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07A9F0FE-4584-984F-9AC1-DBFD7568DE55}" xr6:coauthVersionLast="45" xr6:coauthVersionMax="45" xr10:uidLastSave="{00000000-0000-0000-0000-000000000000}"/>
  <bookViews>
    <workbookView xWindow="0" yWindow="460" windowWidth="28800" windowHeight="16460" tabRatio="500" activeTab="1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33" i="1" l="1"/>
  <c r="S333" i="1" s="1"/>
  <c r="AA333" i="1" s="1"/>
  <c r="V333" i="1"/>
  <c r="X333" i="1"/>
  <c r="AB333" i="1"/>
  <c r="V334" i="1"/>
  <c r="V335" i="1" s="1"/>
  <c r="X334" i="1"/>
  <c r="X335" i="1" s="1"/>
  <c r="X336" i="1" s="1"/>
  <c r="X337" i="1" s="1"/>
  <c r="AB334" i="1"/>
  <c r="AB335" i="1"/>
  <c r="AB336" i="1"/>
  <c r="AB337" i="1"/>
  <c r="R334" i="2"/>
  <c r="R335" i="2" s="1"/>
  <c r="V334" i="2"/>
  <c r="X334" i="2"/>
  <c r="AB334" i="2"/>
  <c r="V335" i="2"/>
  <c r="V336" i="2" s="1"/>
  <c r="V337" i="2" s="1"/>
  <c r="V338" i="2" s="1"/>
  <c r="X335" i="2"/>
  <c r="X336" i="2" s="1"/>
  <c r="X337" i="2" s="1"/>
  <c r="X338" i="2" s="1"/>
  <c r="AB335" i="2"/>
  <c r="AB336" i="2"/>
  <c r="AB337" i="2"/>
  <c r="AB338" i="2"/>
  <c r="F334" i="2"/>
  <c r="AD334" i="2" s="1"/>
  <c r="H334" i="2"/>
  <c r="K334" i="2"/>
  <c r="L334" i="2"/>
  <c r="M334" i="2" s="1"/>
  <c r="O334" i="2"/>
  <c r="P334" i="2" s="1"/>
  <c r="Q334" i="2"/>
  <c r="E334" i="2" s="1"/>
  <c r="F335" i="2"/>
  <c r="AD335" i="2" s="1"/>
  <c r="H335" i="2"/>
  <c r="K335" i="2"/>
  <c r="L335" i="2"/>
  <c r="M335" i="2" s="1"/>
  <c r="O335" i="2"/>
  <c r="P335" i="2" s="1"/>
  <c r="Q335" i="2"/>
  <c r="E335" i="2" s="1"/>
  <c r="F336" i="2"/>
  <c r="AD336" i="2" s="1"/>
  <c r="H336" i="2"/>
  <c r="K336" i="2"/>
  <c r="L336" i="2"/>
  <c r="M336" i="2" s="1"/>
  <c r="O336" i="2"/>
  <c r="P336" i="2"/>
  <c r="Q336" i="2"/>
  <c r="E336" i="2" s="1"/>
  <c r="F337" i="2"/>
  <c r="AD337" i="2" s="1"/>
  <c r="H337" i="2"/>
  <c r="K337" i="2"/>
  <c r="L337" i="2"/>
  <c r="O337" i="2"/>
  <c r="P337" i="2" s="1"/>
  <c r="Q337" i="2"/>
  <c r="E337" i="2" s="1"/>
  <c r="E338" i="2"/>
  <c r="F338" i="2"/>
  <c r="AD338" i="2" s="1"/>
  <c r="H338" i="2"/>
  <c r="K338" i="2"/>
  <c r="L338" i="2"/>
  <c r="O338" i="2"/>
  <c r="P338" i="2" s="1"/>
  <c r="Q338" i="2"/>
  <c r="F333" i="1"/>
  <c r="AD333" i="1" s="1"/>
  <c r="H333" i="1"/>
  <c r="K333" i="1"/>
  <c r="L333" i="1"/>
  <c r="M333" i="1" s="1"/>
  <c r="O333" i="1"/>
  <c r="P333" i="1" s="1"/>
  <c r="Q333" i="1"/>
  <c r="E333" i="1" s="1"/>
  <c r="E334" i="1"/>
  <c r="F334" i="1"/>
  <c r="AD334" i="1" s="1"/>
  <c r="H334" i="1"/>
  <c r="K334" i="1"/>
  <c r="L334" i="1"/>
  <c r="M334" i="1" s="1"/>
  <c r="O334" i="1"/>
  <c r="P334" i="1" s="1"/>
  <c r="Q334" i="1"/>
  <c r="E335" i="1"/>
  <c r="F335" i="1"/>
  <c r="AD335" i="1" s="1"/>
  <c r="H335" i="1"/>
  <c r="K335" i="1"/>
  <c r="L335" i="1"/>
  <c r="M335" i="1" s="1"/>
  <c r="O335" i="1"/>
  <c r="P335" i="1" s="1"/>
  <c r="Q335" i="1"/>
  <c r="F336" i="1"/>
  <c r="AD336" i="1" s="1"/>
  <c r="H336" i="1"/>
  <c r="K336" i="1"/>
  <c r="L336" i="1"/>
  <c r="M336" i="1" s="1"/>
  <c r="O336" i="1"/>
  <c r="P336" i="1"/>
  <c r="Q336" i="1"/>
  <c r="E336" i="1" s="1"/>
  <c r="E337" i="1"/>
  <c r="F337" i="1"/>
  <c r="AD337" i="1" s="1"/>
  <c r="H337" i="1"/>
  <c r="K337" i="1"/>
  <c r="L337" i="1"/>
  <c r="M337" i="1" s="1"/>
  <c r="N337" i="1" s="1"/>
  <c r="O337" i="1"/>
  <c r="P337" i="1"/>
  <c r="Q337" i="1"/>
  <c r="R336" i="2" l="1"/>
  <c r="S335" i="2"/>
  <c r="AA335" i="2" s="1"/>
  <c r="S334" i="2"/>
  <c r="W333" i="1"/>
  <c r="V336" i="1"/>
  <c r="Y333" i="1"/>
  <c r="Z333" i="1"/>
  <c r="AC333" i="1" s="1"/>
  <c r="R334" i="1"/>
  <c r="R337" i="2"/>
  <c r="S336" i="2"/>
  <c r="N336" i="2"/>
  <c r="M338" i="2"/>
  <c r="N338" i="2" s="1"/>
  <c r="N335" i="2"/>
  <c r="M337" i="2"/>
  <c r="N337" i="2" s="1"/>
  <c r="N334" i="2"/>
  <c r="N334" i="1"/>
  <c r="N333" i="1"/>
  <c r="N336" i="1"/>
  <c r="N335" i="1"/>
  <c r="F329" i="1"/>
  <c r="H329" i="1"/>
  <c r="K329" i="1"/>
  <c r="L329" i="1"/>
  <c r="M329" i="1" s="1"/>
  <c r="N329" i="1" s="1"/>
  <c r="O329" i="1"/>
  <c r="P329" i="1" s="1"/>
  <c r="Q329" i="1"/>
  <c r="E329" i="1" s="1"/>
  <c r="AB329" i="1"/>
  <c r="F330" i="1"/>
  <c r="H330" i="1"/>
  <c r="K330" i="1"/>
  <c r="L330" i="1"/>
  <c r="M330" i="1" s="1"/>
  <c r="O330" i="1"/>
  <c r="P330" i="1" s="1"/>
  <c r="Q330" i="1"/>
  <c r="E330" i="1" s="1"/>
  <c r="AB330" i="1"/>
  <c r="E331" i="1"/>
  <c r="F331" i="1"/>
  <c r="H331" i="1"/>
  <c r="K331" i="1"/>
  <c r="L331" i="1"/>
  <c r="M331" i="1" s="1"/>
  <c r="O331" i="1"/>
  <c r="P331" i="1" s="1"/>
  <c r="Q331" i="1"/>
  <c r="AB331" i="1"/>
  <c r="E332" i="1"/>
  <c r="F332" i="1"/>
  <c r="H332" i="1"/>
  <c r="K332" i="1"/>
  <c r="L332" i="1"/>
  <c r="M332" i="1" s="1"/>
  <c r="O332" i="1"/>
  <c r="P332" i="1" s="1"/>
  <c r="Q332" i="1"/>
  <c r="AB332" i="1"/>
  <c r="E328" i="1"/>
  <c r="F328" i="1"/>
  <c r="AD328" i="1" s="1"/>
  <c r="H328" i="1"/>
  <c r="K328" i="1"/>
  <c r="L328" i="1"/>
  <c r="M328" i="1" s="1"/>
  <c r="N328" i="1" s="1"/>
  <c r="O328" i="1"/>
  <c r="P328" i="1" s="1"/>
  <c r="Q328" i="1"/>
  <c r="AB328" i="1"/>
  <c r="F330" i="2"/>
  <c r="H330" i="2"/>
  <c r="K330" i="2"/>
  <c r="L330" i="2"/>
  <c r="M330" i="2" s="1"/>
  <c r="N330" i="2" s="1"/>
  <c r="O330" i="2"/>
  <c r="P330" i="2" s="1"/>
  <c r="Q330" i="2"/>
  <c r="E330" i="2" s="1"/>
  <c r="F331" i="2"/>
  <c r="H331" i="2"/>
  <c r="K331" i="2"/>
  <c r="L331" i="2"/>
  <c r="O331" i="2"/>
  <c r="P331" i="2" s="1"/>
  <c r="Q331" i="2"/>
  <c r="E331" i="2" s="1"/>
  <c r="F332" i="2"/>
  <c r="H332" i="2"/>
  <c r="K332" i="2"/>
  <c r="L332" i="2"/>
  <c r="M332" i="2" s="1"/>
  <c r="O332" i="2"/>
  <c r="P332" i="2" s="1"/>
  <c r="Q332" i="2"/>
  <c r="E332" i="2" s="1"/>
  <c r="E333" i="2"/>
  <c r="F333" i="2"/>
  <c r="H333" i="2"/>
  <c r="K333" i="2"/>
  <c r="L333" i="2"/>
  <c r="M333" i="2" s="1"/>
  <c r="O333" i="2"/>
  <c r="P333" i="2" s="1"/>
  <c r="Q333" i="2"/>
  <c r="F329" i="2"/>
  <c r="H329" i="2"/>
  <c r="K329" i="2"/>
  <c r="L329" i="2"/>
  <c r="M329" i="2" s="1"/>
  <c r="O329" i="2"/>
  <c r="P329" i="2" s="1"/>
  <c r="Q329" i="2"/>
  <c r="E329" i="2" s="1"/>
  <c r="W335" i="2" l="1"/>
  <c r="Z335" i="2" s="1"/>
  <c r="AC335" i="2" s="1"/>
  <c r="W334" i="2"/>
  <c r="AA334" i="2"/>
  <c r="AD332" i="2"/>
  <c r="AD330" i="1"/>
  <c r="S334" i="1"/>
  <c r="R335" i="1"/>
  <c r="V337" i="1"/>
  <c r="Y335" i="2"/>
  <c r="W336" i="2"/>
  <c r="AA336" i="2"/>
  <c r="S337" i="2"/>
  <c r="R338" i="2"/>
  <c r="S338" i="2" s="1"/>
  <c r="N333" i="2"/>
  <c r="M331" i="2"/>
  <c r="N331" i="2" s="1"/>
  <c r="AD329" i="1"/>
  <c r="AD332" i="1"/>
  <c r="AD331" i="1"/>
  <c r="AD333" i="2"/>
  <c r="AD331" i="2"/>
  <c r="AD330" i="2"/>
  <c r="N329" i="2"/>
  <c r="AD329" i="2"/>
  <c r="N332" i="1"/>
  <c r="N331" i="1"/>
  <c r="N330" i="1"/>
  <c r="N332" i="2"/>
  <c r="F326" i="1"/>
  <c r="H326" i="1"/>
  <c r="K326" i="1"/>
  <c r="L326" i="1"/>
  <c r="M326" i="1" s="1"/>
  <c r="N326" i="1" s="1"/>
  <c r="O326" i="1"/>
  <c r="P326" i="1" s="1"/>
  <c r="Q326" i="1"/>
  <c r="E326" i="1" s="1"/>
  <c r="AD326" i="1" s="1"/>
  <c r="AB326" i="1"/>
  <c r="F327" i="1"/>
  <c r="H327" i="1"/>
  <c r="K327" i="1"/>
  <c r="L327" i="1"/>
  <c r="M327" i="1" s="1"/>
  <c r="O327" i="1"/>
  <c r="P327" i="1" s="1"/>
  <c r="Q327" i="1"/>
  <c r="E327" i="1" s="1"/>
  <c r="AB327" i="1"/>
  <c r="F325" i="1"/>
  <c r="H325" i="1"/>
  <c r="K325" i="1"/>
  <c r="L325" i="1"/>
  <c r="M325" i="1" s="1"/>
  <c r="N325" i="1" s="1"/>
  <c r="O325" i="1"/>
  <c r="P325" i="1" s="1"/>
  <c r="Q325" i="1"/>
  <c r="E325" i="1" s="1"/>
  <c r="AB325" i="1"/>
  <c r="F327" i="2"/>
  <c r="H327" i="2"/>
  <c r="K327" i="2"/>
  <c r="L327" i="2"/>
  <c r="M327" i="2" s="1"/>
  <c r="N327" i="2" s="1"/>
  <c r="O327" i="2"/>
  <c r="P327" i="2" s="1"/>
  <c r="Q327" i="2"/>
  <c r="E327" i="2" s="1"/>
  <c r="F328" i="2"/>
  <c r="H328" i="2"/>
  <c r="K328" i="2"/>
  <c r="L328" i="2"/>
  <c r="M328" i="2" s="1"/>
  <c r="O328" i="2"/>
  <c r="P328" i="2"/>
  <c r="Q328" i="2"/>
  <c r="E328" i="2" s="1"/>
  <c r="F326" i="2"/>
  <c r="H326" i="2"/>
  <c r="K326" i="2"/>
  <c r="L326" i="2"/>
  <c r="M326" i="2" s="1"/>
  <c r="N326" i="2" s="1"/>
  <c r="O326" i="2"/>
  <c r="P326" i="2"/>
  <c r="Q326" i="2"/>
  <c r="E326" i="2" s="1"/>
  <c r="Y334" i="2" l="1"/>
  <c r="Z334" i="2"/>
  <c r="AC334" i="2" s="1"/>
  <c r="AD327" i="2"/>
  <c r="R336" i="1"/>
  <c r="S335" i="1"/>
  <c r="AA334" i="1"/>
  <c r="W334" i="1"/>
  <c r="AA338" i="2"/>
  <c r="W338" i="2"/>
  <c r="Y336" i="2"/>
  <c r="Z336" i="2"/>
  <c r="AC336" i="2" s="1"/>
  <c r="AA337" i="2"/>
  <c r="W337" i="2"/>
  <c r="AD326" i="2"/>
  <c r="AD328" i="2"/>
  <c r="AD327" i="1"/>
  <c r="AD325" i="1"/>
  <c r="N327" i="1"/>
  <c r="N328" i="2"/>
  <c r="F322" i="2"/>
  <c r="H322" i="2"/>
  <c r="K322" i="2"/>
  <c r="L322" i="2"/>
  <c r="M322" i="2" s="1"/>
  <c r="O322" i="2"/>
  <c r="P322" i="2" s="1"/>
  <c r="Q322" i="2"/>
  <c r="E322" i="2" s="1"/>
  <c r="F323" i="2"/>
  <c r="H323" i="2"/>
  <c r="K323" i="2"/>
  <c r="L323" i="2"/>
  <c r="M323" i="2" s="1"/>
  <c r="O323" i="2"/>
  <c r="P323" i="2" s="1"/>
  <c r="Q323" i="2"/>
  <c r="E323" i="2" s="1"/>
  <c r="F324" i="2"/>
  <c r="H324" i="2"/>
  <c r="K324" i="2"/>
  <c r="L324" i="2"/>
  <c r="M324" i="2" s="1"/>
  <c r="O324" i="2"/>
  <c r="P324" i="2"/>
  <c r="Q324" i="2"/>
  <c r="E324" i="2" s="1"/>
  <c r="E325" i="2"/>
  <c r="F325" i="2"/>
  <c r="H325" i="2"/>
  <c r="K325" i="2"/>
  <c r="L325" i="2"/>
  <c r="M325" i="2" s="1"/>
  <c r="O325" i="2"/>
  <c r="P325" i="2"/>
  <c r="Q325" i="2"/>
  <c r="AB321" i="1"/>
  <c r="AB322" i="1"/>
  <c r="AB323" i="1"/>
  <c r="AB324" i="1"/>
  <c r="F321" i="1"/>
  <c r="H321" i="1"/>
  <c r="K321" i="1"/>
  <c r="L321" i="1"/>
  <c r="M321" i="1" s="1"/>
  <c r="O321" i="1"/>
  <c r="P321" i="1" s="1"/>
  <c r="Q321" i="1"/>
  <c r="E321" i="1" s="1"/>
  <c r="F322" i="1"/>
  <c r="H322" i="1"/>
  <c r="K322" i="1"/>
  <c r="L322" i="1"/>
  <c r="M322" i="1" s="1"/>
  <c r="O322" i="1"/>
  <c r="P322" i="1" s="1"/>
  <c r="Q322" i="1"/>
  <c r="E322" i="1" s="1"/>
  <c r="F323" i="1"/>
  <c r="AD323" i="1" s="1"/>
  <c r="H323" i="1"/>
  <c r="K323" i="1"/>
  <c r="L323" i="1"/>
  <c r="M323" i="1" s="1"/>
  <c r="O323" i="1"/>
  <c r="P323" i="1" s="1"/>
  <c r="Q323" i="1"/>
  <c r="E323" i="1" s="1"/>
  <c r="F324" i="1"/>
  <c r="AD324" i="1" s="1"/>
  <c r="H324" i="1"/>
  <c r="K324" i="1"/>
  <c r="L324" i="1"/>
  <c r="M324" i="1" s="1"/>
  <c r="N324" i="1" s="1"/>
  <c r="O324" i="1"/>
  <c r="P324" i="1"/>
  <c r="Q324" i="1"/>
  <c r="E324" i="1" s="1"/>
  <c r="Y334" i="1" l="1"/>
  <c r="Z334" i="1"/>
  <c r="AC334" i="1" s="1"/>
  <c r="AA335" i="1"/>
  <c r="W335" i="1"/>
  <c r="S336" i="1"/>
  <c r="R337" i="1"/>
  <c r="S337" i="1" s="1"/>
  <c r="Y337" i="2"/>
  <c r="Z337" i="2"/>
  <c r="AC337" i="2" s="1"/>
  <c r="Y338" i="2"/>
  <c r="Z338" i="2"/>
  <c r="AC338" i="2" s="1"/>
  <c r="AD323" i="2"/>
  <c r="AD325" i="2"/>
  <c r="AD324" i="2"/>
  <c r="AD322" i="2"/>
  <c r="AD321" i="1"/>
  <c r="AD322" i="1"/>
  <c r="N324" i="2"/>
  <c r="N323" i="2"/>
  <c r="N322" i="2"/>
  <c r="N325" i="2"/>
  <c r="N323" i="1"/>
  <c r="N322" i="1"/>
  <c r="N321" i="1"/>
  <c r="AB316" i="1"/>
  <c r="AB317" i="1"/>
  <c r="AB318" i="1"/>
  <c r="AB319" i="1"/>
  <c r="AB320" i="1"/>
  <c r="F317" i="2"/>
  <c r="H317" i="2"/>
  <c r="K317" i="2"/>
  <c r="L317" i="2"/>
  <c r="M317" i="2" s="1"/>
  <c r="O317" i="2"/>
  <c r="P317" i="2" s="1"/>
  <c r="Q317" i="2"/>
  <c r="E317" i="2" s="1"/>
  <c r="F318" i="2"/>
  <c r="H318" i="2"/>
  <c r="K318" i="2"/>
  <c r="L318" i="2"/>
  <c r="M318" i="2" s="1"/>
  <c r="O318" i="2"/>
  <c r="P318" i="2" s="1"/>
  <c r="Q318" i="2"/>
  <c r="E318" i="2" s="1"/>
  <c r="F319" i="2"/>
  <c r="H319" i="2"/>
  <c r="K319" i="2"/>
  <c r="L319" i="2"/>
  <c r="M319" i="2" s="1"/>
  <c r="O319" i="2"/>
  <c r="P319" i="2" s="1"/>
  <c r="Q319" i="2"/>
  <c r="E319" i="2" s="1"/>
  <c r="F320" i="2"/>
  <c r="H320" i="2"/>
  <c r="K320" i="2"/>
  <c r="L320" i="2"/>
  <c r="M320" i="2" s="1"/>
  <c r="O320" i="2"/>
  <c r="P320" i="2" s="1"/>
  <c r="Q320" i="2"/>
  <c r="E320" i="2" s="1"/>
  <c r="F321" i="2"/>
  <c r="H321" i="2"/>
  <c r="K321" i="2"/>
  <c r="L321" i="2"/>
  <c r="M321" i="2" s="1"/>
  <c r="O321" i="2"/>
  <c r="P321" i="2" s="1"/>
  <c r="Q321" i="2"/>
  <c r="E321" i="2" s="1"/>
  <c r="F316" i="1"/>
  <c r="H316" i="1"/>
  <c r="K316" i="1"/>
  <c r="L316" i="1"/>
  <c r="M316" i="1" s="1"/>
  <c r="O316" i="1"/>
  <c r="P316" i="1"/>
  <c r="Q316" i="1"/>
  <c r="E316" i="1" s="1"/>
  <c r="F317" i="1"/>
  <c r="H317" i="1"/>
  <c r="K317" i="1"/>
  <c r="L317" i="1"/>
  <c r="O317" i="1"/>
  <c r="P317" i="1" s="1"/>
  <c r="Q317" i="1"/>
  <c r="E317" i="1" s="1"/>
  <c r="F318" i="1"/>
  <c r="H318" i="1"/>
  <c r="K318" i="1"/>
  <c r="L318" i="1"/>
  <c r="O318" i="1"/>
  <c r="P318" i="1" s="1"/>
  <c r="Q318" i="1"/>
  <c r="E318" i="1" s="1"/>
  <c r="F319" i="1"/>
  <c r="AD319" i="1" s="1"/>
  <c r="H319" i="1"/>
  <c r="K319" i="1"/>
  <c r="L319" i="1"/>
  <c r="M319" i="1" s="1"/>
  <c r="O319" i="1"/>
  <c r="P319" i="1"/>
  <c r="Q319" i="1"/>
  <c r="E319" i="1" s="1"/>
  <c r="F320" i="1"/>
  <c r="H320" i="1"/>
  <c r="K320" i="1"/>
  <c r="L320" i="1"/>
  <c r="M320" i="1" s="1"/>
  <c r="O320" i="1"/>
  <c r="P320" i="1" s="1"/>
  <c r="Q320" i="1"/>
  <c r="E320" i="1" s="1"/>
  <c r="AA337" i="1" l="1"/>
  <c r="W337" i="1"/>
  <c r="AA336" i="1"/>
  <c r="W336" i="1"/>
  <c r="Y335" i="1"/>
  <c r="Z335" i="1"/>
  <c r="AC335" i="1" s="1"/>
  <c r="AD318" i="2"/>
  <c r="AD320" i="2"/>
  <c r="AD320" i="1"/>
  <c r="M317" i="1"/>
  <c r="N317" i="1" s="1"/>
  <c r="AD321" i="2"/>
  <c r="AD317" i="2"/>
  <c r="AD319" i="2"/>
  <c r="N321" i="2"/>
  <c r="AD318" i="1"/>
  <c r="AD316" i="1"/>
  <c r="AD317" i="1"/>
  <c r="N318" i="2"/>
  <c r="N317" i="2"/>
  <c r="N320" i="2"/>
  <c r="N319" i="2"/>
  <c r="N320" i="1"/>
  <c r="N319" i="1"/>
  <c r="M318" i="1"/>
  <c r="N318" i="1" s="1"/>
  <c r="N316" i="1"/>
  <c r="N42" i="6"/>
  <c r="O42" i="6" s="1"/>
  <c r="M42" i="6"/>
  <c r="Y336" i="1" l="1"/>
  <c r="Z336" i="1"/>
  <c r="AC336" i="1" s="1"/>
  <c r="Y337" i="1"/>
  <c r="Z337" i="1"/>
  <c r="AC337" i="1" s="1"/>
  <c r="AB311" i="1"/>
  <c r="AB312" i="1"/>
  <c r="AB313" i="1"/>
  <c r="AB314" i="1"/>
  <c r="AB315" i="1"/>
  <c r="F312" i="2"/>
  <c r="H312" i="2"/>
  <c r="K312" i="2"/>
  <c r="L312" i="2"/>
  <c r="O312" i="2"/>
  <c r="P312" i="2" s="1"/>
  <c r="Q312" i="2"/>
  <c r="E312" i="2" s="1"/>
  <c r="F313" i="2"/>
  <c r="H313" i="2"/>
  <c r="K313" i="2"/>
  <c r="L313" i="2"/>
  <c r="O313" i="2"/>
  <c r="P313" i="2" s="1"/>
  <c r="Q313" i="2"/>
  <c r="E313" i="2" s="1"/>
  <c r="F314" i="2"/>
  <c r="H314" i="2"/>
  <c r="K314" i="2"/>
  <c r="L314" i="2"/>
  <c r="M314" i="2" s="1"/>
  <c r="O314" i="2"/>
  <c r="P314" i="2" s="1"/>
  <c r="Q314" i="2"/>
  <c r="E314" i="2" s="1"/>
  <c r="F315" i="2"/>
  <c r="H315" i="2"/>
  <c r="K315" i="2"/>
  <c r="L315" i="2"/>
  <c r="M315" i="2" s="1"/>
  <c r="O315" i="2"/>
  <c r="P315" i="2" s="1"/>
  <c r="Q315" i="2"/>
  <c r="E315" i="2" s="1"/>
  <c r="F316" i="2"/>
  <c r="H316" i="2"/>
  <c r="K316" i="2"/>
  <c r="L316" i="2"/>
  <c r="M316" i="2" s="1"/>
  <c r="N316" i="2" s="1"/>
  <c r="O316" i="2"/>
  <c r="P316" i="2" s="1"/>
  <c r="Q316" i="2"/>
  <c r="E316" i="2" s="1"/>
  <c r="F311" i="1"/>
  <c r="H311" i="1"/>
  <c r="K311" i="1"/>
  <c r="L311" i="1"/>
  <c r="O311" i="1"/>
  <c r="P311" i="1" s="1"/>
  <c r="Q311" i="1"/>
  <c r="E311" i="1" s="1"/>
  <c r="F312" i="1"/>
  <c r="H312" i="1"/>
  <c r="K312" i="1"/>
  <c r="L312" i="1"/>
  <c r="M312" i="1" s="1"/>
  <c r="N312" i="1" s="1"/>
  <c r="O312" i="1"/>
  <c r="P312" i="1" s="1"/>
  <c r="Q312" i="1"/>
  <c r="E312" i="1" s="1"/>
  <c r="F313" i="1"/>
  <c r="H313" i="1"/>
  <c r="K313" i="1"/>
  <c r="L313" i="1"/>
  <c r="O313" i="1"/>
  <c r="P313" i="1" s="1"/>
  <c r="Q313" i="1"/>
  <c r="E313" i="1" s="1"/>
  <c r="F314" i="1"/>
  <c r="H314" i="1"/>
  <c r="K314" i="1"/>
  <c r="L314" i="1"/>
  <c r="M314" i="1" s="1"/>
  <c r="N314" i="1" s="1"/>
  <c r="O314" i="1"/>
  <c r="P314" i="1" s="1"/>
  <c r="Q314" i="1"/>
  <c r="E314" i="1" s="1"/>
  <c r="F315" i="1"/>
  <c r="H315" i="1"/>
  <c r="K315" i="1"/>
  <c r="L315" i="1"/>
  <c r="M315" i="1" s="1"/>
  <c r="O315" i="1"/>
  <c r="P315" i="1" s="1"/>
  <c r="Q315" i="1"/>
  <c r="E315" i="1" s="1"/>
  <c r="AD313" i="2" l="1"/>
  <c r="M312" i="2"/>
  <c r="N312" i="2" s="1"/>
  <c r="AD312" i="1"/>
  <c r="M313" i="2"/>
  <c r="N313" i="2" s="1"/>
  <c r="AD315" i="1"/>
  <c r="AD313" i="1"/>
  <c r="AD314" i="1"/>
  <c r="AD312" i="2"/>
  <c r="AD316" i="2"/>
  <c r="AD314" i="2"/>
  <c r="AD315" i="2"/>
  <c r="AD311" i="1"/>
  <c r="N315" i="2"/>
  <c r="N314" i="2"/>
  <c r="N315" i="1"/>
  <c r="M313" i="1"/>
  <c r="N313" i="1" s="1"/>
  <c r="M311" i="1"/>
  <c r="N311" i="1" s="1"/>
  <c r="M41" i="6"/>
  <c r="N41" i="6"/>
  <c r="O41" i="6" s="1"/>
  <c r="H40" i="6" l="1"/>
  <c r="I40" i="6" s="1"/>
  <c r="G40" i="6"/>
  <c r="F308" i="2" l="1"/>
  <c r="H308" i="2"/>
  <c r="K308" i="2"/>
  <c r="L308" i="2"/>
  <c r="M308" i="2" s="1"/>
  <c r="O308" i="2"/>
  <c r="P308" i="2" s="1"/>
  <c r="Q308" i="2"/>
  <c r="E308" i="2" s="1"/>
  <c r="F309" i="2"/>
  <c r="H309" i="2"/>
  <c r="K309" i="2"/>
  <c r="L309" i="2"/>
  <c r="M309" i="2" s="1"/>
  <c r="O309" i="2"/>
  <c r="P309" i="2"/>
  <c r="Q309" i="2"/>
  <c r="E309" i="2" s="1"/>
  <c r="F310" i="2"/>
  <c r="H310" i="2"/>
  <c r="K310" i="2"/>
  <c r="L310" i="2"/>
  <c r="M310" i="2" s="1"/>
  <c r="O310" i="2"/>
  <c r="P310" i="2" s="1"/>
  <c r="Q310" i="2"/>
  <c r="E310" i="2" s="1"/>
  <c r="F311" i="2"/>
  <c r="H311" i="2"/>
  <c r="K311" i="2"/>
  <c r="L311" i="2"/>
  <c r="M311" i="2" s="1"/>
  <c r="N311" i="2" s="1"/>
  <c r="O311" i="2"/>
  <c r="P311" i="2" s="1"/>
  <c r="Q311" i="2"/>
  <c r="E311" i="2" s="1"/>
  <c r="AB307" i="1"/>
  <c r="AB308" i="1"/>
  <c r="AB309" i="1"/>
  <c r="AB310" i="1"/>
  <c r="F307" i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O309" i="1"/>
  <c r="P309" i="1" s="1"/>
  <c r="Q309" i="1"/>
  <c r="E309" i="1" s="1"/>
  <c r="F310" i="1"/>
  <c r="H310" i="1"/>
  <c r="K310" i="1"/>
  <c r="L310" i="1"/>
  <c r="O310" i="1"/>
  <c r="P310" i="1" s="1"/>
  <c r="Q310" i="1"/>
  <c r="E310" i="1" s="1"/>
  <c r="AD310" i="2" l="1"/>
  <c r="AD311" i="2"/>
  <c r="M309" i="1"/>
  <c r="N309" i="1" s="1"/>
  <c r="M310" i="1"/>
  <c r="N310" i="1" s="1"/>
  <c r="AD309" i="2"/>
  <c r="AD308" i="2"/>
  <c r="AD307" i="1"/>
  <c r="N309" i="2"/>
  <c r="N308" i="2"/>
  <c r="N310" i="2"/>
  <c r="AD310" i="1"/>
  <c r="AD309" i="1"/>
  <c r="AD308" i="1"/>
  <c r="N308" i="1"/>
  <c r="N307" i="1"/>
  <c r="N38" i="6"/>
  <c r="O38" i="6" s="1"/>
  <c r="N39" i="6"/>
  <c r="O39" i="6" s="1"/>
  <c r="M39" i="6"/>
  <c r="F306" i="2" l="1"/>
  <c r="H306" i="2"/>
  <c r="K306" i="2"/>
  <c r="L306" i="2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F304" i="2"/>
  <c r="H304" i="2"/>
  <c r="K304" i="2"/>
  <c r="L304" i="2"/>
  <c r="M304" i="2" s="1"/>
  <c r="N304" i="2" s="1"/>
  <c r="O304" i="2"/>
  <c r="P304" i="2" s="1"/>
  <c r="Q304" i="2"/>
  <c r="E304" i="2" s="1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M306" i="1" l="1"/>
  <c r="N306" i="1" s="1"/>
  <c r="AD304" i="2"/>
  <c r="M306" i="2"/>
  <c r="N306" i="2" s="1"/>
  <c r="M305" i="2"/>
  <c r="N305" i="2" s="1"/>
  <c r="AD305" i="1"/>
  <c r="AD307" i="2"/>
  <c r="AD303" i="2"/>
  <c r="AD306" i="2"/>
  <c r="AD305" i="2"/>
  <c r="AD302" i="1"/>
  <c r="N307" i="2"/>
  <c r="AD306" i="1"/>
  <c r="AD303" i="1"/>
  <c r="AD304" i="1"/>
  <c r="N304" i="1"/>
  <c r="M38" i="6"/>
  <c r="AB297" i="1" l="1"/>
  <c r="AB298" i="1"/>
  <c r="AB299" i="1"/>
  <c r="AB300" i="1"/>
  <c r="AB301" i="1"/>
  <c r="F298" i="2"/>
  <c r="H298" i="2"/>
  <c r="K298" i="2"/>
  <c r="L298" i="2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 s="1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 s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M298" i="2" l="1"/>
  <c r="N298" i="2" s="1"/>
  <c r="AD301" i="2"/>
  <c r="AD300" i="2"/>
  <c r="AD302" i="2"/>
  <c r="AD298" i="2"/>
  <c r="AD299" i="2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M293" i="2" s="1"/>
  <c r="O293" i="2"/>
  <c r="P293" i="2" s="1"/>
  <c r="Q293" i="2"/>
  <c r="E293" i="2" s="1"/>
  <c r="F294" i="2"/>
  <c r="H294" i="2"/>
  <c r="K294" i="2"/>
  <c r="L294" i="2"/>
  <c r="O294" i="2"/>
  <c r="P294" i="2" s="1"/>
  <c r="Q294" i="2"/>
  <c r="E294" i="2" s="1"/>
  <c r="F295" i="2"/>
  <c r="H295" i="2"/>
  <c r="K295" i="2"/>
  <c r="L295" i="2"/>
  <c r="O295" i="2"/>
  <c r="P295" i="2" s="1"/>
  <c r="Q295" i="2"/>
  <c r="E295" i="2" s="1"/>
  <c r="F296" i="2"/>
  <c r="H296" i="2"/>
  <c r="K296" i="2"/>
  <c r="L296" i="2"/>
  <c r="M296" i="2" s="1"/>
  <c r="O296" i="2"/>
  <c r="P296" i="2" s="1"/>
  <c r="Q296" i="2"/>
  <c r="E296" i="2" s="1"/>
  <c r="F297" i="2"/>
  <c r="H297" i="2"/>
  <c r="K297" i="2"/>
  <c r="L297" i="2"/>
  <c r="O297" i="2"/>
  <c r="P297" i="2" s="1"/>
  <c r="Q297" i="2"/>
  <c r="E297" i="2" s="1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O296" i="1"/>
  <c r="P296" i="1" s="1"/>
  <c r="Q296" i="1"/>
  <c r="E296" i="1" s="1"/>
  <c r="AD297" i="2" l="1"/>
  <c r="M294" i="2"/>
  <c r="N294" i="2" s="1"/>
  <c r="M293" i="1"/>
  <c r="N293" i="1" s="1"/>
  <c r="N296" i="1"/>
  <c r="M295" i="2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M297" i="2"/>
  <c r="N297" i="2" s="1"/>
  <c r="N293" i="2"/>
  <c r="N296" i="2"/>
  <c r="M295" i="1"/>
  <c r="N295" i="1" s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AD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F288" i="1"/>
  <c r="H288" i="1"/>
  <c r="K288" i="1"/>
  <c r="L288" i="1"/>
  <c r="O288" i="1"/>
  <c r="P288" i="1" s="1"/>
  <c r="Q288" i="1"/>
  <c r="E288" i="1" s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M288" i="2" l="1"/>
  <c r="AD288" i="1"/>
  <c r="M290" i="1"/>
  <c r="N290" i="1" s="1"/>
  <c r="M291" i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O250" i="2"/>
  <c r="P250" i="2" s="1"/>
  <c r="L250" i="2"/>
  <c r="K250" i="2"/>
  <c r="H250" i="2"/>
  <c r="F250" i="2"/>
  <c r="Q249" i="2"/>
  <c r="E249" i="2" s="1"/>
  <c r="O249" i="2"/>
  <c r="P249" i="2" s="1"/>
  <c r="L249" i="2"/>
  <c r="K249" i="2"/>
  <c r="H249" i="2"/>
  <c r="F249" i="2"/>
  <c r="Q248" i="2"/>
  <c r="E248" i="2" s="1"/>
  <c r="O248" i="2"/>
  <c r="P248" i="2" s="1"/>
  <c r="L248" i="2"/>
  <c r="K248" i="2"/>
  <c r="H248" i="2"/>
  <c r="F248" i="2"/>
  <c r="Q247" i="2"/>
  <c r="E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E207" i="2" s="1"/>
  <c r="O207" i="2"/>
  <c r="P207" i="2" s="1"/>
  <c r="L207" i="2"/>
  <c r="K207" i="2"/>
  <c r="H207" i="2"/>
  <c r="F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O203" i="2"/>
  <c r="P203" i="2" s="1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E200" i="2" s="1"/>
  <c r="O200" i="2"/>
  <c r="P200" i="2" s="1"/>
  <c r="L200" i="2"/>
  <c r="K200" i="2"/>
  <c r="H200" i="2"/>
  <c r="F200" i="2"/>
  <c r="Q199" i="2"/>
  <c r="E199" i="2" s="1"/>
  <c r="O199" i="2"/>
  <c r="P199" i="2" s="1"/>
  <c r="L199" i="2"/>
  <c r="K199" i="2"/>
  <c r="H199" i="2"/>
  <c r="F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E180" i="2" s="1"/>
  <c r="O180" i="2"/>
  <c r="P180" i="2" s="1"/>
  <c r="L180" i="2"/>
  <c r="K180" i="2"/>
  <c r="H180" i="2"/>
  <c r="F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O167" i="2"/>
  <c r="P167" i="2" s="1"/>
  <c r="L167" i="2"/>
  <c r="K167" i="2"/>
  <c r="H167" i="2"/>
  <c r="F167" i="2"/>
  <c r="Q166" i="2"/>
  <c r="E166" i="2" s="1"/>
  <c r="O166" i="2"/>
  <c r="P166" i="2" s="1"/>
  <c r="L166" i="2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O164" i="2"/>
  <c r="P164" i="2" s="1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X308" i="2" s="1"/>
  <c r="X309" i="2" s="1"/>
  <c r="X310" i="2" s="1"/>
  <c r="X311" i="2" s="1"/>
  <c r="X312" i="2" s="1"/>
  <c r="X313" i="2" s="1"/>
  <c r="X314" i="2" s="1"/>
  <c r="X315" i="2" s="1"/>
  <c r="X316" i="2" s="1"/>
  <c r="X317" i="2" s="1"/>
  <c r="X318" i="2" s="1"/>
  <c r="X319" i="2" s="1"/>
  <c r="X320" i="2" s="1"/>
  <c r="X321" i="2" s="1"/>
  <c r="X322" i="2" s="1"/>
  <c r="X323" i="2" s="1"/>
  <c r="X324" i="2" s="1"/>
  <c r="X325" i="2" s="1"/>
  <c r="X326" i="2" s="1"/>
  <c r="X327" i="2" s="1"/>
  <c r="X328" i="2" s="1"/>
  <c r="X329" i="2" s="1"/>
  <c r="X330" i="2" s="1"/>
  <c r="X331" i="2" s="1"/>
  <c r="X332" i="2" s="1"/>
  <c r="X333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V308" i="2" s="1"/>
  <c r="V309" i="2" s="1"/>
  <c r="V310" i="2" s="1"/>
  <c r="V311" i="2" s="1"/>
  <c r="V312" i="2" s="1"/>
  <c r="V313" i="2" s="1"/>
  <c r="V314" i="2" s="1"/>
  <c r="V315" i="2" s="1"/>
  <c r="V316" i="2" s="1"/>
  <c r="V317" i="2" s="1"/>
  <c r="V318" i="2" s="1"/>
  <c r="V319" i="2" s="1"/>
  <c r="V320" i="2" s="1"/>
  <c r="V321" i="2" s="1"/>
  <c r="V322" i="2" s="1"/>
  <c r="V323" i="2" s="1"/>
  <c r="V324" i="2" s="1"/>
  <c r="V325" i="2" s="1"/>
  <c r="V326" i="2" s="1"/>
  <c r="V327" i="2" s="1"/>
  <c r="V328" i="2" s="1"/>
  <c r="V329" i="2" s="1"/>
  <c r="V330" i="2" s="1"/>
  <c r="V331" i="2" s="1"/>
  <c r="V332" i="2" s="1"/>
  <c r="V333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O70" i="2"/>
  <c r="Q70" i="2" s="1"/>
  <c r="E70" i="2" s="1"/>
  <c r="L70" i="2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M70" i="2" l="1"/>
  <c r="AB329" i="2"/>
  <c r="AB331" i="2"/>
  <c r="AB330" i="2"/>
  <c r="AB332" i="2"/>
  <c r="AB333" i="2"/>
  <c r="AB326" i="2"/>
  <c r="AB327" i="2"/>
  <c r="AB328" i="2"/>
  <c r="AB325" i="2"/>
  <c r="AB322" i="2"/>
  <c r="AB323" i="2"/>
  <c r="AB324" i="2"/>
  <c r="S158" i="2"/>
  <c r="W158" i="2" s="1"/>
  <c r="M110" i="2"/>
  <c r="M47" i="2"/>
  <c r="P80" i="2"/>
  <c r="AB318" i="2"/>
  <c r="AB319" i="2"/>
  <c r="AB320" i="2"/>
  <c r="AB321" i="2"/>
  <c r="AB317" i="2"/>
  <c r="AD68" i="2"/>
  <c r="M166" i="2"/>
  <c r="AB315" i="2"/>
  <c r="AB316" i="2"/>
  <c r="AB312" i="2"/>
  <c r="AB313" i="2"/>
  <c r="AB314" i="2"/>
  <c r="M221" i="2"/>
  <c r="M233" i="2"/>
  <c r="M249" i="2"/>
  <c r="AB308" i="2"/>
  <c r="AB309" i="2"/>
  <c r="AB310" i="2"/>
  <c r="AB311" i="2"/>
  <c r="M248" i="2"/>
  <c r="M284" i="2"/>
  <c r="M287" i="2"/>
  <c r="N287" i="2" s="1"/>
  <c r="M74" i="2"/>
  <c r="P75" i="2"/>
  <c r="M246" i="2"/>
  <c r="AD247" i="2"/>
  <c r="P70" i="2"/>
  <c r="P90" i="2"/>
  <c r="P78" i="2"/>
  <c r="M87" i="2"/>
  <c r="M142" i="2"/>
  <c r="N142" i="2" s="1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N140" i="2" s="1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N203" i="1" s="1"/>
  <c r="AD260" i="2"/>
  <c r="AD88" i="2"/>
  <c r="AD255" i="2"/>
  <c r="M81" i="2"/>
  <c r="Q87" i="2"/>
  <c r="E87" i="2" s="1"/>
  <c r="M88" i="2"/>
  <c r="P89" i="2"/>
  <c r="S93" i="2"/>
  <c r="W93" i="2" s="1"/>
  <c r="M168" i="2"/>
  <c r="M173" i="2"/>
  <c r="N173" i="2" s="1"/>
  <c r="M241" i="2"/>
  <c r="M55" i="2"/>
  <c r="P56" i="2"/>
  <c r="M149" i="2"/>
  <c r="M171" i="2"/>
  <c r="M195" i="2"/>
  <c r="M236" i="2"/>
  <c r="M240" i="2"/>
  <c r="M264" i="2"/>
  <c r="M278" i="2"/>
  <c r="N278" i="2" s="1"/>
  <c r="P68" i="2"/>
  <c r="M98" i="2"/>
  <c r="P122" i="2"/>
  <c r="AD156" i="2"/>
  <c r="M194" i="2"/>
  <c r="N194" i="2" s="1"/>
  <c r="M198" i="2"/>
  <c r="M203" i="2"/>
  <c r="M222" i="2"/>
  <c r="N222" i="2" s="1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N174" i="2" s="1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N46" i="2" s="1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N242" i="2" s="1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AD98" i="2" s="1"/>
  <c r="M99" i="2"/>
  <c r="M103" i="2"/>
  <c r="M121" i="2"/>
  <c r="N121" i="2" s="1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240" i="2"/>
  <c r="M256" i="2"/>
  <c r="N256" i="2" s="1"/>
  <c r="AD71" i="1"/>
  <c r="AD146" i="1"/>
  <c r="AD49" i="2"/>
  <c r="AD57" i="2"/>
  <c r="AD59" i="2"/>
  <c r="AD60" i="2"/>
  <c r="AD65" i="2"/>
  <c r="AD110" i="2"/>
  <c r="AD114" i="2"/>
  <c r="AD115" i="2"/>
  <c r="AD145" i="2"/>
  <c r="N168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N152" i="1" s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N106" i="1" s="1"/>
  <c r="AD109" i="1"/>
  <c r="M124" i="1"/>
  <c r="N124" i="1" s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S35" i="1"/>
  <c r="AA35" i="1" s="1"/>
  <c r="M74" i="1"/>
  <c r="N74" i="1" s="1"/>
  <c r="Q75" i="1"/>
  <c r="E75" i="1" s="1"/>
  <c r="AD75" i="1" s="1"/>
  <c r="M127" i="1"/>
  <c r="N127" i="1" s="1"/>
  <c r="M153" i="1"/>
  <c r="N153" i="1" s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N151" i="1" s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N248" i="1" s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N93" i="1" s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N48" i="1" s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N63" i="1" s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N121" i="1" s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224" i="1"/>
  <c r="N145" i="2"/>
  <c r="N170" i="2"/>
  <c r="N171" i="2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M69" i="1"/>
  <c r="N69" i="1" s="1"/>
  <c r="P77" i="1"/>
  <c r="Q77" i="1"/>
  <c r="E77" i="1" s="1"/>
  <c r="AD77" i="1" s="1"/>
  <c r="S85" i="1"/>
  <c r="R86" i="1"/>
  <c r="N72" i="1"/>
  <c r="AD82" i="1"/>
  <c r="W35" i="1"/>
  <c r="P36" i="1"/>
  <c r="S37" i="1"/>
  <c r="P44" i="1"/>
  <c r="M53" i="1"/>
  <c r="N53" i="1" s="1"/>
  <c r="AD70" i="1"/>
  <c r="N79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AD148" i="1"/>
  <c r="M155" i="1"/>
  <c r="N155" i="1" s="1"/>
  <c r="AD172" i="1"/>
  <c r="N205" i="1"/>
  <c r="M261" i="1"/>
  <c r="N261" i="1" s="1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9" i="2" l="1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S307" i="2" l="1"/>
  <c r="R308" i="2"/>
  <c r="W306" i="2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S308" i="2" l="1"/>
  <c r="R309" i="2"/>
  <c r="Z307" i="2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S309" i="2" l="1"/>
  <c r="R310" i="2"/>
  <c r="W308" i="2"/>
  <c r="AA308" i="2"/>
  <c r="AA250" i="1"/>
  <c r="W250" i="1"/>
  <c r="S251" i="1"/>
  <c r="R252" i="1"/>
  <c r="Z249" i="1"/>
  <c r="AC249" i="1" s="1"/>
  <c r="Y249" i="1"/>
  <c r="V255" i="1"/>
  <c r="R311" i="2" l="1"/>
  <c r="S310" i="2"/>
  <c r="Y308" i="2"/>
  <c r="Z308" i="2"/>
  <c r="AC308" i="2" s="1"/>
  <c r="W309" i="2"/>
  <c r="AA309" i="2"/>
  <c r="V256" i="1"/>
  <c r="Z250" i="1"/>
  <c r="AC250" i="1" s="1"/>
  <c r="Y250" i="1"/>
  <c r="S252" i="1"/>
  <c r="R253" i="1"/>
  <c r="AA251" i="1"/>
  <c r="W251" i="1"/>
  <c r="S311" i="2" l="1"/>
  <c r="R312" i="2"/>
  <c r="Y309" i="2"/>
  <c r="Z309" i="2"/>
  <c r="AC309" i="2" s="1"/>
  <c r="W310" i="2"/>
  <c r="AA310" i="2"/>
  <c r="AA311" i="2"/>
  <c r="W311" i="2"/>
  <c r="Z251" i="1"/>
  <c r="AC251" i="1" s="1"/>
  <c r="Y251" i="1"/>
  <c r="R254" i="1"/>
  <c r="S253" i="1"/>
  <c r="AA252" i="1"/>
  <c r="W252" i="1"/>
  <c r="V257" i="1"/>
  <c r="S312" i="2" l="1"/>
  <c r="R313" i="2"/>
  <c r="Y311" i="2"/>
  <c r="Z311" i="2"/>
  <c r="AC311" i="2" s="1"/>
  <c r="Z310" i="2"/>
  <c r="AC310" i="2" s="1"/>
  <c r="Y310" i="2"/>
  <c r="V258" i="1"/>
  <c r="Z252" i="1"/>
  <c r="AC252" i="1" s="1"/>
  <c r="Y252" i="1"/>
  <c r="AA253" i="1"/>
  <c r="W253" i="1"/>
  <c r="R255" i="1"/>
  <c r="S254" i="1"/>
  <c r="S313" i="2" l="1"/>
  <c r="R314" i="2"/>
  <c r="AA312" i="2"/>
  <c r="W312" i="2"/>
  <c r="AA254" i="1"/>
  <c r="W254" i="1"/>
  <c r="R256" i="1"/>
  <c r="S255" i="1"/>
  <c r="Z253" i="1"/>
  <c r="AC253" i="1" s="1"/>
  <c r="Y253" i="1"/>
  <c r="V259" i="1"/>
  <c r="R315" i="2" l="1"/>
  <c r="S314" i="2"/>
  <c r="Y312" i="2"/>
  <c r="Z312" i="2"/>
  <c r="AC312" i="2" s="1"/>
  <c r="AA313" i="2"/>
  <c r="W313" i="2"/>
  <c r="AA255" i="1"/>
  <c r="W255" i="1"/>
  <c r="V260" i="1"/>
  <c r="R257" i="1"/>
  <c r="S256" i="1"/>
  <c r="Y254" i="1"/>
  <c r="Z254" i="1"/>
  <c r="AC254" i="1" s="1"/>
  <c r="Y313" i="2" l="1"/>
  <c r="Z313" i="2"/>
  <c r="AC313" i="2" s="1"/>
  <c r="AA314" i="2"/>
  <c r="W314" i="2"/>
  <c r="R316" i="2"/>
  <c r="S315" i="2"/>
  <c r="Y255" i="1"/>
  <c r="Z255" i="1"/>
  <c r="AC255" i="1" s="1"/>
  <c r="AA256" i="1"/>
  <c r="W256" i="1"/>
  <c r="S257" i="1"/>
  <c r="R258" i="1"/>
  <c r="V261" i="1"/>
  <c r="S316" i="2" l="1"/>
  <c r="R317" i="2"/>
  <c r="AA315" i="2"/>
  <c r="W315" i="2"/>
  <c r="AA316" i="2"/>
  <c r="W316" i="2"/>
  <c r="Y314" i="2"/>
  <c r="Z314" i="2"/>
  <c r="AC314" i="2" s="1"/>
  <c r="V262" i="1"/>
  <c r="S258" i="1"/>
  <c r="R259" i="1"/>
  <c r="AA257" i="1"/>
  <c r="W257" i="1"/>
  <c r="Y256" i="1"/>
  <c r="Z256" i="1"/>
  <c r="AC256" i="1" s="1"/>
  <c r="S317" i="2" l="1"/>
  <c r="R318" i="2"/>
  <c r="Y316" i="2"/>
  <c r="Z316" i="2"/>
  <c r="AC316" i="2" s="1"/>
  <c r="Y315" i="2"/>
  <c r="Z315" i="2"/>
  <c r="AC315" i="2" s="1"/>
  <c r="AA258" i="1"/>
  <c r="W258" i="1"/>
  <c r="Z257" i="1"/>
  <c r="AC257" i="1" s="1"/>
  <c r="Y257" i="1"/>
  <c r="R260" i="1"/>
  <c r="S259" i="1"/>
  <c r="V263" i="1"/>
  <c r="S318" i="2" l="1"/>
  <c r="R319" i="2"/>
  <c r="W317" i="2"/>
  <c r="AA317" i="2"/>
  <c r="V264" i="1"/>
  <c r="AA259" i="1"/>
  <c r="W259" i="1"/>
  <c r="S260" i="1"/>
  <c r="R261" i="1"/>
  <c r="Z258" i="1"/>
  <c r="AC258" i="1" s="1"/>
  <c r="Y258" i="1"/>
  <c r="R320" i="2" l="1"/>
  <c r="S319" i="2"/>
  <c r="Y317" i="2"/>
  <c r="Z317" i="2"/>
  <c r="AC317" i="2" s="1"/>
  <c r="AA318" i="2"/>
  <c r="W318" i="2"/>
  <c r="Z259" i="1"/>
  <c r="AC259" i="1" s="1"/>
  <c r="Y259" i="1"/>
  <c r="R262" i="1"/>
  <c r="S261" i="1"/>
  <c r="AA260" i="1"/>
  <c r="W260" i="1"/>
  <c r="V265" i="1"/>
  <c r="Y318" i="2" l="1"/>
  <c r="Z318" i="2"/>
  <c r="AC318" i="2" s="1"/>
  <c r="AA319" i="2"/>
  <c r="W319" i="2"/>
  <c r="R321" i="2"/>
  <c r="S320" i="2"/>
  <c r="V266" i="1"/>
  <c r="Y260" i="1"/>
  <c r="Z260" i="1"/>
  <c r="AC260" i="1" s="1"/>
  <c r="AA261" i="1"/>
  <c r="W261" i="1"/>
  <c r="R263" i="1"/>
  <c r="S262" i="1"/>
  <c r="S321" i="2" l="1"/>
  <c r="R322" i="2"/>
  <c r="AA320" i="2"/>
  <c r="W320" i="2"/>
  <c r="AA321" i="2"/>
  <c r="W321" i="2"/>
  <c r="Y319" i="2"/>
  <c r="Z319" i="2"/>
  <c r="AC319" i="2" s="1"/>
  <c r="Y261" i="1"/>
  <c r="Z261" i="1"/>
  <c r="AC261" i="1" s="1"/>
  <c r="AA262" i="1"/>
  <c r="W262" i="1"/>
  <c r="S263" i="1"/>
  <c r="R264" i="1"/>
  <c r="V267" i="1"/>
  <c r="S322" i="2" l="1"/>
  <c r="R323" i="2"/>
  <c r="Y320" i="2"/>
  <c r="Z320" i="2"/>
  <c r="AC320" i="2" s="1"/>
  <c r="Y321" i="2"/>
  <c r="Z321" i="2"/>
  <c r="AC321" i="2" s="1"/>
  <c r="V268" i="1"/>
  <c r="Z262" i="1"/>
  <c r="AC262" i="1" s="1"/>
  <c r="Y262" i="1"/>
  <c r="R265" i="1"/>
  <c r="S264" i="1"/>
  <c r="AA263" i="1"/>
  <c r="W263" i="1"/>
  <c r="S323" i="2" l="1"/>
  <c r="R324" i="2"/>
  <c r="AA322" i="2"/>
  <c r="W322" i="2"/>
  <c r="Z263" i="1"/>
  <c r="AC263" i="1" s="1"/>
  <c r="Y263" i="1"/>
  <c r="AA264" i="1"/>
  <c r="W264" i="1"/>
  <c r="S265" i="1"/>
  <c r="R266" i="1"/>
  <c r="V269" i="1"/>
  <c r="Y322" i="2" l="1"/>
  <c r="Z322" i="2"/>
  <c r="AC322" i="2" s="1"/>
  <c r="R325" i="2"/>
  <c r="S324" i="2"/>
  <c r="AA323" i="2"/>
  <c r="W323" i="2"/>
  <c r="V270" i="1"/>
  <c r="Z264" i="1"/>
  <c r="AC264" i="1" s="1"/>
  <c r="Y264" i="1"/>
  <c r="S266" i="1"/>
  <c r="R267" i="1"/>
  <c r="AA265" i="1"/>
  <c r="W265" i="1"/>
  <c r="S325" i="2" l="1"/>
  <c r="R326" i="2"/>
  <c r="Z323" i="2"/>
  <c r="AC323" i="2" s="1"/>
  <c r="Y323" i="2"/>
  <c r="W324" i="2"/>
  <c r="AA324" i="2"/>
  <c r="Z265" i="1"/>
  <c r="AC265" i="1" s="1"/>
  <c r="Y265" i="1"/>
  <c r="R268" i="1"/>
  <c r="S267" i="1"/>
  <c r="AA266" i="1"/>
  <c r="W266" i="1"/>
  <c r="V271" i="1"/>
  <c r="Y324" i="2" l="1"/>
  <c r="Z324" i="2"/>
  <c r="AC324" i="2" s="1"/>
  <c r="R327" i="2"/>
  <c r="S326" i="2"/>
  <c r="AA325" i="2"/>
  <c r="W325" i="2"/>
  <c r="Z266" i="1"/>
  <c r="AC266" i="1" s="1"/>
  <c r="Y266" i="1"/>
  <c r="AA267" i="1"/>
  <c r="W267" i="1"/>
  <c r="V272" i="1"/>
  <c r="S268" i="1"/>
  <c r="R269" i="1"/>
  <c r="Y325" i="2" l="1"/>
  <c r="Z325" i="2"/>
  <c r="AC325" i="2" s="1"/>
  <c r="R328" i="2"/>
  <c r="S327" i="2"/>
  <c r="AA326" i="2"/>
  <c r="W326" i="2"/>
  <c r="R270" i="1"/>
  <c r="S269" i="1"/>
  <c r="AA268" i="1"/>
  <c r="W268" i="1"/>
  <c r="V273" i="1"/>
  <c r="Z267" i="1"/>
  <c r="AC267" i="1" s="1"/>
  <c r="Y267" i="1"/>
  <c r="Z326" i="2" l="1"/>
  <c r="AC326" i="2" s="1"/>
  <c r="Y326" i="2"/>
  <c r="S328" i="2"/>
  <c r="R329" i="2"/>
  <c r="AA327" i="2"/>
  <c r="W327" i="2"/>
  <c r="V274" i="1"/>
  <c r="Y268" i="1"/>
  <c r="Z268" i="1"/>
  <c r="AC268" i="1" s="1"/>
  <c r="AA269" i="1"/>
  <c r="W269" i="1"/>
  <c r="R271" i="1"/>
  <c r="S270" i="1"/>
  <c r="R330" i="2" l="1"/>
  <c r="S329" i="2"/>
  <c r="Z327" i="2"/>
  <c r="AC327" i="2" s="1"/>
  <c r="Y327" i="2"/>
  <c r="W328" i="2"/>
  <c r="AA328" i="2"/>
  <c r="AA270" i="1"/>
  <c r="W270" i="1"/>
  <c r="S271" i="1"/>
  <c r="R272" i="1"/>
  <c r="Y269" i="1"/>
  <c r="Z269" i="1"/>
  <c r="AC269" i="1" s="1"/>
  <c r="V275" i="1"/>
  <c r="Y328" i="2" l="1"/>
  <c r="Z328" i="2"/>
  <c r="AC328" i="2" s="1"/>
  <c r="AA329" i="2"/>
  <c r="W329" i="2"/>
  <c r="R331" i="2"/>
  <c r="S330" i="2"/>
  <c r="R273" i="1"/>
  <c r="S272" i="1"/>
  <c r="V276" i="1"/>
  <c r="AA271" i="1"/>
  <c r="W271" i="1"/>
  <c r="Z270" i="1"/>
  <c r="AC270" i="1" s="1"/>
  <c r="Y270" i="1"/>
  <c r="Y329" i="2" l="1"/>
  <c r="Z329" i="2"/>
  <c r="AC329" i="2" s="1"/>
  <c r="AA330" i="2"/>
  <c r="W330" i="2"/>
  <c r="S331" i="2"/>
  <c r="R332" i="2"/>
  <c r="Z271" i="1"/>
  <c r="AC271" i="1" s="1"/>
  <c r="Y271" i="1"/>
  <c r="AA272" i="1"/>
  <c r="W272" i="1"/>
  <c r="V277" i="1"/>
  <c r="S273" i="1"/>
  <c r="R274" i="1"/>
  <c r="Y330" i="2" l="1"/>
  <c r="Z330" i="2"/>
  <c r="AC330" i="2" s="1"/>
  <c r="R333" i="2"/>
  <c r="S333" i="2" s="1"/>
  <c r="S332" i="2"/>
  <c r="AA331" i="2"/>
  <c r="W331" i="2"/>
  <c r="AA273" i="1"/>
  <c r="W273" i="1"/>
  <c r="S274" i="1"/>
  <c r="R275" i="1"/>
  <c r="V278" i="1"/>
  <c r="Z272" i="1"/>
  <c r="AC272" i="1" s="1"/>
  <c r="Y272" i="1"/>
  <c r="Z331" i="2" l="1"/>
  <c r="AC331" i="2" s="1"/>
  <c r="Y331" i="2"/>
  <c r="W332" i="2"/>
  <c r="AA332" i="2"/>
  <c r="AA333" i="2"/>
  <c r="W333" i="2"/>
  <c r="AA274" i="1"/>
  <c r="W274" i="1"/>
  <c r="V279" i="1"/>
  <c r="R276" i="1"/>
  <c r="S275" i="1"/>
  <c r="Z273" i="1"/>
  <c r="AC273" i="1" s="1"/>
  <c r="Y273" i="1"/>
  <c r="Y333" i="2" l="1"/>
  <c r="Z333" i="2"/>
  <c r="AC333" i="2" s="1"/>
  <c r="Y332" i="2"/>
  <c r="Z332" i="2"/>
  <c r="AC332" i="2" s="1"/>
  <c r="AA275" i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V307" i="1" s="1"/>
  <c r="AA298" i="1"/>
  <c r="W298" i="1"/>
  <c r="R300" i="1"/>
  <c r="S299" i="1"/>
  <c r="V308" i="1" l="1"/>
  <c r="R301" i="1"/>
  <c r="S300" i="1"/>
  <c r="Z298" i="1"/>
  <c r="AC298" i="1" s="1"/>
  <c r="Y298" i="1"/>
  <c r="AA299" i="1"/>
  <c r="W299" i="1"/>
  <c r="V309" i="1" l="1"/>
  <c r="Y299" i="1"/>
  <c r="Z299" i="1"/>
  <c r="AC299" i="1" s="1"/>
  <c r="AA300" i="1"/>
  <c r="W300" i="1"/>
  <c r="S301" i="1"/>
  <c r="R302" i="1"/>
  <c r="V310" i="1" l="1"/>
  <c r="V311" i="1" s="1"/>
  <c r="V312" i="1" s="1"/>
  <c r="V313" i="1" s="1"/>
  <c r="V314" i="1" s="1"/>
  <c r="AA301" i="1"/>
  <c r="W301" i="1"/>
  <c r="S302" i="1"/>
  <c r="R303" i="1"/>
  <c r="Z300" i="1"/>
  <c r="AC300" i="1" s="1"/>
  <c r="Y300" i="1"/>
  <c r="V315" i="1" l="1"/>
  <c r="V316" i="1" s="1"/>
  <c r="AA302" i="1"/>
  <c r="W302" i="1"/>
  <c r="R304" i="1"/>
  <c r="S303" i="1"/>
  <c r="Z301" i="1"/>
  <c r="AC301" i="1" s="1"/>
  <c r="Y301" i="1"/>
  <c r="V317" i="1" l="1"/>
  <c r="Z302" i="1"/>
  <c r="AC302" i="1" s="1"/>
  <c r="Y302" i="1"/>
  <c r="AA303" i="1"/>
  <c r="W303" i="1"/>
  <c r="S304" i="1"/>
  <c r="R305" i="1"/>
  <c r="V318" i="1" l="1"/>
  <c r="S305" i="1"/>
  <c r="R306" i="1"/>
  <c r="AA304" i="1"/>
  <c r="W304" i="1"/>
  <c r="Z303" i="1"/>
  <c r="AC303" i="1" s="1"/>
  <c r="Y303" i="1"/>
  <c r="V319" i="1" l="1"/>
  <c r="S306" i="1"/>
  <c r="R307" i="1"/>
  <c r="Y304" i="1"/>
  <c r="Z304" i="1"/>
  <c r="AC304" i="1" s="1"/>
  <c r="AA306" i="1"/>
  <c r="W306" i="1"/>
  <c r="AA305" i="1"/>
  <c r="W305" i="1"/>
  <c r="V320" i="1" l="1"/>
  <c r="V321" i="1" s="1"/>
  <c r="S307" i="1"/>
  <c r="R308" i="1"/>
  <c r="Z305" i="1"/>
  <c r="AC305" i="1" s="1"/>
  <c r="Y305" i="1"/>
  <c r="Y306" i="1"/>
  <c r="Z306" i="1"/>
  <c r="AC306" i="1" s="1"/>
  <c r="V322" i="1" l="1"/>
  <c r="S308" i="1"/>
  <c r="R309" i="1"/>
  <c r="AA307" i="1"/>
  <c r="W307" i="1"/>
  <c r="V323" i="1" l="1"/>
  <c r="Y307" i="1"/>
  <c r="Z307" i="1"/>
  <c r="AC307" i="1" s="1"/>
  <c r="R310" i="1"/>
  <c r="S309" i="1"/>
  <c r="AA308" i="1"/>
  <c r="W308" i="1"/>
  <c r="V324" i="1" l="1"/>
  <c r="S310" i="1"/>
  <c r="R311" i="1"/>
  <c r="Z308" i="1"/>
  <c r="AC308" i="1" s="1"/>
  <c r="Y308" i="1"/>
  <c r="AA310" i="1"/>
  <c r="W310" i="1"/>
  <c r="AA309" i="1"/>
  <c r="W309" i="1"/>
  <c r="V325" i="1" l="1"/>
  <c r="S311" i="1"/>
  <c r="R312" i="1"/>
  <c r="Z309" i="1"/>
  <c r="AC309" i="1" s="1"/>
  <c r="Y309" i="1"/>
  <c r="Y310" i="1"/>
  <c r="Z310" i="1"/>
  <c r="AC310" i="1" s="1"/>
  <c r="V326" i="1" l="1"/>
  <c r="S312" i="1"/>
  <c r="R313" i="1"/>
  <c r="W311" i="1"/>
  <c r="AA311" i="1"/>
  <c r="V327" i="1" l="1"/>
  <c r="Y311" i="1"/>
  <c r="Z311" i="1"/>
  <c r="AC311" i="1" s="1"/>
  <c r="R314" i="1"/>
  <c r="S313" i="1"/>
  <c r="W312" i="1"/>
  <c r="AA312" i="1"/>
  <c r="V328" i="1" l="1"/>
  <c r="Z312" i="1"/>
  <c r="AC312" i="1" s="1"/>
  <c r="Y312" i="1"/>
  <c r="W313" i="1"/>
  <c r="AA313" i="1"/>
  <c r="S314" i="1"/>
  <c r="R315" i="1"/>
  <c r="V329" i="1" l="1"/>
  <c r="S315" i="1"/>
  <c r="R316" i="1"/>
  <c r="AA315" i="1"/>
  <c r="W315" i="1"/>
  <c r="AA314" i="1"/>
  <c r="W314" i="1"/>
  <c r="Y313" i="1"/>
  <c r="Z313" i="1"/>
  <c r="AC313" i="1" s="1"/>
  <c r="V330" i="1" l="1"/>
  <c r="V331" i="1" s="1"/>
  <c r="R317" i="1"/>
  <c r="S316" i="1"/>
  <c r="Y314" i="1"/>
  <c r="Z314" i="1"/>
  <c r="AC314" i="1" s="1"/>
  <c r="Y315" i="1"/>
  <c r="Z315" i="1"/>
  <c r="AC315" i="1" s="1"/>
  <c r="V332" i="1" l="1"/>
  <c r="AA316" i="1"/>
  <c r="W316" i="1"/>
  <c r="S317" i="1"/>
  <c r="R318" i="1"/>
  <c r="Y316" i="1" l="1"/>
  <c r="Z316" i="1"/>
  <c r="AC316" i="1" s="1"/>
  <c r="R319" i="1"/>
  <c r="S318" i="1"/>
  <c r="AA317" i="1"/>
  <c r="W317" i="1"/>
  <c r="Y317" i="1" l="1"/>
  <c r="Z317" i="1"/>
  <c r="AC317" i="1" s="1"/>
  <c r="AA318" i="1"/>
  <c r="W318" i="1"/>
  <c r="S319" i="1"/>
  <c r="R320" i="1"/>
  <c r="S320" i="1" l="1"/>
  <c r="R321" i="1"/>
  <c r="AA320" i="1"/>
  <c r="W320" i="1"/>
  <c r="AA319" i="1"/>
  <c r="W319" i="1"/>
  <c r="Y318" i="1"/>
  <c r="Z318" i="1"/>
  <c r="AC318" i="1" s="1"/>
  <c r="S321" i="1" l="1"/>
  <c r="R322" i="1"/>
  <c r="Y320" i="1"/>
  <c r="Z320" i="1"/>
  <c r="AC320" i="1" s="1"/>
  <c r="Y319" i="1"/>
  <c r="Z319" i="1"/>
  <c r="AC319" i="1" s="1"/>
  <c r="R323" i="1" l="1"/>
  <c r="S322" i="1"/>
  <c r="AA321" i="1"/>
  <c r="W321" i="1"/>
  <c r="Y321" i="1" l="1"/>
  <c r="Z321" i="1"/>
  <c r="AC321" i="1" s="1"/>
  <c r="AA322" i="1"/>
  <c r="W322" i="1"/>
  <c r="R324" i="1"/>
  <c r="S323" i="1"/>
  <c r="AA323" i="1" l="1"/>
  <c r="W323" i="1"/>
  <c r="Z322" i="1"/>
  <c r="AC322" i="1" s="1"/>
  <c r="Y322" i="1"/>
  <c r="S324" i="1"/>
  <c r="R325" i="1"/>
  <c r="R326" i="1" l="1"/>
  <c r="S325" i="1"/>
  <c r="AA324" i="1"/>
  <c r="W324" i="1"/>
  <c r="Y323" i="1"/>
  <c r="Z323" i="1"/>
  <c r="AC323" i="1" s="1"/>
  <c r="Y324" i="1" l="1"/>
  <c r="Z324" i="1"/>
  <c r="AC324" i="1" s="1"/>
  <c r="AA325" i="1"/>
  <c r="W325" i="1"/>
  <c r="S326" i="1"/>
  <c r="R327" i="1"/>
  <c r="S327" i="1" l="1"/>
  <c r="R328" i="1"/>
  <c r="Z325" i="1"/>
  <c r="AC325" i="1" s="1"/>
  <c r="Y325" i="1"/>
  <c r="AA326" i="1"/>
  <c r="W326" i="1"/>
  <c r="Z326" i="1" l="1"/>
  <c r="AC326" i="1" s="1"/>
  <c r="Y326" i="1"/>
  <c r="R329" i="1"/>
  <c r="S328" i="1"/>
  <c r="AA327" i="1"/>
  <c r="W327" i="1"/>
  <c r="Z327" i="1" l="1"/>
  <c r="AC327" i="1" s="1"/>
  <c r="Y327" i="1"/>
  <c r="AA328" i="1"/>
  <c r="W328" i="1"/>
  <c r="S329" i="1"/>
  <c r="R330" i="1"/>
  <c r="S330" i="1" l="1"/>
  <c r="R331" i="1"/>
  <c r="AA329" i="1"/>
  <c r="W329" i="1"/>
  <c r="Z328" i="1"/>
  <c r="AC328" i="1" s="1"/>
  <c r="Y328" i="1"/>
  <c r="Z329" i="1" l="1"/>
  <c r="AC329" i="1" s="1"/>
  <c r="Y329" i="1"/>
  <c r="S331" i="1"/>
  <c r="R332" i="1"/>
  <c r="S332" i="1" s="1"/>
  <c r="W330" i="1"/>
  <c r="AA330" i="1"/>
  <c r="Y330" i="1" l="1"/>
  <c r="Z330" i="1"/>
  <c r="AC330" i="1" s="1"/>
  <c r="AA332" i="1"/>
  <c r="W332" i="1"/>
  <c r="AA331" i="1"/>
  <c r="W331" i="1"/>
  <c r="Z331" i="1" l="1"/>
  <c r="AC331" i="1" s="1"/>
  <c r="Y331" i="1"/>
  <c r="Y332" i="1"/>
  <c r="Z332" i="1"/>
  <c r="AC3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  <charset val="134"/>
          </rPr>
          <t>husky husky:</t>
        </r>
        <r>
          <rPr>
            <sz val="10"/>
            <color rgb="FF000000"/>
            <rFont val="Microsoft YaHei UI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charset val="134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charset val="134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charset val="134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<sst xmlns="http://schemas.openxmlformats.org/spreadsheetml/2006/main" count="2477" uniqueCount="1226">
  <si>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</si>
  <si>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</si>
  <si>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</si>
  <si>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</si>
  <si>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</si>
  <si>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</si>
  <si>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</si>
  <si>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</si>
  <si>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</si>
  <si>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</si>
  <si>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</si>
  <si>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</si>
  <si>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</si>
  <si>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</si>
  <si>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</si>
  <si>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</si>
  <si>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</si>
  <si>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</si>
  <si>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</si>
  <si>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</si>
  <si>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</si>
  <si>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</si>
  <si>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</si>
  <si>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</si>
  <si>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</si>
  <si>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</si>
  <si>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</si>
  <si>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</si>
  <si>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</si>
  <si>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</si>
  <si>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</si>
  <si>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</si>
  <si>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</si>
  <si>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</si>
  <si>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</si>
  <si>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</si>
  <si>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</si>
  <si>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</si>
  <si>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</si>
  <si>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</si>
  <si>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</si>
  <si>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</si>
  <si>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</si>
  <si>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</si>
  <si>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</si>
  <si>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</si>
  <si>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</si>
  <si>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</si>
  <si>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</si>
  <si>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</si>
  <si>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</si>
  <si>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</si>
  <si>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</si>
  <si>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</si>
  <si>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</si>
  <si>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</si>
  <si>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</si>
  <si>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</si>
  <si>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</si>
  <si>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</si>
  <si>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</si>
  <si>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</si>
  <si>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</si>
  <si>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</si>
  <si>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</si>
  <si>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</si>
  <si>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</si>
  <si>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</si>
  <si>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</si>
  <si>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</si>
  <si>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</si>
  <si>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</si>
  <si>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</si>
  <si>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</si>
  <si>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</si>
  <si>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</si>
  <si>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</si>
  <si>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</si>
  <si>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</si>
  <si>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</si>
  <si>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</si>
  <si>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</si>
  <si>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</si>
  <si>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</si>
  <si>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</si>
  <si>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</si>
  <si>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</si>
  <si>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</si>
  <si>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</si>
  <si>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</si>
  <si>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</si>
  <si>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</si>
  <si>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</si>
  <si>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</si>
  <si>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</si>
  <si>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</si>
  <si>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</si>
  <si>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</si>
  <si>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</si>
  <si>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</si>
  <si>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</si>
  <si>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</si>
  <si>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</si>
  <si>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</si>
  <si>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</si>
  <si>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</si>
  <si>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</si>
  <si>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</si>
  <si>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</si>
  <si>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</si>
  <si>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</si>
  <si>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</si>
  <si>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</si>
  <si>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</si>
  <si>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</si>
  <si>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</si>
  <si>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</si>
  <si>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</si>
  <si>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</si>
  <si>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</si>
  <si>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</si>
  <si>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</si>
  <si>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</si>
  <si>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</si>
  <si>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</si>
  <si>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</si>
  <si>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</si>
  <si>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</si>
  <si>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</si>
  <si>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</si>
  <si>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</si>
  <si>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</si>
  <si>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</si>
  <si>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</si>
  <si>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</si>
  <si>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</si>
  <si>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</si>
  <si>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</si>
  <si>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</si>
  <si>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</si>
  <si>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</si>
  <si>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</si>
  <si>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</si>
  <si>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</si>
  <si>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</si>
  <si>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</si>
  <si>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</si>
  <si>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</si>
  <si>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</si>
  <si>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</si>
  <si>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</si>
  <si>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</si>
  <si>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</si>
  <si>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</si>
  <si>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</si>
  <si>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</si>
  <si>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</si>
  <si>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</si>
  <si>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</si>
  <si>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</si>
  <si>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</si>
  <si>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</si>
  <si>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</si>
  <si>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</si>
  <si>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</si>
  <si>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</si>
  <si>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</si>
  <si>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</si>
  <si>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</si>
  <si>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</si>
  <si>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</si>
  <si>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</si>
  <si>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</si>
  <si>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</si>
  <si>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</si>
  <si>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</si>
  <si>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</si>
  <si>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</si>
  <si>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</si>
  <si>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</si>
  <si>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</si>
  <si>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</si>
  <si>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</si>
  <si>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</si>
  <si>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</si>
  <si>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</si>
  <si>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</si>
  <si>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</si>
  <si>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</si>
  <si>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</si>
  <si>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</si>
  <si>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</si>
  <si>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</si>
  <si>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</si>
  <si>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</si>
  <si>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</si>
  <si>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</si>
  <si>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</si>
  <si>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</si>
  <si>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</si>
  <si>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</si>
  <si>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</si>
  <si>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</si>
  <si>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</si>
  <si>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</si>
  <si>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</si>
  <si>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</si>
  <si>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</si>
  <si>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</si>
  <si>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</si>
  <si>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</si>
  <si>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</si>
  <si>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</si>
  <si>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</si>
  <si>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</si>
  <si>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</si>
  <si>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</si>
  <si>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</si>
  <si>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</si>
  <si>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</si>
  <si>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</si>
  <si>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</si>
  <si>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</si>
  <si>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</si>
  <si>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</si>
  <si>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</si>
  <si>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</si>
  <si>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</si>
  <si>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</si>
  <si>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</si>
  <si>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</si>
  <si>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</si>
  <si>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</si>
  <si>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</si>
  <si>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</si>
  <si>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</si>
  <si>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</si>
  <si>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</si>
  <si>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</si>
  <si>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</si>
  <si>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</si>
  <si>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</si>
  <si>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</si>
  <si>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</si>
  <si>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</si>
  <si>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</si>
  <si>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</si>
  <si>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</si>
  <si>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</si>
  <si>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</si>
  <si>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</si>
  <si>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</si>
  <si>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</si>
  <si>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</si>
  <si>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</si>
  <si>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</si>
  <si>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</si>
  <si>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</si>
  <si>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</si>
  <si>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</si>
  <si>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</si>
  <si>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</si>
  <si>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</si>
  <si>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</si>
  <si>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</si>
  <si>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</si>
  <si>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</si>
  <si>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</si>
  <si>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</si>
  <si>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</si>
  <si>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</si>
  <si>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</si>
  <si>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</si>
  <si>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</si>
  <si>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</si>
  <si>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</si>
  <si>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</si>
  <si>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</si>
  <si>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</si>
  <si>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</si>
  <si>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</si>
  <si>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</si>
  <si>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</si>
  <si>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</si>
  <si>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</si>
  <si>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</si>
  <si>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</si>
  <si>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</si>
  <si>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</si>
  <si>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</si>
  <si>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</si>
  <si>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</si>
  <si>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</si>
  <si>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</si>
  <si>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</si>
  <si>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</si>
  <si>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</si>
  <si>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</si>
  <si>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</si>
  <si>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</si>
  <si>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</si>
  <si>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</si>
  <si>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</si>
  <si>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</si>
  <si>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</si>
  <si>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</si>
  <si>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</si>
  <si>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</si>
  <si>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</si>
  <si>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</si>
  <si>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</si>
  <si>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</si>
  <si>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</si>
  <si>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</si>
  <si>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</si>
  <si>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</si>
  <si>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</si>
  <si>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</si>
  <si>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</si>
  <si>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</si>
  <si>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</si>
  <si>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</si>
  <si>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</si>
  <si>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</si>
  <si>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</si>
  <si>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</si>
  <si>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</si>
  <si>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</si>
  <si>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</si>
  <si>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</si>
  <si>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</si>
  <si>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</si>
  <si>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</si>
  <si>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</si>
  <si>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</si>
  <si>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</si>
  <si>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</si>
  <si>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</si>
  <si>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</si>
  <si>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</si>
  <si>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</si>
  <si>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</si>
  <si>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</si>
  <si>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</si>
  <si>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</si>
  <si>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</si>
  <si>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</si>
  <si>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</si>
  <si>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</si>
  <si>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</si>
  <si>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</si>
  <si>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</si>
  <si>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</si>
  <si>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</si>
  <si>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</si>
  <si>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</si>
  <si>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</si>
  <si>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</si>
  <si>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</si>
  <si>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</si>
  <si>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</si>
  <si>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</si>
  <si>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</si>
  <si>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</si>
  <si>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</si>
  <si>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</si>
  <si>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</si>
  <si>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</si>
  <si>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</si>
  <si>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</si>
  <si>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</si>
  <si>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</si>
  <si>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</si>
  <si>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</si>
  <si>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</si>
  <si>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</si>
  <si>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</si>
  <si>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</si>
  <si>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</si>
  <si>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</si>
  <si>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</si>
  <si>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</si>
  <si>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</si>
  <si>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</si>
  <si>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</si>
  <si>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</si>
  <si>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</si>
  <si>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</si>
  <si>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</si>
  <si>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</si>
  <si>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</si>
  <si>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</si>
  <si>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</si>
  <si>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</si>
  <si>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</si>
  <si>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</si>
  <si>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</si>
  <si>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</si>
  <si>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</si>
  <si>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</si>
  <si>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</si>
  <si>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</si>
  <si>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</si>
  <si>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</si>
  <si>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</si>
  <si>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</si>
  <si>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</si>
  <si>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</si>
  <si>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</si>
  <si>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</si>
  <si>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</si>
  <si>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</si>
  <si>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</si>
  <si>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</si>
  <si>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</si>
  <si>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</si>
  <si>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</si>
  <si>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</si>
  <si>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</si>
  <si>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</si>
  <si>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</si>
  <si>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</si>
  <si>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</si>
  <si>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</si>
  <si>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</si>
  <si>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</si>
  <si>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</si>
  <si>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</si>
  <si>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</si>
  <si>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</si>
  <si>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</si>
  <si>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</si>
  <si>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</si>
  <si>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</si>
  <si>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</si>
  <si>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</si>
  <si>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</si>
  <si>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</si>
  <si>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</si>
  <si>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</si>
  <si>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</si>
  <si>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</si>
  <si>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</si>
  <si>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</si>
  <si>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</si>
  <si>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</si>
  <si>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</si>
  <si>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</si>
  <si>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</si>
  <si>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</si>
  <si>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</si>
  <si>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</si>
  <si>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</si>
  <si>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</si>
  <si>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</si>
  <si>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</si>
  <si>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</si>
  <si>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</si>
  <si>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</si>
  <si>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</si>
  <si>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</si>
  <si>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</si>
  <si>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</si>
  <si>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</si>
  <si>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</si>
  <si>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</si>
  <si>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</si>
  <si>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</si>
  <si>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</si>
  <si>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</si>
  <si>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</si>
  <si>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</si>
  <si>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</si>
  <si>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</si>
  <si>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</si>
  <si>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</si>
  <si>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</si>
  <si>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</si>
  <si>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</si>
  <si>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</si>
  <si>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</si>
  <si>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</si>
  <si>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</si>
  <si>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</si>
  <si>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</si>
  <si>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</si>
  <si>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</si>
  <si>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</si>
  <si>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</si>
  <si>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</si>
  <si>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</si>
  <si>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</si>
  <si>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</si>
  <si>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</si>
  <si>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</si>
  <si>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</si>
  <si>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</si>
  <si>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</si>
  <si>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</si>
  <si>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</si>
  <si>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</si>
  <si>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</si>
  <si>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</si>
  <si>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</si>
  <si>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</si>
  <si>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</si>
  <si>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</si>
  <si>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</si>
  <si>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</si>
  <si>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</si>
  <si>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</si>
  <si>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</si>
  <si>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</si>
  <si>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</si>
  <si>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</si>
  <si>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</si>
  <si>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</si>
  <si>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</si>
  <si>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</si>
  <si>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</si>
  <si>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</si>
  <si>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</si>
  <si>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</si>
  <si>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</si>
  <si>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</si>
  <si>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</si>
  <si>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</si>
  <si>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</si>
  <si>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</si>
  <si>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</si>
  <si>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</si>
  <si>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</si>
  <si>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</si>
  <si>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</si>
  <si>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</si>
  <si>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</si>
  <si>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</si>
  <si>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</si>
  <si>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</si>
  <si>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</si>
  <si>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</si>
  <si>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</si>
  <si>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</si>
  <si>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</si>
  <si>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</si>
  <si>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</si>
  <si>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</si>
  <si>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</si>
  <si>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</si>
  <si>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</si>
  <si>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</si>
  <si>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</si>
  <si>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</si>
  <si>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</si>
  <si>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</si>
  <si>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</si>
  <si>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</si>
  <si>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</si>
  <si>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</si>
  <si>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</si>
  <si>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</si>
  <si>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</si>
  <si>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</si>
  <si>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</si>
  <si>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</si>
  <si>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</si>
  <si>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</si>
  <si>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</si>
  <si>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</si>
  <si>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</si>
  <si>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</si>
  <si>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</si>
  <si>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</si>
  <si>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</si>
  <si>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</si>
  <si>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</si>
  <si>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</si>
  <si>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</si>
  <si>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</si>
  <si>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</si>
  <si>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</si>
  <si>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</si>
  <si>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</si>
  <si>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</si>
  <si>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</si>
  <si>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</si>
  <si>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</si>
  <si>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</si>
  <si>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</si>
  <si>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</si>
  <si>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</si>
  <si>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</si>
  <si>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</si>
  <si>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</si>
  <si>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</si>
  <si>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</si>
  <si>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</si>
  <si>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</si>
  <si>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</si>
  <si>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</si>
  <si>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</si>
  <si>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</si>
  <si>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</si>
  <si>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</si>
  <si>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</si>
  <si>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</si>
  <si>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</si>
  <si>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</si>
  <si>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</si>
  <si>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</si>
  <si>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</si>
  <si>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</si>
  <si>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</si>
  <si>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</si>
  <si>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</si>
  <si>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</si>
  <si>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</si>
  <si>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</si>
  <si>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</si>
  <si>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</si>
  <si>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</si>
  <si>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</si>
  <si>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</si>
  <si>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</si>
  <si>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</si>
  <si>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</si>
  <si>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</si>
  <si>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</si>
  <si>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</si>
  <si>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</si>
  <si>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</si>
  <si>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</si>
  <si>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</si>
  <si>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</si>
  <si>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</si>
  <si>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</si>
  <si>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</si>
  <si>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</si>
  <si>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</si>
  <si>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</si>
  <si>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</si>
  <si>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</si>
  <si>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</si>
  <si>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</si>
  <si>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</si>
  <si>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</si>
  <si>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</si>
  <si>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</si>
  <si>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</si>
  <si>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</si>
  <si>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</si>
  <si>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</si>
  <si>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</si>
  <si>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</si>
  <si>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</si>
  <si>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</si>
  <si>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</si>
  <si>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</si>
  <si>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</si>
  <si>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</si>
  <si>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</si>
  <si>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</si>
  <si>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</si>
  <si>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</si>
  <si>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</si>
  <si>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</si>
  <si>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</si>
  <si>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</si>
  <si>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</si>
  <si>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</si>
  <si>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</si>
  <si>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</si>
  <si>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</si>
  <si>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</si>
  <si>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</si>
  <si>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</si>
  <si>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</si>
  <si>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</si>
  <si>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</si>
  <si>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</si>
  <si>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</si>
  <si>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</si>
  <si>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</si>
  <si>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</si>
  <si>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</si>
  <si>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</si>
  <si>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</si>
  <si>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</si>
  <si>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</si>
  <si>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</si>
  <si>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</si>
  <si>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</si>
  <si>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</si>
  <si>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</si>
  <si>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</si>
  <si>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</si>
  <si>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</si>
  <si>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</si>
  <si>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</si>
  <si>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</si>
  <si>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</si>
  <si>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</si>
  <si>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</si>
  <si>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</si>
  <si>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</si>
  <si>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</si>
  <si>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</si>
  <si>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</si>
  <si>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</si>
  <si>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</si>
  <si>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</si>
  <si>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</si>
  <si>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</si>
  <si>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</si>
  <si>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</si>
  <si>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</si>
  <si>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</si>
  <si>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</si>
  <si>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</si>
  <si>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</si>
  <si>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</si>
  <si>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</si>
  <si>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</si>
  <si>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</si>
  <si>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</si>
  <si>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</si>
  <si>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</si>
  <si>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</si>
  <si>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</si>
  <si>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</si>
  <si>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</si>
  <si>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</si>
  <si>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</si>
  <si>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</si>
  <si>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</si>
  <si>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</si>
  <si>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</si>
  <si>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</si>
  <si>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</si>
  <si>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</si>
  <si>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</si>
  <si>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</si>
  <si>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</si>
  <si>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</si>
  <si>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</si>
  <si>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</si>
  <si>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</si>
  <si>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</si>
  <si>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</si>
  <si>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</si>
  <si>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</si>
  <si>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</si>
  <si>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</si>
  <si>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</si>
  <si>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</si>
  <si>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</si>
  <si>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</si>
  <si>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</si>
  <si>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</si>
  <si>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</si>
  <si>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</si>
  <si>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</si>
  <si>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</si>
  <si>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</si>
  <si>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</si>
  <si>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</si>
  <si>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</si>
  <si>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</si>
  <si>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</si>
  <si>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</si>
  <si>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</si>
  <si>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</si>
  <si>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</si>
  <si>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</si>
  <si>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</si>
  <si>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</si>
  <si>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</si>
  <si>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</si>
  <si>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</si>
  <si>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</si>
  <si>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</si>
  <si>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</si>
  <si>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</si>
  <si>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</si>
  <si>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</si>
  <si>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</si>
  <si>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</si>
  <si>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</si>
  <si>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</si>
  <si>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</si>
  <si>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</si>
  <si>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</si>
  <si>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</si>
  <si>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</si>
  <si>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</si>
  <si>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</si>
  <si>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</si>
  <si>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</si>
  <si>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</si>
  <si>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</si>
  <si>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</si>
  <si>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</si>
  <si>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</si>
  <si>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</si>
  <si>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</si>
  <si>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</si>
  <si>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</si>
  <si>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</si>
  <si>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</si>
  <si>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</si>
  <si>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</si>
  <si>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</si>
  <si>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</si>
  <si>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</si>
  <si>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</si>
  <si>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</si>
  <si>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</si>
  <si>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</si>
  <si>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</si>
  <si>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</si>
  <si>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</si>
  <si>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</si>
  <si>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</si>
  <si>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</si>
  <si>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</si>
  <si>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</si>
  <si>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</si>
  <si>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</si>
  <si>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</si>
  <si>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</si>
  <si>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</si>
  <si>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</si>
  <si>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</si>
  <si>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</si>
  <si>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</si>
  <si>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</si>
  <si>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</si>
  <si>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</si>
  <si>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</si>
  <si>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</si>
  <si>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</si>
  <si>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</si>
  <si>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</si>
  <si>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</si>
  <si>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</si>
  <si>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</si>
  <si>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</si>
  <si>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</si>
  <si>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</si>
  <si>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</si>
  <si>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</si>
  <si>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</si>
  <si>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</si>
  <si>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</si>
  <si>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</si>
  <si>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</si>
  <si>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</si>
  <si>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</si>
  <si>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</si>
  <si>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</si>
  <si>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</si>
  <si>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</si>
  <si>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</si>
  <si>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</si>
  <si>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</si>
  <si>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</si>
  <si>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</si>
  <si>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</si>
  <si>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</si>
  <si>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</si>
  <si>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</si>
  <si>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</si>
  <si>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</si>
  <si>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</si>
  <si>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</si>
  <si>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</si>
  <si>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</si>
  <si>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</si>
  <si>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</si>
  <si>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</si>
  <si>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</si>
  <si>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</si>
  <si>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</si>
  <si>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</si>
  <si>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</si>
  <si>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</si>
  <si>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</si>
  <si>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</si>
  <si>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</si>
  <si>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</si>
  <si>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</si>
  <si>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</si>
  <si>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</si>
  <si>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</si>
  <si>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</si>
  <si>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</si>
  <si>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</si>
  <si>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</si>
  <si>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</si>
  <si>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</si>
  <si>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</si>
  <si>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</si>
  <si>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</si>
  <si>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</si>
  <si>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</si>
  <si>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</si>
  <si>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</si>
  <si>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</si>
  <si>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</si>
  <si>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</si>
  <si>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</si>
  <si>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</si>
  <si>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</si>
  <si>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</si>
  <si>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</si>
  <si>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</si>
  <si>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</si>
  <si>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</si>
  <si>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</si>
  <si>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</si>
  <si>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</si>
  <si>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</si>
  <si>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</si>
  <si>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</si>
  <si>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</si>
  <si>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</si>
  <si>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</si>
  <si>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</si>
  <si>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</si>
  <si>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</si>
  <si>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</si>
  <si>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</si>
  <si>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</si>
  <si>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</si>
  <si>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</si>
  <si>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</si>
  <si>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</si>
  <si>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</si>
  <si>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</si>
  <si>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</si>
  <si>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</si>
  <si>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</si>
  <si>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</si>
  <si>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</si>
  <si>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</si>
  <si>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</si>
  <si>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</si>
  <si>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</si>
  <si>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</si>
  <si>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</si>
  <si>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</si>
  <si>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</si>
  <si>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</si>
  <si>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</si>
  <si>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</si>
  <si>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</si>
  <si>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</si>
  <si>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</si>
  <si>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</si>
  <si>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</si>
  <si>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</si>
  <si>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</si>
  <si>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</si>
  <si>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</si>
  <si>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</si>
  <si>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</si>
  <si>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</si>
  <si>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</si>
  <si>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</si>
  <si>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</si>
  <si>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</si>
  <si>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</si>
  <si>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</si>
  <si>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</si>
  <si>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</si>
  <si>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</si>
  <si>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</si>
  <si>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</si>
  <si>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</si>
  <si>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</si>
  <si>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</si>
  <si>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</si>
  <si>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</si>
  <si>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</si>
  <si>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</si>
  <si>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</si>
  <si>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</si>
  <si>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</si>
  <si>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</si>
  <si>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</si>
  <si>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</si>
  <si>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</si>
  <si>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</si>
  <si>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</si>
  <si>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</si>
  <si>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</si>
  <si>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</si>
  <si>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</si>
  <si>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</si>
  <si>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</si>
  <si>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</si>
  <si>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</si>
  <si>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</si>
  <si>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</si>
  <si>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</si>
  <si>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</si>
  <si>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</si>
  <si>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</si>
  <si>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</si>
  <si>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</si>
  <si>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</si>
  <si>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</si>
  <si>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</si>
  <si>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</si>
  <si>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</si>
  <si>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</si>
  <si>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</si>
  <si>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</si>
  <si>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</si>
  <si>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</si>
  <si>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</si>
  <si>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</si>
  <si>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</si>
  <si>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</si>
  <si>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</si>
  <si>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</si>
  <si>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</si>
  <si>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</si>
  <si>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</si>
  <si>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</si>
  <si>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</si>
  <si>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</si>
  <si>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</si>
  <si>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</si>
  <si>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</si>
  <si>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</si>
  <si>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</si>
  <si>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</si>
  <si>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</si>
  <si>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</si>
  <si>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</si>
  <si>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</si>
  <si>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</si>
  <si>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</si>
  <si>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</si>
  <si>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</si>
  <si>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</si>
  <si>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</si>
  <si>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</si>
  <si>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</si>
  <si>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</si>
  <si>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</si>
  <si>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</si>
  <si>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</si>
  <si>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</si>
  <si>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</si>
  <si>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</si>
  <si>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</si>
  <si>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</si>
  <si>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</si>
  <si>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</si>
  <si>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</si>
  <si>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</si>
  <si>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</si>
  <si>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</si>
  <si>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</si>
  <si>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0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</si>
  <si>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</si>
  <si>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</si>
  <si>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</si>
  <si>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</si>
  <si>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</si>
  <si>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</si>
  <si>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</si>
  <si>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</si>
  <si>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</si>
  <si>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</si>
  <si>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</si>
  <si>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</si>
  <si>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</si>
  <si>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</si>
  <si>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</si>
  <si>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0" type="noConversion"/>
  </si>
  <si>
    <t>海大转债</t>
    <phoneticPr fontId="30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</si>
  <si>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</si>
  <si>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</si>
  <si>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</si>
  <si>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</si>
  <si>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</si>
  <si>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</si>
  <si>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</si>
  <si>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</si>
  <si>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</si>
  <si>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</si>
  <si>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</si>
  <si>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</si>
  <si>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</si>
  <si>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</si>
  <si>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</si>
  <si>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0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</si>
  <si>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</si>
  <si>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</si>
  <si>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</si>
  <si>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</si>
  <si>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</si>
  <si>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</si>
  <si>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</si>
  <si>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</si>
  <si>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</si>
  <si>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</si>
  <si>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</si>
  <si>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</si>
  <si>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</si>
  <si>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</si>
  <si>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</si>
  <si>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0" type="noConversion"/>
  </si>
  <si>
    <t>利群转债</t>
    <phoneticPr fontId="30" type="noConversion"/>
  </si>
  <si>
    <t>DT_HS300_20200330</t>
    <phoneticPr fontId="30" type="noConversion"/>
  </si>
  <si>
    <t>20200330购入</t>
    <phoneticPr fontId="30" type="noConversion"/>
  </si>
  <si>
    <t>DT_HS300_20200331</t>
  </si>
  <si>
    <t>20200331购入</t>
  </si>
  <si>
    <t>DT_HS300_20200401</t>
    <phoneticPr fontId="30" type="noConversion"/>
  </si>
  <si>
    <t>20200401购入</t>
    <phoneticPr fontId="30" type="noConversion"/>
  </si>
  <si>
    <t>DT_HS300_20200402</t>
  </si>
  <si>
    <t>20200402购入</t>
  </si>
  <si>
    <t>DT_HS300_20200403</t>
  </si>
  <si>
    <t>20200403购入</t>
  </si>
  <si>
    <t>DT_ZZ500_20200330</t>
    <phoneticPr fontId="30" type="noConversion"/>
  </si>
  <si>
    <t>DT_ZZ500_20200331</t>
  </si>
  <si>
    <t>DT_ZZ500_20200401</t>
    <phoneticPr fontId="30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</si>
  <si>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</si>
  <si>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</si>
  <si>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</si>
  <si>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</si>
  <si>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</si>
  <si>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</si>
  <si>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</si>
  <si>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</si>
  <si>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</si>
  <si>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</si>
  <si>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</si>
  <si>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</si>
  <si>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</si>
  <si>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</si>
  <si>
    <t>应急转债</t>
    <phoneticPr fontId="30" type="noConversion"/>
  </si>
  <si>
    <t>DT_HS300_20200413</t>
  </si>
  <si>
    <t>20200413购入</t>
  </si>
  <si>
    <t>DT_HS300_20200414</t>
  </si>
  <si>
    <t>20200414购入</t>
  </si>
  <si>
    <t>DT_HS300_20200415</t>
  </si>
  <si>
    <t>20200415购入</t>
  </si>
  <si>
    <t>DT_HS300_20200416</t>
  </si>
  <si>
    <t>20200416购入</t>
  </si>
  <si>
    <t>DT_HS300_20200417</t>
  </si>
  <si>
    <t>20200417购入</t>
  </si>
  <si>
    <t>DT_ZZ500_20200413</t>
  </si>
  <si>
    <t>DT_ZZ500_20200414</t>
  </si>
  <si>
    <t>DT_ZZ500_20200415</t>
  </si>
  <si>
    <t>DT_ZZ500_20200416</t>
  </si>
  <si>
    <t>DT_ZZ500_20200417</t>
  </si>
  <si>
    <t>DT_HS300_20200420</t>
  </si>
  <si>
    <t>20200420购入</t>
  </si>
  <si>
    <t>DT_HS300_20200421</t>
  </si>
  <si>
    <t>20200421购入</t>
  </si>
  <si>
    <t>DT_HS300_20200422</t>
  </si>
  <si>
    <t>20200422购入</t>
  </si>
  <si>
    <t>DT_HS300_20200423</t>
  </si>
  <si>
    <t>20200423购入</t>
  </si>
  <si>
    <t>DT_HS300_20200424</t>
  </si>
  <si>
    <t>20200424购入</t>
  </si>
  <si>
    <t>DT_ZZ500_20200420</t>
  </si>
  <si>
    <t>DT_ZZ500_20200421</t>
  </si>
  <si>
    <t>DT_ZZ500_20200422</t>
  </si>
  <si>
    <t>DT_ZZ500_20200423</t>
  </si>
  <si>
    <t>DT_ZZ500_20200424</t>
  </si>
  <si>
    <t>DT_HS300_20200427</t>
  </si>
  <si>
    <t>20200427购入</t>
  </si>
  <si>
    <t>DT_HS300_20200428</t>
  </si>
  <si>
    <t>20200428购入</t>
  </si>
  <si>
    <t>DT_HS300_20200429</t>
  </si>
  <si>
    <t>20200429购入</t>
  </si>
  <si>
    <t>DT_HS300_20200430</t>
  </si>
  <si>
    <t>20200430购入</t>
  </si>
  <si>
    <t>DT_ZZ500_20200427</t>
  </si>
  <si>
    <t>DT_ZZ500_20200428</t>
  </si>
  <si>
    <t>DT_ZZ500_20200429</t>
  </si>
  <si>
    <t>DT_ZZ500_20200430</t>
  </si>
  <si>
    <t>DT_ZZ500_20200506</t>
    <phoneticPr fontId="30" type="noConversion"/>
  </si>
  <si>
    <t>20200506购入</t>
    <phoneticPr fontId="30" type="noConversion"/>
  </si>
  <si>
    <t>DT_ZZ500_20200507</t>
  </si>
  <si>
    <t>20200507购入</t>
  </si>
  <si>
    <t>DT_ZZ500_20200508</t>
  </si>
  <si>
    <t>20200508购入</t>
  </si>
  <si>
    <t>DT_HS300_20200506</t>
    <phoneticPr fontId="30" type="noConversion"/>
  </si>
  <si>
    <t>DT_HS300_20200507</t>
  </si>
  <si>
    <t>DT_HS300_20200508</t>
  </si>
  <si>
    <t>DT_ZZ500_20200511</t>
    <phoneticPr fontId="30" type="noConversion"/>
  </si>
  <si>
    <t>20200511购入</t>
    <phoneticPr fontId="30" type="noConversion"/>
  </si>
  <si>
    <t>DT_ZZ500_20200512</t>
  </si>
  <si>
    <t>20200512购入</t>
  </si>
  <si>
    <t>DT_ZZ500_20200513</t>
  </si>
  <si>
    <t>20200513购入</t>
  </si>
  <si>
    <t>DT_ZZ500_20200514</t>
  </si>
  <si>
    <t>20200514购入</t>
  </si>
  <si>
    <t>DT_ZZ500_20200515</t>
  </si>
  <si>
    <t>20200515购入</t>
  </si>
  <si>
    <t>DT_HS300_20200511</t>
    <phoneticPr fontId="30" type="noConversion"/>
  </si>
  <si>
    <t>DT_HS300_20200512</t>
  </si>
  <si>
    <t>DT_HS300_20200513</t>
  </si>
  <si>
    <t>DT_HS300_20200514</t>
  </si>
  <si>
    <t>DT_HS300_20200515</t>
  </si>
  <si>
    <t>DT_HS300_20200518</t>
  </si>
  <si>
    <t>20200518购入</t>
  </si>
  <si>
    <t>DT_HS300_20200519</t>
  </si>
  <si>
    <t>20200519购入</t>
  </si>
  <si>
    <t>DT_HS300_20200520</t>
  </si>
  <si>
    <t>20200520购入</t>
  </si>
  <si>
    <t>DT_HS300_20200521</t>
  </si>
  <si>
    <t>20200521购入</t>
  </si>
  <si>
    <t>DT_HS300_20200522</t>
  </si>
  <si>
    <t>20200522购入</t>
  </si>
  <si>
    <t>DT_ZZ500_20200518</t>
  </si>
  <si>
    <t>DT_ZZ500_20200519</t>
  </si>
  <si>
    <t>DT_ZZ500_20200520</t>
  </si>
  <si>
    <t>DT_ZZ500_20200521</t>
  </si>
  <si>
    <t>DT_ZZ500_20200522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</si>
</sst>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7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10"/>
      <color rgb="FF000000"/>
      <name val="PingFang SC"/>
      <family val="2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  <font>
      <sz val="10"/>
      <color rgb="FF000000"/>
      <name val="Microsoft YaHei UI"/>
      <charset val="134"/>
    </font>
    <font>
      <b/>
      <sz val="10"/>
      <color rgb="FF000000"/>
      <name val="Microsoft YaHei UI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0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2" fillId="0" borderId="1" xfId="0" applyFont="1" applyBorder="1" applyAlignment="1"/>
    <xf numFmtId="0" fontId="24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5" fillId="0" borderId="1" xfId="0" applyFont="1" applyBorder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2" fontId="25" fillId="0" borderId="0" xfId="0" applyNumberFormat="1" applyFont="1" applyBorder="1" applyAlignment="1">
      <alignment horizontal="right" vertical="center"/>
    </xf>
    <xf numFmtId="0" fontId="25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6" fillId="0" borderId="0" xfId="0" applyNumberFormat="1" applyFont="1" applyBorder="1"/>
    <xf numFmtId="0" fontId="25" fillId="0" borderId="1" xfId="0" applyFont="1" applyBorder="1" applyAlignment="1">
      <alignment horizontal="right"/>
    </xf>
    <xf numFmtId="0" fontId="25" fillId="0" borderId="0" xfId="0" applyFont="1" applyBorder="1" applyAlignment="1">
      <alignment horizontal="right"/>
    </xf>
    <xf numFmtId="2" fontId="25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5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7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1" fillId="0" borderId="0" xfId="1" applyNumberFormat="1" applyFont="1" applyBorder="1" applyAlignment="1" applyProtection="1"/>
    <xf numFmtId="0" fontId="31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3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3" fillId="0" borderId="0" xfId="0" applyNumberFormat="1" applyFont="1" applyBorder="1" applyAlignment="1">
      <alignment horizontal="center" vertical="center"/>
    </xf>
    <xf numFmtId="10" fontId="23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37"/>
  <sheetViews>
    <sheetView zoomScaleNormal="100" workbookViewId="0">
      <pane xSplit="1" ySplit="1" topLeftCell="B311" activePane="bottomRight" state="frozen"/>
      <selection pane="topRight" activeCell="B1" sqref="B1"/>
      <selection pane="bottomLeft" activeCell="A2" sqref="A2"/>
      <selection pane="bottomRight" activeCell="E321" sqref="E321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1.3439000000000001</v>
      </c>
      <c r="G1" s="136" t="s">
        <v>5</v>
      </c>
      <c r="H1" s="137" t="str">
        <f>ROUND(SUM(H2:H19898),2)&amp;"盈利"</f>
        <v>1915.63盈利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TEXT(ROUND(SUM(H2:H19898)/SUM(M2:M19898)*365,4),"0.00%" &amp;  " 
年化")</f>
        <v>6.92%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8.9454933333333292E-2</v>
      </c>
      <c r="H35" s="5">
        <f t="shared" ref="H35:H66" si="3">IF(G35="",$F$1*C35-B35,G35-B35)</f>
        <v>12.076415999999995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2020-05-25</v>
      </c>
      <c r="M35" s="18">
        <f t="shared" ref="M35:M66" ca="1" si="6">(L35-K35+1)*B35</f>
        <v>61560</v>
      </c>
      <c r="N35" s="19">
        <f t="shared" ref="N35:N66" ca="1" si="7">H35/M35*365</f>
        <v>7.1603181286549675E-2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0.1304244906666667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0.10189845185185188</v>
      </c>
      <c r="H36" s="5">
        <f t="shared" si="3"/>
        <v>13.756291000000004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2020-05-25</v>
      </c>
      <c r="M36" s="18">
        <f t="shared" ca="1" si="6"/>
        <v>61425</v>
      </c>
      <c r="N36" s="19">
        <f t="shared" ca="1" si="7"/>
        <v>8.1742714122914145E-2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0.1179818281481481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0.10388941481481501</v>
      </c>
      <c r="H37" s="5">
        <f t="shared" si="3"/>
        <v>14.025071000000025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2020-05-25</v>
      </c>
      <c r="M37" s="18">
        <f t="shared" ca="1" si="6"/>
        <v>61290</v>
      </c>
      <c r="N37" s="19">
        <f t="shared" ca="1" si="7"/>
        <v>8.3523428210148618E-2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0.11599062651851832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0.1065772148148148</v>
      </c>
      <c r="H38" s="5">
        <f t="shared" si="3"/>
        <v>14.387923999999998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2020-05-25</v>
      </c>
      <c r="M38" s="18">
        <f t="shared" ca="1" si="6"/>
        <v>61155</v>
      </c>
      <c r="N38" s="19">
        <f t="shared" ca="1" si="7"/>
        <v>8.5873473305535103E-2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0.11330676118518521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8.4079333333333492E-2</v>
      </c>
      <c r="H39" s="5">
        <f t="shared" si="3"/>
        <v>11.350710000000021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2020-05-25</v>
      </c>
      <c r="M39" s="18">
        <f t="shared" ca="1" si="6"/>
        <v>61020</v>
      </c>
      <c r="N39" s="19">
        <f t="shared" ca="1" si="7"/>
        <v>6.7895921828908676E-2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0.13580672666666649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7.2133555555555617E-2</v>
      </c>
      <c r="H40" s="5">
        <f t="shared" si="3"/>
        <v>9.7380300000000091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2020-05-25</v>
      </c>
      <c r="M40" s="18">
        <f t="shared" ca="1" si="6"/>
        <v>60615</v>
      </c>
      <c r="N40" s="19">
        <f t="shared" ca="1" si="7"/>
        <v>5.8638636476119825E-2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0.14774568444444441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6.626021481481488E-2</v>
      </c>
      <c r="H41" s="5">
        <f t="shared" si="3"/>
        <v>8.9451290000000085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2020-05-25</v>
      </c>
      <c r="M41" s="18">
        <f t="shared" ca="1" si="6"/>
        <v>60480</v>
      </c>
      <c r="N41" s="19">
        <f t="shared" ca="1" si="7"/>
        <v>5.3984326802248725E-2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0.15362649718518512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5.7599525925925939E-2</v>
      </c>
      <c r="H42" s="5">
        <f t="shared" si="3"/>
        <v>7.7759360000000015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2020-05-25</v>
      </c>
      <c r="M42" s="18">
        <f t="shared" ca="1" si="6"/>
        <v>60345</v>
      </c>
      <c r="N42" s="19">
        <f t="shared" ca="1" si="7"/>
        <v>4.7033169939514466E-2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0.16228659674074072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6.7852985185185247E-2</v>
      </c>
      <c r="H43" s="5">
        <f t="shared" si="3"/>
        <v>9.1601530000000082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2020-05-25</v>
      </c>
      <c r="M43" s="18">
        <f t="shared" ca="1" si="6"/>
        <v>60210</v>
      </c>
      <c r="N43" s="19">
        <f t="shared" ca="1" si="7"/>
        <v>5.5529909400431877E-2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0.15203212348148143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0.1100614000000001</v>
      </c>
      <c r="H44" s="5">
        <f t="shared" si="3"/>
        <v>14.858289000000013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2020-05-25</v>
      </c>
      <c r="M44" s="18">
        <f t="shared" ca="1" si="6"/>
        <v>60075</v>
      </c>
      <c r="N44" s="19">
        <f t="shared" ca="1" si="7"/>
        <v>9.0275080898876481E-2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0.10982309399999994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8.9255837037037128E-2</v>
      </c>
      <c r="H45" s="5">
        <f t="shared" si="3"/>
        <v>12.049538000000013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2020-05-25</v>
      </c>
      <c r="M45" s="18">
        <f t="shared" ca="1" si="6"/>
        <v>59670</v>
      </c>
      <c r="N45" s="19">
        <f t="shared" ca="1" si="7"/>
        <v>7.3706743254566859E-2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0.13062904562962954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8.2287466666666739E-2</v>
      </c>
      <c r="H46" s="5">
        <f t="shared" si="3"/>
        <v>11.10880800000001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2020-05-25</v>
      </c>
      <c r="M46" s="18">
        <f t="shared" ca="1" si="6"/>
        <v>59535</v>
      </c>
      <c r="N46" s="19">
        <f t="shared" ca="1" si="7"/>
        <v>6.8106406651549573E-2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0.13760222933333327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9.0948155555555688E-2</v>
      </c>
      <c r="H47" s="5">
        <f t="shared" si="3"/>
        <v>12.278001000000017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2020-05-25</v>
      </c>
      <c r="M47" s="18">
        <f t="shared" ca="1" si="6"/>
        <v>59400</v>
      </c>
      <c r="N47" s="19">
        <f t="shared" ca="1" si="7"/>
        <v>7.5445629040404152E-2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0.12893756244444432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9.811562222222224E-2</v>
      </c>
      <c r="H48" s="5">
        <f t="shared" si="3"/>
        <v>13.245609000000002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2020-05-25</v>
      </c>
      <c r="M48" s="18">
        <f t="shared" ca="1" si="6"/>
        <v>59265</v>
      </c>
      <c r="N48" s="19">
        <f t="shared" ca="1" si="7"/>
        <v>8.1576770184763364E-2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0.12176496577777778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8.5074814814814936E-2</v>
      </c>
      <c r="H49" s="5">
        <f t="shared" si="3"/>
        <v>11.485100000000017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2020-05-25</v>
      </c>
      <c r="M49" s="18">
        <f t="shared" ca="1" si="6"/>
        <v>59130</v>
      </c>
      <c r="N49" s="19">
        <f t="shared" ca="1" si="7"/>
        <v>7.089567901234578E-2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0.13481385185185174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5.6404948148148316E-2</v>
      </c>
      <c r="H50" s="5">
        <f t="shared" si="3"/>
        <v>7.6146680000000231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2020-05-25</v>
      </c>
      <c r="M50" s="18">
        <f t="shared" ca="1" si="6"/>
        <v>58725</v>
      </c>
      <c r="N50" s="19">
        <f t="shared" ca="1" si="7"/>
        <v>4.7328289825457788E-2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0.16348576651851837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6.1282807407407401E-2</v>
      </c>
      <c r="H51" s="5">
        <f t="shared" si="3"/>
        <v>8.273178999999999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2020-05-25</v>
      </c>
      <c r="M51" s="18">
        <f t="shared" ca="1" si="6"/>
        <v>58590</v>
      </c>
      <c r="N51" s="19">
        <f t="shared" ca="1" si="7"/>
        <v>5.1539688257381797E-2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0.15860363725925927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6.0884614814814858E-2</v>
      </c>
      <c r="H52" s="5">
        <f t="shared" si="3"/>
        <v>8.2194230000000061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2020-05-25</v>
      </c>
      <c r="M52" s="18">
        <f t="shared" ca="1" si="6"/>
        <v>58455</v>
      </c>
      <c r="N52" s="19">
        <f t="shared" ca="1" si="7"/>
        <v>5.1323058677615295E-2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0.15900362785185182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6.0585970370370508E-2</v>
      </c>
      <c r="H53" s="5">
        <f t="shared" si="3"/>
        <v>8.1791060000000186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2020-05-25</v>
      </c>
      <c r="M53" s="18">
        <f t="shared" ca="1" si="6"/>
        <v>58320</v>
      </c>
      <c r="N53" s="19">
        <f t="shared" ca="1" si="7"/>
        <v>5.1189535150891752E-2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0.15930537896296287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6.1282807407407401E-2</v>
      </c>
      <c r="H54" s="5">
        <f t="shared" si="3"/>
        <v>8.273178999999999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2020-05-25</v>
      </c>
      <c r="M54" s="18">
        <f t="shared" ca="1" si="6"/>
        <v>58185</v>
      </c>
      <c r="N54" s="19">
        <f t="shared" ca="1" si="7"/>
        <v>5.1898433187247565E-2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0.15860363725925927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8.5672103703703859E-2</v>
      </c>
      <c r="H55" s="5">
        <f t="shared" si="3"/>
        <v>11.56573400000002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2020-05-25</v>
      </c>
      <c r="M55" s="18">
        <f t="shared" ca="1" si="6"/>
        <v>57780</v>
      </c>
      <c r="N55" s="19">
        <f t="shared" ca="1" si="7"/>
        <v>7.3061490308065205E-2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0.13420787762962949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9.7518333333333318E-2</v>
      </c>
      <c r="H56" s="5">
        <f t="shared" si="3"/>
        <v>13.164974999999998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2020-05-25</v>
      </c>
      <c r="M56" s="18">
        <f t="shared" ca="1" si="6"/>
        <v>57645</v>
      </c>
      <c r="N56" s="19">
        <f t="shared" ca="1" si="7"/>
        <v>8.3358762685402016E-2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0.12236481666666671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8.5871200000000023E-2</v>
      </c>
      <c r="H57" s="5">
        <f t="shared" si="3"/>
        <v>11.592612000000003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2020-05-25</v>
      </c>
      <c r="M57" s="18">
        <f t="shared" ca="1" si="6"/>
        <v>57510</v>
      </c>
      <c r="N57" s="19">
        <f t="shared" ca="1" si="7"/>
        <v>7.3575089201877955E-2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0.13401071999999997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8.9753577777777857E-2</v>
      </c>
      <c r="H58" s="5">
        <f t="shared" si="3"/>
        <v>12.116733000000011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2020-05-25</v>
      </c>
      <c r="M58" s="18">
        <f t="shared" ca="1" si="6"/>
        <v>57375</v>
      </c>
      <c r="N58" s="19">
        <f t="shared" ca="1" si="7"/>
        <v>7.7082484444444516E-2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0.13012859022222212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5.1327992592592651E-2</v>
      </c>
      <c r="H59" s="5">
        <f t="shared" si="3"/>
        <v>6.9292790000000082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2020-05-25</v>
      </c>
      <c r="M59" s="18">
        <f t="shared" ca="1" si="6"/>
        <v>57240</v>
      </c>
      <c r="N59" s="19">
        <f t="shared" ca="1" si="7"/>
        <v>4.4185654000698862E-2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0.16856019874074066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2.5445474074074229E-2</v>
      </c>
      <c r="H60" s="5">
        <f t="shared" si="3"/>
        <v>3.4351390000000208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2020-05-25</v>
      </c>
      <c r="M60" s="18">
        <f t="shared" ca="1" si="6"/>
        <v>56835</v>
      </c>
      <c r="N60" s="19">
        <f t="shared" ca="1" si="7"/>
        <v>2.206080293833039E-2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0.19444791925925914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2.5943214814814954E-2</v>
      </c>
      <c r="H61" s="5">
        <f t="shared" si="3"/>
        <v>3.5023340000000189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2020-05-25</v>
      </c>
      <c r="M61" s="18">
        <f t="shared" ca="1" si="6"/>
        <v>56700</v>
      </c>
      <c r="N61" s="19">
        <f t="shared" ca="1" si="7"/>
        <v>2.2545889065255852E-2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0.19394571718518508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1.3599244444444552E-2</v>
      </c>
      <c r="H62" s="5">
        <f t="shared" si="3"/>
        <v>1.8358980000000145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2020-05-25</v>
      </c>
      <c r="M62" s="18">
        <f t="shared" ca="1" si="6"/>
        <v>56565</v>
      </c>
      <c r="N62" s="19">
        <f t="shared" ca="1" si="7"/>
        <v>1.1846597189074609E-2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0.20629423955555548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4.00529166666684E-3</v>
      </c>
      <c r="H63" s="5">
        <f t="shared" si="3"/>
        <v>0.4806350000000208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2020-05-25</v>
      </c>
      <c r="M63" s="18">
        <f t="shared" ca="1" si="6"/>
        <v>50160</v>
      </c>
      <c r="N63" s="19">
        <f t="shared" ca="1" si="7"/>
        <v>3.4974436802234369E-3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0.20590274166666653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4.7892333333333422E-3</v>
      </c>
      <c r="H64" s="5">
        <f t="shared" si="3"/>
        <v>0.57470800000000111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2020-05-25</v>
      </c>
      <c r="M64" s="18">
        <f t="shared" ca="1" si="6"/>
        <v>49680</v>
      </c>
      <c r="N64" s="19">
        <f t="shared" ca="1" si="7"/>
        <v>4.2223917069243236E-3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0.20511539866666667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6.4554166666669723E-4</v>
      </c>
      <c r="H65" s="5">
        <f t="shared" si="3"/>
        <v>7.746500000000367E-2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2020-05-25</v>
      </c>
      <c r="M65" s="18">
        <f t="shared" ca="1" si="6"/>
        <v>49560</v>
      </c>
      <c r="N65" s="19">
        <f t="shared" ca="1" si="7"/>
        <v>5.7051503228412704E-4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0.20926314166666665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-1.8182749999999951E-3</v>
      </c>
      <c r="H66" s="5">
        <f t="shared" si="3"/>
        <v>-0.21819299999999942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2020-05-25</v>
      </c>
      <c r="M66" s="18">
        <f t="shared" ca="1" si="6"/>
        <v>49440</v>
      </c>
      <c r="N66" s="19">
        <f t="shared" ca="1" si="7"/>
        <v>-1.6108504247572774E-3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0.21172629100000001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1.9012175000000062E-2</v>
      </c>
      <c r="H67" s="5">
        <f t="shared" ref="H67:H83" si="23">IF(G67="",$F$1*C67-B67,G67-B67)</f>
        <v>2.2814610000000073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2020-05-25</v>
      </c>
      <c r="M67" s="18">
        <f t="shared" ref="M67:M83" ca="1" si="26">(L67-K67+1)*B67</f>
        <v>49320</v>
      </c>
      <c r="N67" s="19">
        <f t="shared" ref="N67:N83" ca="1" si="27">H67/M67*365</f>
        <v>1.6884291666666721E-2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0.19089524299999994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2.1252008333333332E-2</v>
      </c>
      <c r="H68" s="5">
        <f t="shared" si="23"/>
        <v>2.5502409999999998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2020-05-25</v>
      </c>
      <c r="M68" s="18">
        <f t="shared" ca="1" si="26"/>
        <v>49200</v>
      </c>
      <c r="N68" s="19">
        <f t="shared" ca="1" si="27"/>
        <v>1.891947083333333E-2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0.18865474900000004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2.4387775000000052E-2</v>
      </c>
      <c r="H69" s="5">
        <f t="shared" si="23"/>
        <v>2.9265330000000063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2020-05-25</v>
      </c>
      <c r="M69" s="18">
        <f t="shared" ca="1" si="26"/>
        <v>48840</v>
      </c>
      <c r="N69" s="19">
        <f t="shared" ca="1" si="27"/>
        <v>2.1871100429975476E-2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0.18552041699999994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-1.5320740740740484E-3</v>
      </c>
      <c r="H70" s="5">
        <f t="shared" si="23"/>
        <v>-0.20682999999999652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2020-05-25</v>
      </c>
      <c r="M70" s="18">
        <f t="shared" ca="1" si="26"/>
        <v>54810</v>
      </c>
      <c r="N70" s="19">
        <f t="shared" ca="1" si="27"/>
        <v>-1.3773572340813488E-3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0.22142762074074071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-1.9302666666665875E-3</v>
      </c>
      <c r="H71" s="5">
        <f t="shared" si="23"/>
        <v>-0.23163199999999051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2020-05-25</v>
      </c>
      <c r="M71" s="18">
        <f t="shared" ca="1" si="26"/>
        <v>48600</v>
      </c>
      <c r="N71" s="19">
        <f t="shared" ca="1" si="27"/>
        <v>-1.7396230452674183E-3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0.21183525866666661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1.5414750000001475E-3</v>
      </c>
      <c r="H72" s="5">
        <f t="shared" si="23"/>
        <v>0.18497700000001771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2020-05-25</v>
      </c>
      <c r="M72" s="18">
        <f t="shared" ca="1" si="26"/>
        <v>48480</v>
      </c>
      <c r="N72" s="19">
        <f t="shared" ca="1" si="27"/>
        <v>1.3926692450496382E-3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0.20836721099999986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-9.65769166666656E-3</v>
      </c>
      <c r="H73" s="5">
        <f t="shared" si="23"/>
        <v>-1.1589229999999873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2020-05-25</v>
      </c>
      <c r="M73" s="18">
        <f t="shared" ca="1" si="26"/>
        <v>48360</v>
      </c>
      <c r="N73" s="19">
        <f t="shared" ca="1" si="27"/>
        <v>-8.747040839536712E-3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0.21956303966666654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1.2516658333333316E-2</v>
      </c>
      <c r="H74" s="5">
        <f t="shared" si="23"/>
        <v>1.5019989999999979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2020-05-25</v>
      </c>
      <c r="M74" s="18">
        <f t="shared" ca="1" si="26"/>
        <v>48000</v>
      </c>
      <c r="N74" s="19">
        <f t="shared" ca="1" si="27"/>
        <v>1.142145072916665E-2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0.19738769966666669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1.3972550000000084E-2</v>
      </c>
      <c r="H75" s="5">
        <f t="shared" si="23"/>
        <v>1.67670600000001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2020-05-25</v>
      </c>
      <c r="M75" s="18">
        <f t="shared" ca="1" si="26"/>
        <v>47880</v>
      </c>
      <c r="N75" s="19">
        <f t="shared" ca="1" si="27"/>
        <v>1.2781906641604087E-2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0.19593201799999993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1.1508733333333273E-2</v>
      </c>
      <c r="H76" s="5">
        <f t="shared" si="23"/>
        <v>1.3810479999999927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2020-05-25</v>
      </c>
      <c r="M76" s="18">
        <f t="shared" ca="1" si="26"/>
        <v>47760</v>
      </c>
      <c r="N76" s="19">
        <f t="shared" ca="1" si="27"/>
        <v>1.0554491624790564E-2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0.1984003813333334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3.2899141666666763E-2</v>
      </c>
      <c r="H77" s="5">
        <f t="shared" si="23"/>
        <v>3.9478970000000118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2020-05-25</v>
      </c>
      <c r="M77" s="18">
        <f t="shared" ca="1" si="26"/>
        <v>47640</v>
      </c>
      <c r="N77" s="19">
        <f t="shared" ca="1" si="27"/>
        <v>3.024732168345937E-2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0.17700893033333323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4.5952392592592636E-2</v>
      </c>
      <c r="H78" s="5">
        <f t="shared" si="23"/>
        <v>6.2035730000000058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2020-05-25</v>
      </c>
      <c r="M78" s="18">
        <f t="shared" ca="1" si="26"/>
        <v>53460</v>
      </c>
      <c r="N78" s="19">
        <f t="shared" ca="1" si="27"/>
        <v>4.2355109334081598E-2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0.17393849474074069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4.3165044444444647E-2</v>
      </c>
      <c r="H79" s="5">
        <f t="shared" si="23"/>
        <v>5.8272810000000277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2020-05-25</v>
      </c>
      <c r="M79" s="18">
        <f t="shared" ca="1" si="26"/>
        <v>53055</v>
      </c>
      <c r="N79" s="19">
        <f t="shared" ca="1" si="27"/>
        <v>4.0089672321176328E-2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0.17672381755555538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3.9879955555555513E-2</v>
      </c>
      <c r="H80" s="5">
        <f t="shared" si="23"/>
        <v>5.3837939999999946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2020-05-25</v>
      </c>
      <c r="M80" s="18">
        <f t="shared" ca="1" si="26"/>
        <v>52920</v>
      </c>
      <c r="N80" s="19">
        <f t="shared" ca="1" si="27"/>
        <v>3.7133121882086131E-2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0.18000439244444449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0.10050477777777789</v>
      </c>
      <c r="H81" s="5">
        <f t="shared" si="23"/>
        <v>13.568145000000015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2020-05-25</v>
      </c>
      <c r="M81" s="18">
        <f t="shared" ca="1" si="26"/>
        <v>52110</v>
      </c>
      <c r="N81" s="19">
        <f t="shared" ca="1" si="27"/>
        <v>9.5036901266551621E-2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0.11937974222222211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9.0350866666666765E-2</v>
      </c>
      <c r="H82" s="5">
        <f t="shared" si="23"/>
        <v>12.197367000000014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2020-05-25</v>
      </c>
      <c r="M82" s="18">
        <f t="shared" ca="1" si="26"/>
        <v>51975</v>
      </c>
      <c r="N82" s="19">
        <f t="shared" ca="1" si="27"/>
        <v>8.5657315151515256E-2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0.12952945133333327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0.10508399259259261</v>
      </c>
      <c r="H83" s="5">
        <f t="shared" si="23"/>
        <v>14.186339000000004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2020-05-25</v>
      </c>
      <c r="M83" s="18">
        <f t="shared" ca="1" si="26"/>
        <v>51840</v>
      </c>
      <c r="N83" s="19">
        <f t="shared" ca="1" si="27"/>
        <v>9.9884524209104958E-2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0.11479710407407405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8.7463970370370389E-2</v>
      </c>
      <c r="H85" s="5">
        <f t="shared" ref="H85:H93" si="42">IF(G85="",$F$1*C85-B85,G85-B85)</f>
        <v>11.807636000000002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2020-05-25</v>
      </c>
      <c r="M85" s="18">
        <f t="shared" ref="M85:M93" ca="1" si="45">(L85-K85+1)*B85</f>
        <v>51570</v>
      </c>
      <c r="N85" s="19">
        <f t="shared" ref="N85:N93" ca="1" si="46">H85/M85*365</f>
        <v>8.3571594725615678E-2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0.1324187016296296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0.10468580000000008</v>
      </c>
      <c r="H86" s="5">
        <f t="shared" si="42"/>
        <v>14.132583000000011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2020-05-25</v>
      </c>
      <c r="M86" s="18">
        <f t="shared" ca="1" si="45"/>
        <v>51165</v>
      </c>
      <c r="N86" s="19">
        <f t="shared" ca="1" si="46"/>
        <v>0.10081877836411618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0.11519250199999995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0.11155462222222227</v>
      </c>
      <c r="H87" s="5">
        <f t="shared" si="42"/>
        <v>15.059874000000008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2020-05-25</v>
      </c>
      <c r="M87" s="18">
        <f t="shared" ca="1" si="45"/>
        <v>51030</v>
      </c>
      <c r="N87" s="19">
        <f t="shared" ca="1" si="46"/>
        <v>0.10771808759553209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0.10834656577777772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8.7961711111111326E-2</v>
      </c>
      <c r="H88" s="5">
        <f t="shared" si="42"/>
        <v>11.874831000000029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2020-05-25</v>
      </c>
      <c r="M88" s="18">
        <f t="shared" ca="1" si="45"/>
        <v>50895</v>
      </c>
      <c r="N88" s="19">
        <f t="shared" ca="1" si="46"/>
        <v>8.5161868847627678E-2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0.13192567088888868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8.348204444444457E-2</v>
      </c>
      <c r="H89" s="5">
        <f t="shared" si="42"/>
        <v>11.270076000000017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2020-05-25</v>
      </c>
      <c r="M89" s="18">
        <f t="shared" ca="1" si="45"/>
        <v>50760</v>
      </c>
      <c r="N89" s="19">
        <f t="shared" ca="1" si="46"/>
        <v>8.1039750591016674E-2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0.13639802755555544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0.11045959259259264</v>
      </c>
      <c r="H90" s="5">
        <f t="shared" si="42"/>
        <v>14.912045000000006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2020-05-25</v>
      </c>
      <c r="M90" s="18">
        <f t="shared" ca="1" si="45"/>
        <v>50625</v>
      </c>
      <c r="N90" s="19">
        <f t="shared" ca="1" si="46"/>
        <v>0.10751400345679017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0.10941996074074067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0.10518354074074081</v>
      </c>
      <c r="H92" s="5">
        <f t="shared" si="42"/>
        <v>14.199778000000009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2020-05-25</v>
      </c>
      <c r="M92" s="18">
        <f t="shared" ca="1" si="45"/>
        <v>50085</v>
      </c>
      <c r="N92" s="19">
        <f t="shared" ca="1" si="46"/>
        <v>0.10348245921932721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0.11469825125925921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0.1100614000000001</v>
      </c>
      <c r="H93" s="5">
        <f t="shared" si="42"/>
        <v>14.858289000000013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2020-05-25</v>
      </c>
      <c r="M93" s="18">
        <f t="shared" ca="1" si="45"/>
        <v>49950</v>
      </c>
      <c r="N93" s="19">
        <f t="shared" ca="1" si="46"/>
        <v>0.10857408378378389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0.10982309399999994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0.1113555259259259</v>
      </c>
      <c r="H96" s="5">
        <f t="shared" ref="H96:H101" si="61">IF(G96="",$F$1*C96-B96,G96-B96)</f>
        <v>15.032995999999997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2020-05-25</v>
      </c>
      <c r="M96" s="18">
        <f t="shared" ref="M96:M101" ca="1" si="64">(L96-K96+1)*B96</f>
        <v>49275</v>
      </c>
      <c r="N96" s="19">
        <f t="shared" ref="N96:N101" ca="1" si="65">H96/M96*365</f>
        <v>0.1113555259259259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0.10852211674074078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0.10100251851851862</v>
      </c>
      <c r="H97" s="5">
        <f t="shared" si="61"/>
        <v>13.635340000000014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2020-05-25</v>
      </c>
      <c r="M97" s="18">
        <f t="shared" ca="1" si="64"/>
        <v>49140</v>
      </c>
      <c r="N97" s="19">
        <f t="shared" ca="1" si="65"/>
        <v>0.10127999796499806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0.11887841481481475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0.1031925777777777</v>
      </c>
      <c r="H98" s="5">
        <f t="shared" si="61"/>
        <v>13.930997999999988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2020-05-25</v>
      </c>
      <c r="M98" s="18">
        <f t="shared" ca="1" si="64"/>
        <v>49005</v>
      </c>
      <c r="N98" s="19">
        <f t="shared" ca="1" si="65"/>
        <v>0.10376113192531365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0.11668983022222228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0.10906591851851864</v>
      </c>
      <c r="H99" s="5">
        <f t="shared" si="61"/>
        <v>14.723899000000017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2020-05-25</v>
      </c>
      <c r="M99" s="18">
        <f t="shared" ca="1" si="64"/>
        <v>48870</v>
      </c>
      <c r="N99" s="19">
        <f t="shared" ca="1" si="65"/>
        <v>0.10996977972171079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0.11081966948148135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0.11165417037037047</v>
      </c>
      <c r="H100" s="5">
        <f t="shared" si="61"/>
        <v>15.073313000000013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2020-05-25</v>
      </c>
      <c r="M100" s="18">
        <f t="shared" ca="1" si="64"/>
        <v>48735</v>
      </c>
      <c r="N100" s="19">
        <f t="shared" ca="1" si="65"/>
        <v>0.11289133569303385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0.10822529029629623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0.11055914074074083</v>
      </c>
      <c r="H101" s="5">
        <f t="shared" si="61"/>
        <v>14.925484000000012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2020-05-25</v>
      </c>
      <c r="M101" s="18">
        <f t="shared" ca="1" si="64"/>
        <v>48330</v>
      </c>
      <c r="N101" s="19">
        <f t="shared" ca="1" si="65"/>
        <v>0.11272091164907934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0.10932103259259249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0.1162333851851852</v>
      </c>
      <c r="H105" s="5">
        <f t="shared" ref="H105:H136" si="80">IF(G105="",$F$1*C105-B105,G105-B105)</f>
        <v>15.691507000000001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2020-05-25</v>
      </c>
      <c r="M105" s="18">
        <f t="shared" ref="M105:M136" ca="1" si="83">(L105-K105+1)*B105</f>
        <v>47385</v>
      </c>
      <c r="N105" s="19">
        <f t="shared" ref="N105:N136" ca="1" si="84">H105/M105*365</f>
        <v>0.12086947462277092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0.10376661481481483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8.4377977777777835E-2</v>
      </c>
      <c r="H106" s="5">
        <f t="shared" si="80"/>
        <v>11.391027000000008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2020-05-25</v>
      </c>
      <c r="M106" s="18">
        <f t="shared" ca="1" si="83"/>
        <v>47250</v>
      </c>
      <c r="N106" s="19">
        <f t="shared" ca="1" si="84"/>
        <v>8.7994176825396883E-2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0.13562202222222219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9.2043185185185325E-2</v>
      </c>
      <c r="H107" s="5">
        <f t="shared" si="80"/>
        <v>12.425830000000019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2020-05-25</v>
      </c>
      <c r="M107" s="18">
        <f t="shared" ca="1" si="83"/>
        <v>47115</v>
      </c>
      <c r="N107" s="19">
        <f t="shared" ca="1" si="84"/>
        <v>9.626293006473538E-2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0.12795681481481469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9.3835051851851856E-2</v>
      </c>
      <c r="H108" s="5">
        <f t="shared" si="80"/>
        <v>12.667732000000001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2020-05-25</v>
      </c>
      <c r="M108" s="18">
        <f t="shared" ca="1" si="83"/>
        <v>46980</v>
      </c>
      <c r="N108" s="19">
        <f t="shared" ca="1" si="84"/>
        <v>9.8418948063005537E-2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0.12616494814814816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0.10140071111111115</v>
      </c>
      <c r="H109" s="5">
        <f t="shared" si="80"/>
        <v>13.689096000000006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2020-05-25</v>
      </c>
      <c r="M109" s="18">
        <f t="shared" ca="1" si="83"/>
        <v>46845</v>
      </c>
      <c r="N109" s="19">
        <f t="shared" ca="1" si="84"/>
        <v>0.10666069036183162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0.11859928888888888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0.10159980740740754</v>
      </c>
      <c r="H110" s="5">
        <f t="shared" si="80"/>
        <v>13.715974000000017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2020-05-25</v>
      </c>
      <c r="M110" s="18">
        <f t="shared" ca="1" si="83"/>
        <v>46440</v>
      </c>
      <c r="N110" s="19">
        <f t="shared" ca="1" si="84"/>
        <v>0.10780212123169694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0.11840019259259249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9.8016074074074047E-2</v>
      </c>
      <c r="H111" s="5">
        <f t="shared" si="80"/>
        <v>13.232169999999996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2020-05-25</v>
      </c>
      <c r="M111" s="18">
        <f t="shared" ca="1" si="83"/>
        <v>46305</v>
      </c>
      <c r="N111" s="19">
        <f t="shared" ca="1" si="84"/>
        <v>0.10430281934996218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0.12198392592592598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8.2586111111111096E-2</v>
      </c>
      <c r="H112" s="5">
        <f t="shared" si="80"/>
        <v>11.149124999999998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2020-05-25</v>
      </c>
      <c r="M112" s="18">
        <f t="shared" ca="1" si="83"/>
        <v>46170</v>
      </c>
      <c r="N112" s="19">
        <f t="shared" ca="1" si="84"/>
        <v>8.8140147823261836E-2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0.13741388888888895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5.232347407407411E-2</v>
      </c>
      <c r="H113" s="5">
        <f t="shared" si="80"/>
        <v>7.0636690000000044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2020-05-25</v>
      </c>
      <c r="M113" s="18">
        <f t="shared" ca="1" si="83"/>
        <v>46035</v>
      </c>
      <c r="N113" s="19">
        <f t="shared" ca="1" si="84"/>
        <v>5.6006064624742079E-2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0.16767652592592591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5.09297999999999E-2</v>
      </c>
      <c r="H114" s="5">
        <f t="shared" si="80"/>
        <v>6.875522999999987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2020-05-25</v>
      </c>
      <c r="M114" s="18">
        <f t="shared" ca="1" si="83"/>
        <v>45900</v>
      </c>
      <c r="N114" s="19">
        <f t="shared" ca="1" si="84"/>
        <v>5.4674638235294018E-2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0.16907020000000011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4.8938837037037206E-2</v>
      </c>
      <c r="H115" s="5">
        <f t="shared" si="80"/>
        <v>6.6067430000000229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2020-05-25</v>
      </c>
      <c r="M115" s="18">
        <f t="shared" ca="1" si="83"/>
        <v>45495</v>
      </c>
      <c r="N115" s="19">
        <f t="shared" ca="1" si="84"/>
        <v>5.3004971865040301E-2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0.17106116296296281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5.9291844444444491E-2</v>
      </c>
      <c r="H116" s="5">
        <f t="shared" si="80"/>
        <v>8.0043990000000065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2020-05-25</v>
      </c>
      <c r="M116" s="18">
        <f t="shared" ca="1" si="83"/>
        <v>45360</v>
      </c>
      <c r="N116" s="19">
        <f t="shared" ca="1" si="84"/>
        <v>6.4409295304232866E-2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0.16070815555555554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6.0785066666666672E-2</v>
      </c>
      <c r="H117" s="5">
        <f t="shared" si="80"/>
        <v>8.2059840000000008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2020-05-25</v>
      </c>
      <c r="M117" s="18">
        <f t="shared" ca="1" si="83"/>
        <v>45225</v>
      </c>
      <c r="N117" s="19">
        <f t="shared" ca="1" si="84"/>
        <v>6.6228505472636826E-2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0.15921493333333336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4.9735222222222285E-2</v>
      </c>
      <c r="H118" s="5">
        <f t="shared" si="80"/>
        <v>6.7142550000000085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2020-05-25</v>
      </c>
      <c r="M118" s="18">
        <f t="shared" ca="1" si="83"/>
        <v>45090</v>
      </c>
      <c r="N118" s="19">
        <f t="shared" ca="1" si="84"/>
        <v>5.4351365602129144E-2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0.17026477777777774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5.1228444444444465E-2</v>
      </c>
      <c r="H119" s="5">
        <f t="shared" si="80"/>
        <v>6.9158400000000029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2020-05-25</v>
      </c>
      <c r="M119" s="18">
        <f t="shared" ca="1" si="83"/>
        <v>44955</v>
      </c>
      <c r="N119" s="19">
        <f t="shared" ca="1" si="84"/>
        <v>5.6151297964631322E-2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0.16877155555555556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2.3454511111111111E-2</v>
      </c>
      <c r="H120" s="5">
        <f t="shared" si="80"/>
        <v>3.1663589999999999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2020-05-25</v>
      </c>
      <c r="M120" s="18">
        <f t="shared" ca="1" si="83"/>
        <v>44550</v>
      </c>
      <c r="N120" s="19">
        <f t="shared" ca="1" si="84"/>
        <v>2.5942110774410776E-2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0.19654548888888893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2.3155866666666757E-2</v>
      </c>
      <c r="H121" s="5">
        <f t="shared" si="80"/>
        <v>3.1260420000000124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2020-05-25</v>
      </c>
      <c r="M121" s="18">
        <f t="shared" ca="1" si="83"/>
        <v>44415</v>
      </c>
      <c r="N121" s="19">
        <f t="shared" ca="1" si="84"/>
        <v>2.568963931104367E-2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0.19684413333333328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3.3508874074074047E-2</v>
      </c>
      <c r="H122" s="5">
        <f t="shared" si="80"/>
        <v>4.523697999999996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2020-05-25</v>
      </c>
      <c r="M122" s="18">
        <f t="shared" ca="1" si="83"/>
        <v>44280</v>
      </c>
      <c r="N122" s="19">
        <f t="shared" ca="1" si="84"/>
        <v>3.728883852755191E-2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0.18649112592592598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3.8585829629629712E-2</v>
      </c>
      <c r="H123" s="5">
        <f t="shared" si="80"/>
        <v>5.2090870000000109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2020-05-25</v>
      </c>
      <c r="M123" s="18">
        <f t="shared" ca="1" si="83"/>
        <v>44145</v>
      </c>
      <c r="N123" s="19">
        <f t="shared" ca="1" si="84"/>
        <v>4.3069809831238058E-2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0.18141417037037033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3.3210229629629689E-2</v>
      </c>
      <c r="H124" s="5">
        <f t="shared" si="80"/>
        <v>4.4833810000000085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2020-05-25</v>
      </c>
      <c r="M124" s="18">
        <f t="shared" ca="1" si="83"/>
        <v>44010</v>
      </c>
      <c r="N124" s="19">
        <f t="shared" ca="1" si="84"/>
        <v>3.7183232560781709E-2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0.18678977037037034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5.6006755555555572E-2</v>
      </c>
      <c r="H125" s="5">
        <f t="shared" si="80"/>
        <v>7.5609120000000019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2020-05-25</v>
      </c>
      <c r="M125" s="18">
        <f t="shared" ca="1" si="83"/>
        <v>43605</v>
      </c>
      <c r="N125" s="19">
        <f t="shared" ca="1" si="84"/>
        <v>6.3289367733058155E-2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0.16399324444444446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5.7599525925925939E-2</v>
      </c>
      <c r="H126" s="5">
        <f t="shared" si="80"/>
        <v>7.7759360000000015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2020-05-25</v>
      </c>
      <c r="M126" s="18">
        <f t="shared" ca="1" si="83"/>
        <v>43470</v>
      </c>
      <c r="N126" s="19">
        <f t="shared" ca="1" si="84"/>
        <v>6.5291388083735927E-2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0.1624004740740741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5.8794103703703762E-2</v>
      </c>
      <c r="H127" s="5">
        <f t="shared" si="80"/>
        <v>7.9372040000000084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2020-05-25</v>
      </c>
      <c r="M127" s="18">
        <f t="shared" ca="1" si="83"/>
        <v>43335</v>
      </c>
      <c r="N127" s="19">
        <f t="shared" ca="1" si="84"/>
        <v>6.6853108572747275E-2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0.16120589629629628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5.829636296296304E-2</v>
      </c>
      <c r="H128" s="5">
        <f t="shared" si="80"/>
        <v>7.8700090000000102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2020-05-25</v>
      </c>
      <c r="M128" s="18">
        <f t="shared" ca="1" si="83"/>
        <v>43200</v>
      </c>
      <c r="N128" s="19">
        <f t="shared" ca="1" si="84"/>
        <v>6.6494289004629711E-2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0.161703637037037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5.0531607407407572E-2</v>
      </c>
      <c r="H129" s="5">
        <f t="shared" si="80"/>
        <v>6.8217670000000226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2020-05-25</v>
      </c>
      <c r="M129" s="18">
        <f t="shared" ca="1" si="83"/>
        <v>43065</v>
      </c>
      <c r="N129" s="19">
        <f t="shared" ca="1" si="84"/>
        <v>5.7818296876814307E-2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0.16946839259259244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4.6549681481481552E-2</v>
      </c>
      <c r="H130" s="5">
        <f t="shared" si="80"/>
        <v>6.2842070000000092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2020-05-25</v>
      </c>
      <c r="M130" s="18">
        <f t="shared" ca="1" si="83"/>
        <v>42660</v>
      </c>
      <c r="N130" s="19">
        <f t="shared" ca="1" si="84"/>
        <v>5.3767828293483436E-2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0.17345031851851847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5.1029348148148301E-2</v>
      </c>
      <c r="H131" s="5">
        <f t="shared" si="80"/>
        <v>6.8889620000000207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2020-05-25</v>
      </c>
      <c r="M131" s="18">
        <f t="shared" ca="1" si="83"/>
        <v>42525</v>
      </c>
      <c r="N131" s="19">
        <f t="shared" ca="1" si="84"/>
        <v>5.9129244679600408E-2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0.16897065185185173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5.1327992592592651E-2</v>
      </c>
      <c r="H132" s="5">
        <f t="shared" si="80"/>
        <v>6.9292790000000082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2020-05-25</v>
      </c>
      <c r="M132" s="18">
        <f t="shared" ca="1" si="83"/>
        <v>42390</v>
      </c>
      <c r="N132" s="19">
        <f t="shared" ca="1" si="84"/>
        <v>5.9664704765274898E-2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0.16867200740740737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6.0486422222222322E-2</v>
      </c>
      <c r="H133" s="5">
        <f t="shared" si="80"/>
        <v>8.1656670000000133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2020-05-25</v>
      </c>
      <c r="M133" s="18">
        <f t="shared" ca="1" si="83"/>
        <v>42255</v>
      </c>
      <c r="N133" s="19">
        <f t="shared" ca="1" si="84"/>
        <v>7.0535284700035616E-2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0.15951357777777769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4.9834770370370471E-2</v>
      </c>
      <c r="H134" s="5">
        <f t="shared" si="80"/>
        <v>6.7276940000000138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2020-05-25</v>
      </c>
      <c r="M134" s="18">
        <f t="shared" ca="1" si="83"/>
        <v>42120</v>
      </c>
      <c r="N134" s="19">
        <f t="shared" ca="1" si="84"/>
        <v>5.8300292260209052E-2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0.17016522962962954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5.0432059259259386E-2</v>
      </c>
      <c r="H135" s="5">
        <f t="shared" si="80"/>
        <v>6.8083280000000173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2020-05-25</v>
      </c>
      <c r="M135" s="18">
        <f t="shared" ca="1" si="83"/>
        <v>41715</v>
      </c>
      <c r="N135" s="19">
        <f t="shared" ca="1" si="84"/>
        <v>5.9571849934076618E-2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0.16956794074074064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1.6685237037037101E-2</v>
      </c>
      <c r="H136" s="5">
        <f t="shared" si="80"/>
        <v>2.2525070000000085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2020-05-25</v>
      </c>
      <c r="M136" s="18">
        <f t="shared" ca="1" si="83"/>
        <v>41580</v>
      </c>
      <c r="N136" s="19">
        <f t="shared" ca="1" si="84"/>
        <v>1.977308934583942E-2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0.20331476296296291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9.1195777777778007E-3</v>
      </c>
      <c r="H137" s="5">
        <f t="shared" ref="H137:H168" si="100">IF(G137="",$F$1*C137-B137,G137-B137)</f>
        <v>1.231143000000003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2020-05-25</v>
      </c>
      <c r="M137" s="18">
        <f t="shared" ref="M137:M168" ca="1" si="103">(L137-K137+1)*B137</f>
        <v>41445</v>
      </c>
      <c r="N137" s="19">
        <f t="shared" ref="N137:N168" ca="1" si="104">H137/M137*365</f>
        <v>1.0842494752081096E-2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0.21088042222222222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1.3548222222223355E-3</v>
      </c>
      <c r="H138" s="5">
        <f t="shared" si="100"/>
        <v>0.1829010000000153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2020-05-25</v>
      </c>
      <c r="M138" s="18">
        <f t="shared" ca="1" si="103"/>
        <v>41310</v>
      </c>
      <c r="N138" s="19">
        <f t="shared" ca="1" si="104"/>
        <v>1.6160461147423284E-3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0.2186451777777777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-7.3568888888875911E-4</v>
      </c>
      <c r="H139" s="5">
        <f t="shared" si="100"/>
        <v>-9.9317999999982476E-2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2020-05-25</v>
      </c>
      <c r="M139" s="18">
        <f t="shared" ca="1" si="103"/>
        <v>41175</v>
      </c>
      <c r="N139" s="19">
        <f t="shared" ca="1" si="104"/>
        <v>-8.8041457194884282E-4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0.22073568888888878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3.5934074074067142E-4</v>
      </c>
      <c r="H140" s="5">
        <f t="shared" si="100"/>
        <v>4.8510999999990645E-2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2020-05-25</v>
      </c>
      <c r="M140" s="18">
        <f t="shared" ca="1" si="103"/>
        <v>40770</v>
      </c>
      <c r="N140" s="19">
        <f t="shared" ca="1" si="104"/>
        <v>4.3430255089518241E-4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0.21964065925925935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-3.5230370370369557E-3</v>
      </c>
      <c r="H141" s="5">
        <f t="shared" si="100"/>
        <v>-0.47560999999998899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2020-05-25</v>
      </c>
      <c r="M141" s="18">
        <f t="shared" ca="1" si="103"/>
        <v>40635</v>
      </c>
      <c r="N141" s="19">
        <f t="shared" ca="1" si="104"/>
        <v>-4.2721213239816898E-3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0.22352303703703699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5.5358444444445253E-3</v>
      </c>
      <c r="H142" s="5">
        <f t="shared" si="100"/>
        <v>0.74733900000001086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2020-05-25</v>
      </c>
      <c r="M142" s="18">
        <f t="shared" ca="1" si="103"/>
        <v>40500</v>
      </c>
      <c r="N142" s="19">
        <f t="shared" ca="1" si="104"/>
        <v>6.7352774074075049E-3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0.21446415555555551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1.3698792592592738E-2</v>
      </c>
      <c r="H143" s="5">
        <f t="shared" si="100"/>
        <v>1.8493370000000198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2020-05-25</v>
      </c>
      <c r="M143" s="18">
        <f t="shared" ca="1" si="103"/>
        <v>40365</v>
      </c>
      <c r="N143" s="19">
        <f t="shared" ca="1" si="104"/>
        <v>1.6722606342128261E-2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0.20630120740740729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2.7735081481481488E-2</v>
      </c>
      <c r="H144" s="5">
        <f t="shared" si="100"/>
        <v>3.7442360000000008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2020-05-25</v>
      </c>
      <c r="M144" s="18">
        <f t="shared" ca="1" si="103"/>
        <v>40230</v>
      </c>
      <c r="N144" s="19">
        <f t="shared" ca="1" si="104"/>
        <v>3.3970821277653503E-2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0.19226491851851854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4.6450133333333365E-2</v>
      </c>
      <c r="H145" s="5">
        <f t="shared" si="100"/>
        <v>6.2707680000000039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2020-05-25</v>
      </c>
      <c r="M145" s="18">
        <f t="shared" ca="1" si="103"/>
        <v>39825</v>
      </c>
      <c r="N145" s="19">
        <f t="shared" ca="1" si="104"/>
        <v>5.7472198870056536E-2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0.17354986666666666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5.6504496296296294E-2</v>
      </c>
      <c r="H146" s="5">
        <f t="shared" si="100"/>
        <v>7.628107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2020-05-25</v>
      </c>
      <c r="M146" s="18">
        <f t="shared" ca="1" si="103"/>
        <v>39690</v>
      </c>
      <c r="N146" s="19">
        <f t="shared" ca="1" si="104"/>
        <v>7.015013995968758E-2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0.16349550370370375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6.0685518518518486E-2</v>
      </c>
      <c r="H147" s="5">
        <f t="shared" si="100"/>
        <v>8.1925449999999955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2020-05-25</v>
      </c>
      <c r="M147" s="18">
        <f t="shared" ca="1" si="103"/>
        <v>39555</v>
      </c>
      <c r="N147" s="19">
        <f t="shared" ca="1" si="104"/>
        <v>7.559800088484385E-2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0.15931448148148153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4.7545162962963003E-2</v>
      </c>
      <c r="H148" s="5">
        <f t="shared" si="100"/>
        <v>6.4185970000000054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2020-05-25</v>
      </c>
      <c r="M148" s="18">
        <f t="shared" ca="1" si="103"/>
        <v>39420</v>
      </c>
      <c r="N148" s="19">
        <f t="shared" ca="1" si="104"/>
        <v>5.943145370370375E-2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0.17245483703703701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5.710178518518521E-2</v>
      </c>
      <c r="H149" s="5">
        <f t="shared" si="100"/>
        <v>7.7087410000000034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2020-05-25</v>
      </c>
      <c r="M149" s="18">
        <f t="shared" ca="1" si="103"/>
        <v>39285</v>
      </c>
      <c r="N149" s="19">
        <f t="shared" ca="1" si="104"/>
        <v>7.1622514063892098E-2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0.16289821481481481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3.9382214814814791E-2</v>
      </c>
      <c r="H150" s="5">
        <f t="shared" si="100"/>
        <v>5.3165989999999965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2020-05-25</v>
      </c>
      <c r="M150" s="18">
        <f t="shared" ca="1" si="103"/>
        <v>38880</v>
      </c>
      <c r="N150" s="19">
        <f t="shared" ca="1" si="104"/>
        <v>4.9911487525720132E-2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0.18061778518518523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4.8242000000000104E-2</v>
      </c>
      <c r="H151" s="5">
        <f t="shared" si="100"/>
        <v>6.5126700000000142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2020-05-25</v>
      </c>
      <c r="M151" s="18">
        <f t="shared" ca="1" si="103"/>
        <v>38745</v>
      </c>
      <c r="N151" s="19">
        <f t="shared" ca="1" si="104"/>
        <v>6.1353066202090731E-2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0.17175799999999991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4.3662785185185377E-2</v>
      </c>
      <c r="H152" s="5">
        <f t="shared" si="100"/>
        <v>5.8944760000000258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2020-05-25</v>
      </c>
      <c r="M152" s="18">
        <f t="shared" ca="1" si="103"/>
        <v>38610</v>
      </c>
      <c r="N152" s="19">
        <f t="shared" ca="1" si="104"/>
        <v>5.5723484589484833E-2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0.17633721481481465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4.0079051851851892E-2</v>
      </c>
      <c r="H153" s="5">
        <f t="shared" si="100"/>
        <v>5.4106720000000053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2020-05-25</v>
      </c>
      <c r="M153" s="18">
        <f t="shared" ca="1" si="103"/>
        <v>38475</v>
      </c>
      <c r="N153" s="19">
        <f t="shared" ca="1" si="104"/>
        <v>5.1329312020792772E-2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0.17992094814814813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3.5698933333333537E-2</v>
      </c>
      <c r="H154" s="5">
        <f t="shared" si="100"/>
        <v>4.8193560000000275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2020-05-25</v>
      </c>
      <c r="M154" s="18">
        <f t="shared" ca="1" si="103"/>
        <v>38340</v>
      </c>
      <c r="N154" s="19">
        <f t="shared" ca="1" si="104"/>
        <v>4.588067136150261E-2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0.18430106666666649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1.4594725925926005E-2</v>
      </c>
      <c r="H155" s="5">
        <f t="shared" si="100"/>
        <v>1.9702880000000107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2020-05-25</v>
      </c>
      <c r="M155" s="18">
        <f t="shared" ca="1" si="103"/>
        <v>37935</v>
      </c>
      <c r="N155" s="19">
        <f t="shared" ca="1" si="104"/>
        <v>1.8957562145775774E-2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0.20540527407407402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1.5490659259259482E-2</v>
      </c>
      <c r="H156" s="5">
        <f t="shared" si="100"/>
        <v>2.09123900000003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2020-05-25</v>
      </c>
      <c r="M156" s="18">
        <f t="shared" ca="1" si="103"/>
        <v>37800</v>
      </c>
      <c r="N156" s="19">
        <f t="shared" ca="1" si="104"/>
        <v>2.0193180820106113E-2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0.20450934074074054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1.6983881481481451E-2</v>
      </c>
      <c r="H157" s="5">
        <f t="shared" si="100"/>
        <v>2.292823999999996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2020-05-25</v>
      </c>
      <c r="M157" s="18">
        <f t="shared" ca="1" si="103"/>
        <v>37665</v>
      </c>
      <c r="N157" s="19">
        <f t="shared" ca="1" si="104"/>
        <v>2.2219056418425556E-2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0.20301611851851858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1.3897888888888904E-2</v>
      </c>
      <c r="H158" s="5">
        <f t="shared" si="100"/>
        <v>1.876215000000002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2020-05-25</v>
      </c>
      <c r="M158" s="18">
        <f t="shared" ca="1" si="103"/>
        <v>37530</v>
      </c>
      <c r="N158" s="19">
        <f t="shared" ca="1" si="104"/>
        <v>1.8247228217426078E-2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0.20610211111111112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7.029066666666705E-3</v>
      </c>
      <c r="H159" s="5">
        <f t="shared" si="100"/>
        <v>0.94892400000000521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2020-05-25</v>
      </c>
      <c r="M159" s="18">
        <f t="shared" ca="1" si="103"/>
        <v>37395</v>
      </c>
      <c r="N159" s="19">
        <f t="shared" ca="1" si="104"/>
        <v>9.2621275571600995E-3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0.21297093333333333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2.0567614814814936E-2</v>
      </c>
      <c r="H160" s="5">
        <f t="shared" si="100"/>
        <v>2.7766280000000165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2020-05-25</v>
      </c>
      <c r="M160" s="18">
        <f t="shared" ca="1" si="103"/>
        <v>36990</v>
      </c>
      <c r="N160" s="19">
        <f t="shared" ca="1" si="104"/>
        <v>2.7398464990538149E-2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0.19943238518518508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7.6263555555556193E-3</v>
      </c>
      <c r="H161" s="5">
        <f t="shared" si="100"/>
        <v>1.0295580000000086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2020-05-25</v>
      </c>
      <c r="M161" s="18">
        <f t="shared" ca="1" si="103"/>
        <v>36855</v>
      </c>
      <c r="N161" s="19">
        <f t="shared" ca="1" si="104"/>
        <v>1.0196409442409527E-2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0.2123736444444444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1.1210088888888895E-2</v>
      </c>
      <c r="H162" s="5">
        <f t="shared" si="100"/>
        <v>1.5133620000000008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2020-05-25</v>
      </c>
      <c r="M162" s="18">
        <f t="shared" ca="1" si="103"/>
        <v>36720</v>
      </c>
      <c r="N162" s="19">
        <f t="shared" ca="1" si="104"/>
        <v>1.50429501633987E-2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0.20878991111111114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1.4296081481481654E-2</v>
      </c>
      <c r="H163" s="5">
        <f t="shared" si="100"/>
        <v>1.9299710000000232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2020-05-25</v>
      </c>
      <c r="M163" s="18">
        <f t="shared" ca="1" si="103"/>
        <v>36585</v>
      </c>
      <c r="N163" s="19">
        <f t="shared" ca="1" si="104"/>
        <v>1.9254869892032483E-2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0.20570391851851838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1.1906925925925996E-2</v>
      </c>
      <c r="H164" s="5">
        <f t="shared" si="100"/>
        <v>1.6074350000000095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2020-05-25</v>
      </c>
      <c r="M164" s="18">
        <f t="shared" ca="1" si="103"/>
        <v>36450</v>
      </c>
      <c r="N164" s="19">
        <f t="shared" ca="1" si="104"/>
        <v>1.6096399862825884E-2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0.20809307407407404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-2.3794814814803229E-4</v>
      </c>
      <c r="H165" s="5">
        <f t="shared" si="100"/>
        <v>-3.2122999999984359E-2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2020-05-25</v>
      </c>
      <c r="M165" s="18">
        <f t="shared" ca="1" si="103"/>
        <v>36045</v>
      </c>
      <c r="N165" s="19">
        <f t="shared" ca="1" si="104"/>
        <v>-3.2528492162558716E-4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0.22023794814814807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-1.4325259259258608E-3</v>
      </c>
      <c r="H166" s="5">
        <f t="shared" si="100"/>
        <v>-0.19339099999999121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2020-05-25</v>
      </c>
      <c r="M166" s="18">
        <f t="shared" ca="1" si="103"/>
        <v>35910</v>
      </c>
      <c r="N166" s="19">
        <f t="shared" ca="1" si="104"/>
        <v>-1.965684071289245E-3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0.22143252592592588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-9.9936666666666143E-3</v>
      </c>
      <c r="H167" s="5">
        <f t="shared" si="100"/>
        <v>-1.3491449999999929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2020-05-25</v>
      </c>
      <c r="M167" s="18">
        <f t="shared" ca="1" si="103"/>
        <v>35775</v>
      </c>
      <c r="N167" s="19">
        <f t="shared" ca="1" si="104"/>
        <v>-1.3764861635220053E-2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0.22999366666666665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-1.9251644444444469E-2</v>
      </c>
      <c r="H168" s="5">
        <f t="shared" si="100"/>
        <v>-2.5989720000000034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2020-05-25</v>
      </c>
      <c r="M168" s="18">
        <f t="shared" ca="1" si="103"/>
        <v>35640</v>
      </c>
      <c r="N168" s="19">
        <f t="shared" ca="1" si="104"/>
        <v>-2.6616856902356937E-2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0.23925164444444449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-2.4826340740740652E-2</v>
      </c>
      <c r="H169" s="5">
        <f t="shared" ref="H169:H200" si="119">IF(G169="",$F$1*C169-B169,G169-B169)</f>
        <v>-3.351555999999988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2020-05-25</v>
      </c>
      <c r="M169" s="18">
        <f t="shared" ref="M169:M200" ca="1" si="122">(L169-K169+1)*B169</f>
        <v>35505</v>
      </c>
      <c r="N169" s="19">
        <f t="shared" ref="N169:N200" ca="1" si="123">H169/M169*365</f>
        <v>-3.4454807491902426E-2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0.24482634074074067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-3.0401037037036834E-2</v>
      </c>
      <c r="H170" s="5">
        <f t="shared" si="119"/>
        <v>-4.1041399999999726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2020-05-25</v>
      </c>
      <c r="M170" s="18">
        <f t="shared" ca="1" si="122"/>
        <v>35100</v>
      </c>
      <c r="N170" s="19">
        <f t="shared" ca="1" si="123"/>
        <v>-4.2678378917378634E-2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0.25040103703703687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-2.7215496296296309E-2</v>
      </c>
      <c r="H171" s="5">
        <f t="shared" si="119"/>
        <v>-3.6740920000000017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2020-05-25</v>
      </c>
      <c r="M171" s="18">
        <f t="shared" ca="1" si="122"/>
        <v>34965</v>
      </c>
      <c r="N171" s="19">
        <f t="shared" ca="1" si="123"/>
        <v>-3.835388474188476E-2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0.24721549629629633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-2.0545770370370274E-2</v>
      </c>
      <c r="H172" s="5">
        <f t="shared" si="119"/>
        <v>-2.7736789999999871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2020-05-25</v>
      </c>
      <c r="M172" s="18">
        <f t="shared" ca="1" si="122"/>
        <v>34830</v>
      </c>
      <c r="N172" s="19">
        <f t="shared" ca="1" si="123"/>
        <v>-2.9066690640252524E-2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0.24054577037037031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-3.0301488888888856E-2</v>
      </c>
      <c r="H173" s="5">
        <f t="shared" si="119"/>
        <v>-4.0907009999999957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2020-05-25</v>
      </c>
      <c r="M173" s="18">
        <f t="shared" ca="1" si="122"/>
        <v>34695</v>
      </c>
      <c r="N173" s="19">
        <f t="shared" ca="1" si="123"/>
        <v>-4.3035188499783786E-2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0.25030148888888887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-2.6916851851851747E-2</v>
      </c>
      <c r="H174" s="5">
        <f t="shared" si="119"/>
        <v>-3.6337749999999858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2020-05-25</v>
      </c>
      <c r="M174" s="18">
        <f t="shared" ca="1" si="122"/>
        <v>34155</v>
      </c>
      <c r="N174" s="19">
        <f t="shared" ca="1" si="123"/>
        <v>-3.8832612355438292E-2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0.24691685185185178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-1.1287792592592631E-2</v>
      </c>
      <c r="H175" s="5">
        <f t="shared" si="119"/>
        <v>-1.5238520000000051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2020-05-25</v>
      </c>
      <c r="M175" s="18">
        <f t="shared" ca="1" si="122"/>
        <v>34020</v>
      </c>
      <c r="N175" s="19">
        <f t="shared" ca="1" si="123"/>
        <v>-1.6349382128159961E-2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0.23128779259259266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-1.586700740740736E-2</v>
      </c>
      <c r="H176" s="5">
        <f t="shared" si="119"/>
        <v>-2.1420459999999935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2020-05-25</v>
      </c>
      <c r="M176" s="18">
        <f t="shared" ca="1" si="122"/>
        <v>33885</v>
      </c>
      <c r="N176" s="19">
        <f t="shared" ca="1" si="123"/>
        <v>-2.3073536668142176E-2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0.2358670074074074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-1.9152096296296283E-2</v>
      </c>
      <c r="H177" s="5">
        <f t="shared" si="119"/>
        <v>-2.5855329999999981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2020-05-25</v>
      </c>
      <c r="M177" s="18">
        <f t="shared" ca="1" si="122"/>
        <v>33750</v>
      </c>
      <c r="N177" s="19">
        <f t="shared" ca="1" si="123"/>
        <v>-2.7962060592592573E-2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0.2391520962962963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-2.1740348148148105E-2</v>
      </c>
      <c r="H178" s="5">
        <f t="shared" si="119"/>
        <v>-2.934946999999994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2020-05-25</v>
      </c>
      <c r="M178" s="18">
        <f t="shared" ca="1" si="122"/>
        <v>33615</v>
      </c>
      <c r="N178" s="19">
        <f t="shared" ca="1" si="123"/>
        <v>-3.1868381823590593E-2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0.24174034814814813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-1.0989148148148067E-2</v>
      </c>
      <c r="H179" s="5">
        <f t="shared" si="119"/>
        <v>-1.4835349999999892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2020-05-25</v>
      </c>
      <c r="M179" s="18">
        <f t="shared" ca="1" si="122"/>
        <v>33210</v>
      </c>
      <c r="N179" s="19">
        <f t="shared" ca="1" si="123"/>
        <v>-1.6305036886479857E-2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0.23098914814814808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-1.3577399999999889E-2</v>
      </c>
      <c r="H180" s="5">
        <f t="shared" si="119"/>
        <v>-1.8329489999999851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2020-05-25</v>
      </c>
      <c r="M180" s="18">
        <f t="shared" ca="1" si="122"/>
        <v>33075</v>
      </c>
      <c r="N180" s="19">
        <f t="shared" ca="1" si="123"/>
        <v>-2.0227555102040651E-2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0.23357739999999991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-6.5094814814815266E-3</v>
      </c>
      <c r="H181" s="5">
        <f t="shared" si="119"/>
        <v>-0.87878000000000611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2020-05-25</v>
      </c>
      <c r="M181" s="18">
        <f t="shared" ca="1" si="122"/>
        <v>32940</v>
      </c>
      <c r="N181" s="19">
        <f t="shared" ca="1" si="123"/>
        <v>-9.7375440194293322E-3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0.22650948148148156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7.5753333333342132E-4</v>
      </c>
      <c r="H182" s="5">
        <f t="shared" si="119"/>
        <v>0.10226700000001188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2020-05-25</v>
      </c>
      <c r="M182" s="18">
        <f t="shared" ca="1" si="122"/>
        <v>32805</v>
      </c>
      <c r="N182" s="19">
        <f t="shared" ca="1" si="123"/>
        <v>1.1378587105625464E-3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0.21924246666666661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-2.0298148148147751E-3</v>
      </c>
      <c r="H183" s="5">
        <f t="shared" si="119"/>
        <v>-0.27402499999999463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2020-05-25</v>
      </c>
      <c r="M183" s="18">
        <f t="shared" ca="1" si="122"/>
        <v>32670</v>
      </c>
      <c r="N183" s="19">
        <f t="shared" ca="1" si="123"/>
        <v>-3.0614975512702185E-3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0.22202981481481479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7.2281629629630806E-3</v>
      </c>
      <c r="H184" s="5">
        <f t="shared" si="119"/>
        <v>0.97580200000001582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2020-05-25</v>
      </c>
      <c r="M184" s="18">
        <f t="shared" ca="1" si="122"/>
        <v>32265</v>
      </c>
      <c r="N184" s="19">
        <f t="shared" ca="1" si="123"/>
        <v>1.1038826282349474E-2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0.21277183703703695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1.6534666666666875E-3</v>
      </c>
      <c r="H185" s="5">
        <f t="shared" si="119"/>
        <v>0.2232180000000028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2020-05-25</v>
      </c>
      <c r="M185" s="18">
        <f t="shared" ca="1" si="122"/>
        <v>31185</v>
      </c>
      <c r="N185" s="19">
        <f t="shared" ca="1" si="123"/>
        <v>2.6126204906205233E-3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0.21834653333333334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3.5934074074067142E-4</v>
      </c>
      <c r="H186" s="5">
        <f t="shared" si="119"/>
        <v>4.8510999999990645E-2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2020-05-25</v>
      </c>
      <c r="M186" s="18">
        <f t="shared" ca="1" si="122"/>
        <v>31050</v>
      </c>
      <c r="N186" s="19">
        <f t="shared" ca="1" si="123"/>
        <v>5.702581320449786E-4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0.21964065925925935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-7.305866666666605E-3</v>
      </c>
      <c r="H187" s="5">
        <f t="shared" si="119"/>
        <v>-0.98629199999999173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2020-05-25</v>
      </c>
      <c r="M187" s="18">
        <f t="shared" ca="1" si="122"/>
        <v>30915</v>
      </c>
      <c r="N187" s="19">
        <f t="shared" ca="1" si="123"/>
        <v>-1.1644721979621447E-2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0.22730586666666663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-1.6364748148148086E-2</v>
      </c>
      <c r="H188" s="5">
        <f t="shared" si="119"/>
        <v>-2.2092409999999916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2020-05-25</v>
      </c>
      <c r="M188" s="18">
        <f t="shared" ca="1" si="122"/>
        <v>30780</v>
      </c>
      <c r="N188" s="19">
        <f t="shared" ca="1" si="123"/>
        <v>-2.6197952079272158E-2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0.23636474814814812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-2.6020918518518479E-2</v>
      </c>
      <c r="H189" s="5">
        <f t="shared" si="119"/>
        <v>-3.5128239999999948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2020-05-25</v>
      </c>
      <c r="M189" s="18">
        <f t="shared" ca="1" si="122"/>
        <v>30375</v>
      </c>
      <c r="N189" s="19">
        <f t="shared" ca="1" si="123"/>
        <v>-4.2211712263374425E-2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0.24602091851851851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-2.223808888888883E-2</v>
      </c>
      <c r="H190" s="5">
        <f t="shared" si="119"/>
        <v>-3.0021419999999921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2020-05-25</v>
      </c>
      <c r="M190" s="18">
        <f t="shared" ca="1" si="122"/>
        <v>30240</v>
      </c>
      <c r="N190" s="19">
        <f t="shared" ca="1" si="123"/>
        <v>-3.6236171626984032E-2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0.24223808888888887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-1.8952999999999907E-2</v>
      </c>
      <c r="H191" s="5">
        <f t="shared" si="119"/>
        <v>-2.5586549999999875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2020-05-25</v>
      </c>
      <c r="M191" s="18">
        <f t="shared" ca="1" si="122"/>
        <v>30105</v>
      </c>
      <c r="N191" s="19">
        <f t="shared" ca="1" si="123"/>
        <v>-3.1021726457398952E-2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0.23895299999999994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-1.9450740740740633E-2</v>
      </c>
      <c r="H192" s="5">
        <f t="shared" si="119"/>
        <v>-2.6258499999999856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2020-05-25</v>
      </c>
      <c r="M192" s="18">
        <f t="shared" ca="1" si="122"/>
        <v>29970</v>
      </c>
      <c r="N192" s="19">
        <f t="shared" ca="1" si="123"/>
        <v>-3.1979821488154647E-2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0.23945074074074066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-6.1112888888887771E-3</v>
      </c>
      <c r="H193" s="5">
        <f t="shared" si="119"/>
        <v>-0.82502399999998488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2020-05-25</v>
      </c>
      <c r="M193" s="18">
        <f t="shared" ca="1" si="122"/>
        <v>29835</v>
      </c>
      <c r="N193" s="19">
        <f t="shared" ca="1" si="123"/>
        <v>-1.0093305178481464E-2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0.22611128888888882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-8.6995407407405977E-3</v>
      </c>
      <c r="H194" s="5">
        <f t="shared" si="119"/>
        <v>-1.1744379999999808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2020-05-25</v>
      </c>
      <c r="M194" s="18">
        <f t="shared" ca="1" si="122"/>
        <v>29430</v>
      </c>
      <c r="N194" s="19">
        <f t="shared" ca="1" si="123"/>
        <v>-1.456574481821247E-2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0.22869954074074061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-1.2382822222222272E-2</v>
      </c>
      <c r="H195" s="5">
        <f t="shared" si="119"/>
        <v>-1.6716810000000066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2020-05-25</v>
      </c>
      <c r="M195" s="18">
        <f t="shared" ca="1" si="122"/>
        <v>29295</v>
      </c>
      <c r="N195" s="19">
        <f t="shared" ca="1" si="123"/>
        <v>-2.0828249359959122E-2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0.23238282222222231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-6.4099333333333397E-3</v>
      </c>
      <c r="H196" s="5">
        <f t="shared" si="119"/>
        <v>-0.8653410000000008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2020-05-25</v>
      </c>
      <c r="M196" s="18">
        <f t="shared" ca="1" si="122"/>
        <v>29160</v>
      </c>
      <c r="N196" s="19">
        <f t="shared" ca="1" si="123"/>
        <v>-1.0831600308641985E-2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0.22640993333333337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-6.3103851851851519E-3</v>
      </c>
      <c r="H197" s="5">
        <f t="shared" si="119"/>
        <v>-0.8519019999999955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2020-05-25</v>
      </c>
      <c r="M197" s="18">
        <f t="shared" ca="1" si="122"/>
        <v>29025</v>
      </c>
      <c r="N197" s="19">
        <f t="shared" ca="1" si="123"/>
        <v>-1.0712979500430606E-2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0.22631038518518518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-1.2681466666666624E-2</v>
      </c>
      <c r="H198" s="5">
        <f t="shared" si="119"/>
        <v>-1.7119979999999941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2020-05-25</v>
      </c>
      <c r="M198" s="18">
        <f t="shared" ca="1" si="122"/>
        <v>28890</v>
      </c>
      <c r="N198" s="19">
        <f t="shared" ca="1" si="123"/>
        <v>-2.1629604361370642E-2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0.23268146666666664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-1.9649837037037009E-2</v>
      </c>
      <c r="H199" s="5">
        <f t="shared" si="119"/>
        <v>-2.6527279999999962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2020-05-25</v>
      </c>
      <c r="M199" s="18">
        <f t="shared" ca="1" si="122"/>
        <v>28485</v>
      </c>
      <c r="N199" s="19">
        <f t="shared" ca="1" si="123"/>
        <v>-3.3991424258381552E-2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0.23964983703703704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-1.5767459259259171E-2</v>
      </c>
      <c r="H200" s="5">
        <f t="shared" si="119"/>
        <v>-2.1286069999999881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2020-05-25</v>
      </c>
      <c r="M200" s="18">
        <f t="shared" ca="1" si="122"/>
        <v>28350</v>
      </c>
      <c r="N200" s="19">
        <f t="shared" ca="1" si="123"/>
        <v>-2.7405345855379033E-2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0.23576745925925921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-1.1287792592592631E-2</v>
      </c>
      <c r="H201" s="5">
        <f t="shared" ref="H201:H232" si="139">IF(G201="",$F$1*C201-B201,G201-B201)</f>
        <v>-1.5238520000000051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2020-05-25</v>
      </c>
      <c r="M201" s="18">
        <f t="shared" ref="M201:M232" ca="1" si="142">(L201-K201+1)*B201</f>
        <v>28215</v>
      </c>
      <c r="N201" s="19">
        <f t="shared" ref="N201:N232" ca="1" si="143">H201/M201*365</f>
        <v>-1.9713130604288566E-2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0.23128779259259266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-1.0192762962962778E-2</v>
      </c>
      <c r="H202" s="5">
        <f t="shared" si="139"/>
        <v>-1.3760229999999751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2020-05-25</v>
      </c>
      <c r="M202" s="18">
        <f t="shared" ca="1" si="142"/>
        <v>28080</v>
      </c>
      <c r="N202" s="19">
        <f t="shared" ca="1" si="143"/>
        <v>-1.7886338853276031E-2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0.23019276296296282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-2.5722274074073917E-2</v>
      </c>
      <c r="H203" s="5">
        <f t="shared" si="139"/>
        <v>-3.4725069999999789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2020-05-25</v>
      </c>
      <c r="M203" s="18">
        <f t="shared" ca="1" si="142"/>
        <v>27945</v>
      </c>
      <c r="N203" s="19">
        <f t="shared" ca="1" si="143"/>
        <v>-4.5355700662014393E-2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0.24572227407407393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-3.1496066666666475E-2</v>
      </c>
      <c r="H204" s="5">
        <f t="shared" si="139"/>
        <v>-4.2519689999999741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2020-05-25</v>
      </c>
      <c r="M204" s="18">
        <f t="shared" ca="1" si="142"/>
        <v>27540</v>
      </c>
      <c r="N204" s="19">
        <f t="shared" ca="1" si="143"/>
        <v>-5.6353256535947374E-2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0.25149606666666652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-3.7170311111111055E-2</v>
      </c>
      <c r="H205" s="5">
        <f t="shared" si="139"/>
        <v>-5.0179919999999925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2020-05-25</v>
      </c>
      <c r="M205" s="18">
        <f t="shared" ca="1" si="142"/>
        <v>27405</v>
      </c>
      <c r="N205" s="19">
        <f t="shared" ca="1" si="143"/>
        <v>-6.6833318007662734E-2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0.25717031111111111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-3.3188385185185028E-2</v>
      </c>
      <c r="H206" s="5">
        <f t="shared" si="139"/>
        <v>-4.4804319999999791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2020-05-25</v>
      </c>
      <c r="M206" s="18">
        <f t="shared" ca="1" si="142"/>
        <v>27270</v>
      </c>
      <c r="N206" s="19">
        <f t="shared" ca="1" si="143"/>
        <v>-5.9969111844517503E-2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0.25318838518518505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-3.478115555555561E-2</v>
      </c>
      <c r="H207" s="5">
        <f t="shared" si="139"/>
        <v>-4.6954560000000072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2020-05-25</v>
      </c>
      <c r="M207" s="18">
        <f t="shared" ca="1" si="142"/>
        <v>27135</v>
      </c>
      <c r="N207" s="19">
        <f t="shared" ca="1" si="143"/>
        <v>-6.3159809839690537E-2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0.25478115555555564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-3.050058518518502E-2</v>
      </c>
      <c r="H208" s="5">
        <f t="shared" si="139"/>
        <v>-4.1175789999999779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2020-05-25</v>
      </c>
      <c r="M208" s="18">
        <f t="shared" ca="1" si="142"/>
        <v>27000</v>
      </c>
      <c r="N208" s="19">
        <f t="shared" ca="1" si="143"/>
        <v>-5.5663567962962658E-2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0.25050058518518503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-1.4274237037036992E-2</v>
      </c>
      <c r="H209" s="5">
        <f t="shared" si="139"/>
        <v>-1.9270219999999938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2020-05-25</v>
      </c>
      <c r="M209" s="18">
        <f t="shared" ca="1" si="142"/>
        <v>26595</v>
      </c>
      <c r="N209" s="19">
        <f t="shared" ca="1" si="143"/>
        <v>-2.6447190449332494E-2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0.23427423703703701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-1.4274237037036992E-2</v>
      </c>
      <c r="H210" s="5">
        <f t="shared" si="139"/>
        <v>-1.9270219999999938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2020-05-25</v>
      </c>
      <c r="M210" s="18">
        <f t="shared" ca="1" si="142"/>
        <v>26460</v>
      </c>
      <c r="N210" s="19">
        <f t="shared" ca="1" si="143"/>
        <v>-2.6582125094482153E-2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0.23427423703703701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-1.3079659259259163E-2</v>
      </c>
      <c r="H211" s="5">
        <f t="shared" si="139"/>
        <v>-1.7657539999999869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2020-05-25</v>
      </c>
      <c r="M211" s="18">
        <f t="shared" ca="1" si="142"/>
        <v>26325</v>
      </c>
      <c r="N211" s="19">
        <f t="shared" ca="1" si="143"/>
        <v>-2.4482439126305613E-2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0.23307965925925919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-1.4373785185184968E-2</v>
      </c>
      <c r="H212" s="5">
        <f t="shared" si="139"/>
        <v>-1.9404609999999707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2020-05-25</v>
      </c>
      <c r="M212" s="18">
        <f t="shared" ca="1" si="142"/>
        <v>26190</v>
      </c>
      <c r="N212" s="19">
        <f t="shared" ca="1" si="143"/>
        <v>-2.704346181748718E-2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0.23437378518518501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-7.2063185185184181E-3</v>
      </c>
      <c r="H213" s="5">
        <f t="shared" si="139"/>
        <v>-0.97285299999998642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2020-05-25</v>
      </c>
      <c r="M213" s="18">
        <f t="shared" ca="1" si="142"/>
        <v>26055</v>
      </c>
      <c r="N213" s="19">
        <f t="shared" ca="1" si="143"/>
        <v>-1.3628529840721361E-2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0.22720631851851844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-1.4771977777777718E-2</v>
      </c>
      <c r="H214" s="5">
        <f t="shared" si="139"/>
        <v>-1.9942169999999919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2020-05-25</v>
      </c>
      <c r="M214" s="18">
        <f t="shared" ca="1" si="142"/>
        <v>25650</v>
      </c>
      <c r="N214" s="19">
        <f t="shared" ca="1" si="143"/>
        <v>-2.8377746783625618E-2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0.23477197777777775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-2.4229051851851736E-2</v>
      </c>
      <c r="H215" s="5">
        <f t="shared" si="139"/>
        <v>-3.2709219999999846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2020-05-25</v>
      </c>
      <c r="M215" s="18">
        <f t="shared" ca="1" si="142"/>
        <v>25515</v>
      </c>
      <c r="N215" s="19">
        <f t="shared" ca="1" si="143"/>
        <v>-4.6791555163629019E-2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0.24422905185185176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-1.5070622222222281E-2</v>
      </c>
      <c r="H216" s="5">
        <f t="shared" si="139"/>
        <v>-2.0345340000000078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2020-05-25</v>
      </c>
      <c r="M216" s="18">
        <f t="shared" ca="1" si="142"/>
        <v>25380</v>
      </c>
      <c r="N216" s="19">
        <f t="shared" ca="1" si="143"/>
        <v>-2.9259452718676235E-2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0.2350706222222223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-1.0690503703703716E-2</v>
      </c>
      <c r="H217" s="5">
        <f t="shared" si="139"/>
        <v>-1.4432180000000017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2020-05-25</v>
      </c>
      <c r="M217" s="18">
        <f t="shared" ca="1" si="142"/>
        <v>25245</v>
      </c>
      <c r="N217" s="19">
        <f t="shared" ca="1" si="143"/>
        <v>-2.0866491186373563E-2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0.23069050370370375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-9.3478518518513398E-4</v>
      </c>
      <c r="H218" s="5">
        <f t="shared" si="139"/>
        <v>-0.12619599999999309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2020-05-25</v>
      </c>
      <c r="M218" s="18">
        <f t="shared" ca="1" si="142"/>
        <v>25110</v>
      </c>
      <c r="N218" s="19">
        <f t="shared" ca="1" si="143"/>
        <v>-1.8343902827557739E-3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0.22093478518518517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-7.8036074074073324E-3</v>
      </c>
      <c r="H219" s="5">
        <f t="shared" si="139"/>
        <v>-1.0534869999999898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2020-05-25</v>
      </c>
      <c r="M219" s="18">
        <f t="shared" ca="1" si="142"/>
        <v>24705</v>
      </c>
      <c r="N219" s="19">
        <f t="shared" ca="1" si="143"/>
        <v>-1.556457215138621E-2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0.22780360740740735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-1.1088696296296255E-2</v>
      </c>
      <c r="H220" s="5">
        <f t="shared" si="139"/>
        <v>-1.4969739999999945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2020-05-25</v>
      </c>
      <c r="M220" s="18">
        <f t="shared" ca="1" si="142"/>
        <v>24570</v>
      </c>
      <c r="N220" s="19">
        <f t="shared" ca="1" si="143"/>
        <v>-2.2238319495319413E-2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0.23108869629629628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-7.2063185185184181E-3</v>
      </c>
      <c r="H221" s="5">
        <f t="shared" si="139"/>
        <v>-0.97285299999998642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2020-05-25</v>
      </c>
      <c r="M221" s="18">
        <f t="shared" ca="1" si="142"/>
        <v>24435</v>
      </c>
      <c r="N221" s="19">
        <f t="shared" ca="1" si="143"/>
        <v>-1.4532078780437694E-2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0.22720631851851844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-4.0207777777776822E-3</v>
      </c>
      <c r="H222" s="5">
        <f t="shared" si="139"/>
        <v>-0.5428049999999871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2020-05-25</v>
      </c>
      <c r="M222" s="18">
        <f t="shared" ca="1" si="142"/>
        <v>24300</v>
      </c>
      <c r="N222" s="19">
        <f t="shared" ca="1" si="143"/>
        <v>-8.1532438271602996E-3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0.22402077777777771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4.3412666666666965E-3</v>
      </c>
      <c r="H223" s="5">
        <f t="shared" si="139"/>
        <v>0.58607100000000401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2020-05-25</v>
      </c>
      <c r="M223" s="18">
        <f t="shared" ca="1" si="142"/>
        <v>24165</v>
      </c>
      <c r="N223" s="19">
        <f t="shared" ca="1" si="143"/>
        <v>8.8523035381751058E-3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0.21565873333333332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2.848044444444516E-3</v>
      </c>
      <c r="H224" s="5">
        <f t="shared" si="139"/>
        <v>0.38448600000000965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2020-05-25</v>
      </c>
      <c r="M224" s="18">
        <f t="shared" ca="1" si="142"/>
        <v>23760</v>
      </c>
      <c r="N224" s="19">
        <f t="shared" ca="1" si="143"/>
        <v>5.9064558080809569E-3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0.21715195555555553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-8.3523703703694649E-4</v>
      </c>
      <c r="H225" s="5">
        <f t="shared" si="139"/>
        <v>-0.11275699999998778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2020-05-25</v>
      </c>
      <c r="M225" s="18">
        <f t="shared" ca="1" si="142"/>
        <v>23625</v>
      </c>
      <c r="N225" s="19">
        <f t="shared" ca="1" si="143"/>
        <v>-1.7420658201056315E-3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0.22083523703703697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-4.3704444444440721E-4</v>
      </c>
      <c r="H226" s="5">
        <f t="shared" si="139"/>
        <v>-5.9000999999994974E-2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2020-05-25</v>
      </c>
      <c r="M226" s="18">
        <f t="shared" ca="1" si="142"/>
        <v>23490</v>
      </c>
      <c r="N226" s="19">
        <f t="shared" ca="1" si="143"/>
        <v>-9.167886334609692E-4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0.22043704444444442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-7.7040592592591446E-3</v>
      </c>
      <c r="H227" s="5">
        <f t="shared" si="139"/>
        <v>-1.0400479999999845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2020-05-25</v>
      </c>
      <c r="M227" s="18">
        <f t="shared" ca="1" si="142"/>
        <v>23355</v>
      </c>
      <c r="N227" s="19">
        <f t="shared" ca="1" si="143"/>
        <v>-1.6254229073003397E-2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0.22770405925925918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-1.3179207407407349E-2</v>
      </c>
      <c r="H228" s="5">
        <f t="shared" si="139"/>
        <v>-1.7791929999999923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2020-05-25</v>
      </c>
      <c r="M228" s="18">
        <f t="shared" ca="1" si="142"/>
        <v>23220</v>
      </c>
      <c r="N228" s="19">
        <f t="shared" ca="1" si="143"/>
        <v>-2.7967504091300482E-2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0.23317920740740739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-1.1586437037036983E-2</v>
      </c>
      <c r="H229" s="5">
        <f t="shared" si="139"/>
        <v>-1.5641689999999926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2020-05-25</v>
      </c>
      <c r="M229" s="18">
        <f t="shared" ca="1" si="142"/>
        <v>22815</v>
      </c>
      <c r="N229" s="19">
        <f t="shared" ca="1" si="143"/>
        <v>-2.5023961648038454E-2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0.23158643703703702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-1.2880562962962997E-2</v>
      </c>
      <c r="H230" s="5">
        <f t="shared" si="139"/>
        <v>-1.7388760000000048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2020-05-25</v>
      </c>
      <c r="M230" s="18">
        <f t="shared" ca="1" si="142"/>
        <v>22680</v>
      </c>
      <c r="N230" s="19">
        <f t="shared" ca="1" si="143"/>
        <v>-2.7984556437389844E-2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0.23288056296296303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-1.3477851851851913E-2</v>
      </c>
      <c r="H231" s="5">
        <f t="shared" si="139"/>
        <v>-1.8195100000000082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2020-05-25</v>
      </c>
      <c r="M231" s="18">
        <f t="shared" ca="1" si="142"/>
        <v>22545</v>
      </c>
      <c r="N231" s="19">
        <f t="shared" ca="1" si="143"/>
        <v>-2.9457580394766154E-2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0.23347785185185194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-1.0790051851851694E-2</v>
      </c>
      <c r="H232" s="5">
        <f t="shared" si="139"/>
        <v>-1.4566569999999786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2020-05-25</v>
      </c>
      <c r="M232" s="18">
        <f t="shared" ca="1" si="142"/>
        <v>22410</v>
      </c>
      <c r="N232" s="19">
        <f t="shared" ca="1" si="143"/>
        <v>-2.3725114011601611E-2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0.23079005185185172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-2.86091703703703E-2</v>
      </c>
      <c r="H233" s="5">
        <f t="shared" ref="H233:H264" si="158">IF(G233="",$F$1*C233-B233,G233-B233)</f>
        <v>-3.8622379999999907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2020-05-25</v>
      </c>
      <c r="M233" s="18">
        <f t="shared" ref="M233:M264" ca="1" si="161">(L233-K233+1)*B233</f>
        <v>22275</v>
      </c>
      <c r="N233" s="19">
        <f t="shared" ref="N233:N264" ca="1" si="162">H233/M233*365</f>
        <v>-6.3286952637485808E-2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0.24860917037037034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-3.2989288888888864E-2</v>
      </c>
      <c r="H234" s="5">
        <f t="shared" si="158"/>
        <v>-4.4535539999999969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2020-05-25</v>
      </c>
      <c r="M234" s="18">
        <f t="shared" ca="1" si="161"/>
        <v>21870</v>
      </c>
      <c r="N234" s="19">
        <f t="shared" ca="1" si="162"/>
        <v>-7.4327718792866884E-2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0.25298928888888889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-4.5333259259259059E-2</v>
      </c>
      <c r="H235" s="5">
        <f t="shared" si="158"/>
        <v>-6.119989999999973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2020-05-25</v>
      </c>
      <c r="M235" s="18">
        <f t="shared" ca="1" si="161"/>
        <v>21735</v>
      </c>
      <c r="N235" s="19">
        <f t="shared" ca="1" si="162"/>
        <v>-0.10277415919024568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0.2653332592592591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-4.3342296296296365E-2</v>
      </c>
      <c r="H236" s="5">
        <f t="shared" si="158"/>
        <v>-5.8512100000000089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2020-05-25</v>
      </c>
      <c r="M236" s="18">
        <f t="shared" ca="1" si="161"/>
        <v>21600</v>
      </c>
      <c r="N236" s="19">
        <f t="shared" ca="1" si="162"/>
        <v>-9.8874613425926072E-2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0.26334229629629641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-4.1849074074073969E-2</v>
      </c>
      <c r="H237" s="5">
        <f t="shared" si="158"/>
        <v>-5.6496249999999861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2020-05-25</v>
      </c>
      <c r="M237" s="18">
        <f t="shared" ca="1" si="161"/>
        <v>21465</v>
      </c>
      <c r="N237" s="19">
        <f t="shared" ca="1" si="162"/>
        <v>-9.6068629163754707E-2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0.26184907407407398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-3.9758562962962873E-2</v>
      </c>
      <c r="H238" s="5">
        <f t="shared" si="158"/>
        <v>-5.3674059999999884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2020-05-25</v>
      </c>
      <c r="M238" s="18">
        <f t="shared" ca="1" si="161"/>
        <v>21330</v>
      </c>
      <c r="N238" s="19">
        <f t="shared" ca="1" si="162"/>
        <v>-9.1847313173933229E-2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0.2597585629629629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-2.831052592592595E-2</v>
      </c>
      <c r="H239" s="5">
        <f t="shared" si="158"/>
        <v>-3.8219210000000032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2020-05-25</v>
      </c>
      <c r="M239" s="18">
        <f t="shared" ca="1" si="161"/>
        <v>20925</v>
      </c>
      <c r="N239" s="19">
        <f t="shared" ca="1" si="162"/>
        <v>-6.6666722341696599E-2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0.24831052592592598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-3.4183866666666694E-2</v>
      </c>
      <c r="H240" s="5">
        <f t="shared" si="158"/>
        <v>-4.6148220000000038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2020-05-25</v>
      </c>
      <c r="M240" s="18">
        <f t="shared" ca="1" si="161"/>
        <v>20790</v>
      </c>
      <c r="N240" s="19">
        <f t="shared" ca="1" si="162"/>
        <v>-8.102020346320353E-2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0.2541838666666667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-3.3785674074073943E-2</v>
      </c>
      <c r="H241" s="5">
        <f t="shared" si="158"/>
        <v>-4.5610659999999825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2020-05-25</v>
      </c>
      <c r="M241" s="18">
        <f t="shared" ca="1" si="161"/>
        <v>20655</v>
      </c>
      <c r="N241" s="19">
        <f t="shared" ca="1" si="162"/>
        <v>-8.0599810699588173E-2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0.25378567407407399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-4.1749525925925783E-2</v>
      </c>
      <c r="H242" s="5">
        <f t="shared" si="158"/>
        <v>-5.6361859999999808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2020-05-25</v>
      </c>
      <c r="M242" s="18">
        <f t="shared" ca="1" si="161"/>
        <v>20520</v>
      </c>
      <c r="N242" s="19">
        <f t="shared" ca="1" si="162"/>
        <v>-0.10025379580896653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0.26174952592592582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-4.0953140740740704E-2</v>
      </c>
      <c r="H243" s="5">
        <f t="shared" si="158"/>
        <v>-5.5286739999999952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2020-05-25</v>
      </c>
      <c r="M243" s="18">
        <f t="shared" ca="1" si="161"/>
        <v>20385</v>
      </c>
      <c r="N243" s="19">
        <f t="shared" ca="1" si="162"/>
        <v>-9.8992691194505683E-2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0.26095314074074072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-5.4292592592592559E-2</v>
      </c>
      <c r="H244" s="5">
        <f t="shared" si="158"/>
        <v>-7.3294999999999959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2020-05-25</v>
      </c>
      <c r="M244" s="18">
        <f t="shared" ca="1" si="161"/>
        <v>19980</v>
      </c>
      <c r="N244" s="19">
        <f t="shared" ca="1" si="162"/>
        <v>-0.13389727227227219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0.27429259259259259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-5.7478133333333195E-2</v>
      </c>
      <c r="H245" s="5">
        <f t="shared" si="158"/>
        <v>-7.759547999999981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2020-05-25</v>
      </c>
      <c r="M245" s="18">
        <f t="shared" ca="1" si="161"/>
        <v>19845</v>
      </c>
      <c r="N245" s="19">
        <f t="shared" ca="1" si="162"/>
        <v>-0.14271781405895656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0.27747813333333321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-6.9423911111111056E-2</v>
      </c>
      <c r="H246" s="5">
        <f t="shared" si="158"/>
        <v>-9.3722279999999927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2020-05-25</v>
      </c>
      <c r="M246" s="18">
        <f t="shared" ca="1" si="161"/>
        <v>19575</v>
      </c>
      <c r="N246" s="19">
        <f t="shared" ca="1" si="162"/>
        <v>-0.17475674176245196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0.2894239111111111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-6.7930688888888882E-2</v>
      </c>
      <c r="H247" s="5">
        <f t="shared" si="158"/>
        <v>-9.1706429999999983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2020-05-25</v>
      </c>
      <c r="M247" s="18">
        <f t="shared" ca="1" si="161"/>
        <v>19440</v>
      </c>
      <c r="N247" s="19">
        <f t="shared" ca="1" si="162"/>
        <v>-0.17218542669753084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0.2879306888888889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-6.4645599999999956E-2</v>
      </c>
      <c r="H248" s="5">
        <f t="shared" si="158"/>
        <v>-8.7271559999999937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2020-05-25</v>
      </c>
      <c r="M248" s="18">
        <f t="shared" ca="1" si="161"/>
        <v>19035</v>
      </c>
      <c r="N248" s="19">
        <f t="shared" ca="1" si="162"/>
        <v>-0.1673449929078013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0.2846456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-7.1215777777777697E-2</v>
      </c>
      <c r="H249" s="5">
        <f t="shared" si="158"/>
        <v>-9.6141299999999887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2020-05-25</v>
      </c>
      <c r="M249" s="18">
        <f t="shared" ca="1" si="161"/>
        <v>18900</v>
      </c>
      <c r="N249" s="19">
        <f t="shared" ca="1" si="162"/>
        <v>-0.18566970634920613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0.29121577777777774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-6.106186666666668E-2</v>
      </c>
      <c r="H250" s="5">
        <f t="shared" si="158"/>
        <v>-8.2433520000000016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2020-05-25</v>
      </c>
      <c r="M250" s="18">
        <f t="shared" ca="1" si="161"/>
        <v>18765</v>
      </c>
      <c r="N250" s="19">
        <f t="shared" ca="1" si="162"/>
        <v>-0.16034231175059954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0.28106186666666672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-7.211171111111106E-2</v>
      </c>
      <c r="H251" s="5">
        <f t="shared" si="158"/>
        <v>-9.7350809999999939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2020-05-25</v>
      </c>
      <c r="M251" s="18">
        <f t="shared" ca="1" si="161"/>
        <v>18630</v>
      </c>
      <c r="N251" s="19">
        <f t="shared" ca="1" si="162"/>
        <v>-0.19073025040257638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0.29211171111111112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-7.2012162962962881E-2</v>
      </c>
      <c r="H252" s="5">
        <f t="shared" si="158"/>
        <v>-9.7216419999999886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2020-05-25</v>
      </c>
      <c r="M252" s="18">
        <f t="shared" ca="1" si="161"/>
        <v>18495</v>
      </c>
      <c r="N252" s="19">
        <f t="shared" ca="1" si="162"/>
        <v>-0.19185722249256534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0.2920121629629629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-8.0473755555555443E-2</v>
      </c>
      <c r="H253" s="5">
        <f t="shared" si="158"/>
        <v>-10.863956999999985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2020-05-25</v>
      </c>
      <c r="M253" s="18">
        <f t="shared" ca="1" si="161"/>
        <v>18090</v>
      </c>
      <c r="N253" s="19">
        <f t="shared" ca="1" si="162"/>
        <v>-0.2192009013266995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0.30047375555555544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-7.7686407407407246E-2</v>
      </c>
      <c r="H254" s="5">
        <f t="shared" si="158"/>
        <v>-10.487664999999978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2020-05-25</v>
      </c>
      <c r="M254" s="18">
        <f t="shared" ca="1" si="161"/>
        <v>17955</v>
      </c>
      <c r="N254" s="19">
        <f t="shared" ca="1" si="162"/>
        <v>-0.21319953912559131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0.29768640740740726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-7.2808548148148064E-2</v>
      </c>
      <c r="H255" s="5">
        <f t="shared" si="158"/>
        <v>-9.8291539999999884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2020-05-25</v>
      </c>
      <c r="M255" s="18">
        <f t="shared" ca="1" si="161"/>
        <v>17820</v>
      </c>
      <c r="N255" s="19">
        <f t="shared" ca="1" si="162"/>
        <v>-0.20132666722783363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0.29280854814814811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-6.9523459259259249E-2</v>
      </c>
      <c r="H256" s="5">
        <f t="shared" si="158"/>
        <v>-9.385666999999998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2020-05-25</v>
      </c>
      <c r="M256" s="18">
        <f t="shared" ca="1" si="161"/>
        <v>17685</v>
      </c>
      <c r="N256" s="19">
        <f t="shared" ca="1" si="162"/>
        <v>-0.19371040175289789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0.28952345925925926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-7.0718037037037079E-2</v>
      </c>
      <c r="H257" s="5">
        <f t="shared" si="158"/>
        <v>-9.5469350000000048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2020-05-25</v>
      </c>
      <c r="M257" s="18">
        <f t="shared" ca="1" si="161"/>
        <v>17550</v>
      </c>
      <c r="N257" s="19">
        <f t="shared" ca="1" si="162"/>
        <v>-0.19855448860398869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0.29071803703703714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-7.7487311111110985E-2</v>
      </c>
      <c r="H258" s="5">
        <f t="shared" si="158"/>
        <v>-10.460786999999982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2020-05-25</v>
      </c>
      <c r="M258" s="18">
        <f t="shared" ca="1" si="161"/>
        <v>17145</v>
      </c>
      <c r="N258" s="19">
        <f t="shared" ca="1" si="162"/>
        <v>-0.22269975240594889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0.29748731111111104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-6.2455540740740563E-2</v>
      </c>
      <c r="H259" s="5">
        <f t="shared" si="158"/>
        <v>-8.4314979999999764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2020-05-25</v>
      </c>
      <c r="M259" s="18">
        <f t="shared" ca="1" si="161"/>
        <v>17010</v>
      </c>
      <c r="N259" s="19">
        <f t="shared" ca="1" si="162"/>
        <v>-0.18092279659024052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0.28245554074074058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-6.6238370370370322E-2</v>
      </c>
      <c r="H260" s="5">
        <f t="shared" si="158"/>
        <v>-8.9421799999999934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2020-05-25</v>
      </c>
      <c r="M260" s="18">
        <f t="shared" ca="1" si="161"/>
        <v>16875</v>
      </c>
      <c r="N260" s="19">
        <f t="shared" ca="1" si="162"/>
        <v>-0.19341604148148134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0.28623837037037037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-3.8464437037036864E-2</v>
      </c>
      <c r="H261" s="5">
        <f t="shared" si="158"/>
        <v>-5.1926989999999762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2020-05-25</v>
      </c>
      <c r="M261" s="18">
        <f t="shared" ca="1" si="161"/>
        <v>16740</v>
      </c>
      <c r="N261" s="19">
        <f t="shared" ca="1" si="162"/>
        <v>-0.11322193160095528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0.25846443703703692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3.8486281481481525E-2</v>
      </c>
      <c r="H262" s="5">
        <f t="shared" si="158"/>
        <v>5.1956480000000056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2020-05-25</v>
      </c>
      <c r="M262" s="18">
        <f t="shared" ca="1" si="161"/>
        <v>15255</v>
      </c>
      <c r="N262" s="19">
        <f t="shared" ca="1" si="162"/>
        <v>0.12431409505080315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0.1815137185185185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1.2703311111111127E-2</v>
      </c>
      <c r="H263" s="5">
        <f t="shared" si="158"/>
        <v>1.1432980000000015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2020-05-25</v>
      </c>
      <c r="M263" s="18">
        <f t="shared" ca="1" si="161"/>
        <v>10080</v>
      </c>
      <c r="N263" s="19">
        <f t="shared" ca="1" si="162"/>
        <v>4.1399183531746091E-2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0.17729668888888889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1.8027888888890212E-3</v>
      </c>
      <c r="H264" s="5">
        <f t="shared" si="158"/>
        <v>0.16225100000001191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2020-05-25</v>
      </c>
      <c r="M264" s="18">
        <f t="shared" ca="1" si="161"/>
        <v>9990</v>
      </c>
      <c r="N264" s="19">
        <f t="shared" ca="1" si="162"/>
        <v>5.9280895895900245E-3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0.18819721111111098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-1.5369266666666633E-2</v>
      </c>
      <c r="H265" s="5">
        <f t="shared" ref="H265:H286" si="178">IF(G265="",$F$1*C265-B265,G265-B265)</f>
        <v>-2.0748509999999953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2020-05-25</v>
      </c>
      <c r="M265" s="18">
        <f t="shared" ref="M265:M286" ca="1" si="181">(L265-K265+1)*B265</f>
        <v>14850</v>
      </c>
      <c r="N265" s="19">
        <f t="shared" ref="N265:N286" ca="1" si="182">H265/M265*365</f>
        <v>-5.0998021212121096E-2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0.23536926666666666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-1.5568362962962797E-2</v>
      </c>
      <c r="H266" s="5">
        <f t="shared" si="178"/>
        <v>-2.1017289999999775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2020-05-25</v>
      </c>
      <c r="M266" s="18">
        <f t="shared" ca="1" si="181"/>
        <v>14715</v>
      </c>
      <c r="N266" s="19">
        <f t="shared" ca="1" si="182"/>
        <v>-5.2132591573224044E-2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0.23556836296296282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-1.9251644444444469E-2</v>
      </c>
      <c r="H267" s="5">
        <f t="shared" si="178"/>
        <v>-2.5989720000000034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2020-05-25</v>
      </c>
      <c r="M267" s="18">
        <f t="shared" ca="1" si="181"/>
        <v>14310</v>
      </c>
      <c r="N267" s="19">
        <f t="shared" ca="1" si="182"/>
        <v>-6.6291039832285209E-2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0.23925164444444449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-2.7912333333333199E-2</v>
      </c>
      <c r="H268" s="5">
        <f t="shared" si="178"/>
        <v>-3.768164999999982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2020-05-25</v>
      </c>
      <c r="M268" s="18">
        <f t="shared" ca="1" si="181"/>
        <v>14175</v>
      </c>
      <c r="N268" s="19">
        <f t="shared" ca="1" si="182"/>
        <v>-9.7028587301586838E-2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0.24791233333333323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-3.5278896296296339E-2</v>
      </c>
      <c r="H269" s="5">
        <f t="shared" si="178"/>
        <v>-4.7626510000000053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2020-05-25</v>
      </c>
      <c r="M269" s="18">
        <f t="shared" ca="1" si="181"/>
        <v>14040</v>
      </c>
      <c r="N269" s="19">
        <f t="shared" ca="1" si="182"/>
        <v>-0.12381535719373232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0.25527889629629635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-2.9704199999999941E-2</v>
      </c>
      <c r="H270" s="5">
        <f t="shared" si="178"/>
        <v>-4.0100669999999923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2020-05-25</v>
      </c>
      <c r="M270" s="18">
        <f t="shared" ca="1" si="181"/>
        <v>13905</v>
      </c>
      <c r="N270" s="19">
        <f t="shared" ca="1" si="182"/>
        <v>-0.1052624563106794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0.24970419999999996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-3.6075281481481411E-2</v>
      </c>
      <c r="H271" s="5">
        <f t="shared" si="178"/>
        <v>-4.8701629999999909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2020-05-25</v>
      </c>
      <c r="M271" s="18">
        <f t="shared" ca="1" si="181"/>
        <v>13770</v>
      </c>
      <c r="N271" s="19">
        <f t="shared" ca="1" si="182"/>
        <v>-0.12909291902686976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0.25607528148148145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-5.5984911111111015E-2</v>
      </c>
      <c r="H272" s="5">
        <f t="shared" si="178"/>
        <v>-7.5579629999999867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2020-05-25</v>
      </c>
      <c r="M272" s="18">
        <f t="shared" ca="1" si="181"/>
        <v>13365</v>
      </c>
      <c r="N272" s="19">
        <f t="shared" ca="1" si="182"/>
        <v>-0.20640901571268203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0.27598491111111106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-5.1803888888888719E-2</v>
      </c>
      <c r="H273" s="5">
        <f t="shared" si="178"/>
        <v>-6.9935249999999769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2020-05-25</v>
      </c>
      <c r="M273" s="18">
        <f t="shared" ca="1" si="181"/>
        <v>13230</v>
      </c>
      <c r="N273" s="19">
        <f t="shared" ca="1" si="182"/>
        <v>-0.19294305555555491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0.27180388888888873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-5.0410214814814724E-2</v>
      </c>
      <c r="H274" s="5">
        <f t="shared" si="178"/>
        <v>-6.8053789999999879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2020-05-25</v>
      </c>
      <c r="M274" s="18">
        <f t="shared" ca="1" si="181"/>
        <v>13095</v>
      </c>
      <c r="N274" s="19">
        <f t="shared" ca="1" si="182"/>
        <v>-0.18968792172584922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0.27041021481481475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-7.0718037037037079E-2</v>
      </c>
      <c r="H275" s="5">
        <f t="shared" si="178"/>
        <v>-9.5469350000000048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2020-05-25</v>
      </c>
      <c r="M275" s="18">
        <f t="shared" ca="1" si="181"/>
        <v>12960</v>
      </c>
      <c r="N275" s="19">
        <f t="shared" ca="1" si="182"/>
        <v>-0.26887586998456803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0.29071803703703714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-7.1912614814814688E-2</v>
      </c>
      <c r="H276" s="5">
        <f t="shared" si="178"/>
        <v>-9.7082029999999833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2020-05-25</v>
      </c>
      <c r="M276" s="18">
        <f t="shared" ca="1" si="181"/>
        <v>12825</v>
      </c>
      <c r="N276" s="19">
        <f t="shared" ca="1" si="182"/>
        <v>-0.27629583586744594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0.29191261481481473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-6.7930688888888882E-2</v>
      </c>
      <c r="H277" s="5">
        <f t="shared" si="178"/>
        <v>-9.1706429999999983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2020-05-25</v>
      </c>
      <c r="M277" s="18">
        <f t="shared" ca="1" si="181"/>
        <v>12420</v>
      </c>
      <c r="N277" s="19">
        <f t="shared" ca="1" si="182"/>
        <v>-0.26950762439613524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0.2879306888888889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-6.5740629629629593E-2</v>
      </c>
      <c r="H278" s="5">
        <f t="shared" si="178"/>
        <v>-8.8749849999999952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2020-05-25</v>
      </c>
      <c r="M278" s="18">
        <f t="shared" ca="1" si="181"/>
        <v>12285</v>
      </c>
      <c r="N278" s="19">
        <f t="shared" ca="1" si="182"/>
        <v>-0.26368494301994289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0.28574062962962965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-5.4790333333333288E-2</v>
      </c>
      <c r="H279" s="5">
        <f t="shared" si="178"/>
        <v>-7.396694999999994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2020-05-25</v>
      </c>
      <c r="M279" s="18">
        <f t="shared" ca="1" si="181"/>
        <v>12150</v>
      </c>
      <c r="N279" s="19">
        <f t="shared" ca="1" si="182"/>
        <v>-0.22220524074074055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0.2747903333333333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-5.7378585185185113E-2</v>
      </c>
      <c r="H280" s="5">
        <f t="shared" si="178"/>
        <v>-7.7461089999999899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2020-05-25</v>
      </c>
      <c r="M280" s="18">
        <f t="shared" ca="1" si="181"/>
        <v>12015</v>
      </c>
      <c r="N280" s="19">
        <f t="shared" ca="1" si="182"/>
        <v>-0.23531666957969175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0.27737858518518516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-2.4726792592592466E-2</v>
      </c>
      <c r="H281" s="5">
        <f t="shared" si="178"/>
        <v>-3.3381169999999827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2020-05-25</v>
      </c>
      <c r="M281" s="18">
        <f t="shared" ca="1" si="181"/>
        <v>11880</v>
      </c>
      <c r="N281" s="19">
        <f t="shared" ca="1" si="182"/>
        <v>-0.10255999200336648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0.2447267925925925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-5.3894399999999919E-2</v>
      </c>
      <c r="H282" s="5">
        <f t="shared" si="178"/>
        <v>-7.2757439999999889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2020-05-25</v>
      </c>
      <c r="M282" s="18">
        <f t="shared" ca="1" si="181"/>
        <v>11475</v>
      </c>
      <c r="N282" s="19">
        <f t="shared" ca="1" si="182"/>
        <v>-0.23142889411764669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0.27389439999999993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-5.897135555555548E-2</v>
      </c>
      <c r="H283" s="5">
        <f t="shared" si="178"/>
        <v>-7.9611329999999896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2020-05-25</v>
      </c>
      <c r="M283" s="18">
        <f t="shared" ca="1" si="181"/>
        <v>11340</v>
      </c>
      <c r="N283" s="19">
        <f t="shared" ca="1" si="182"/>
        <v>-0.25624458068783035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0.27897135555555552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-6.4048311111111034E-2</v>
      </c>
      <c r="H284" s="5">
        <f t="shared" si="178"/>
        <v>-8.6465219999999903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2020-05-25</v>
      </c>
      <c r="M284" s="18">
        <f t="shared" ca="1" si="181"/>
        <v>11205</v>
      </c>
      <c r="N284" s="19">
        <f t="shared" ca="1" si="182"/>
        <v>-0.2816582356091028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0.28404831111111106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-8.3460200000000012E-2</v>
      </c>
      <c r="H285" s="5">
        <f t="shared" si="178"/>
        <v>-11.267127000000002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2020-05-25</v>
      </c>
      <c r="M285" s="18">
        <f t="shared" ca="1" si="181"/>
        <v>11070</v>
      </c>
      <c r="N285" s="19">
        <f t="shared" ca="1" si="182"/>
        <v>-0.37149967073170742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0.30346020000000007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-6.9125266666666602E-2</v>
      </c>
      <c r="H286" s="5">
        <f t="shared" si="178"/>
        <v>-9.331910999999991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2020-05-25</v>
      </c>
      <c r="M286" s="18">
        <f t="shared" ca="1" si="181"/>
        <v>10935</v>
      </c>
      <c r="N286" s="19">
        <f t="shared" ca="1" si="182"/>
        <v>-0.31149039917695442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0.2891252666666666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-3.8663533333333236E-2</v>
      </c>
      <c r="H287" s="5">
        <f t="shared" ref="H287:H291" si="197">IF(G287="",$F$1*C287-B287,G287-B287)</f>
        <v>-5.2195769999999868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2020-05-25</v>
      </c>
      <c r="M287" s="18">
        <f t="shared" ref="M287:M291" ca="1" si="200">(L287-K287+1)*B287</f>
        <v>10530</v>
      </c>
      <c r="N287" s="19">
        <f t="shared" ref="N287:N291" ca="1" si="201">H287/M287*365</f>
        <v>-0.18092550854700809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0.25866353333333325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-5.7577681481481381E-2</v>
      </c>
      <c r="H288" s="5">
        <f t="shared" si="197"/>
        <v>-7.7729869999999863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2020-05-25</v>
      </c>
      <c r="M288" s="18">
        <f t="shared" ca="1" si="200"/>
        <v>10395</v>
      </c>
      <c r="N288" s="19">
        <f t="shared" ca="1" si="201"/>
        <v>-0.27293316546416502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0.27757768148148143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-4.5631903703703625E-2</v>
      </c>
      <c r="H289" s="5">
        <f t="shared" si="197"/>
        <v>-6.1603069999999889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2020-05-25</v>
      </c>
      <c r="M289" s="18">
        <f t="shared" ca="1" si="200"/>
        <v>10260</v>
      </c>
      <c r="N289" s="19">
        <f t="shared" ca="1" si="201"/>
        <v>-0.21915322173489241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0.26563190370370365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-2.7912333333333199E-2</v>
      </c>
      <c r="H290" s="5">
        <f t="shared" si="197"/>
        <v>-3.768164999999982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2020-05-25</v>
      </c>
      <c r="M290" s="18">
        <f t="shared" ca="1" si="200"/>
        <v>10125</v>
      </c>
      <c r="N290" s="19">
        <f t="shared" ca="1" si="201"/>
        <v>-0.13584002222222155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0.24791233333333323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-1.4871525925925905E-2</v>
      </c>
      <c r="H291" s="5">
        <f t="shared" si="197"/>
        <v>-2.0076559999999972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2020-05-25</v>
      </c>
      <c r="M291" s="18">
        <f t="shared" ca="1" si="200"/>
        <v>9990</v>
      </c>
      <c r="N291" s="19">
        <f t="shared" ca="1" si="201"/>
        <v>-7.3352796796796696E-2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0.23487152592592594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2.6540503703703869E-2</v>
      </c>
      <c r="H292" s="5">
        <f t="shared" ref="H292:H296" si="217">IF(G292="",$F$1*C292-B292,G292-B292)</f>
        <v>3.5829680000000224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2020-05-25</v>
      </c>
      <c r="M292" s="18">
        <f t="shared" ref="M292:M296" ca="1" si="220">(L292-K292+1)*B292</f>
        <v>9585</v>
      </c>
      <c r="N292" s="19">
        <f t="shared" ref="N292:N296" ca="1" si="221">H292/M292*365</f>
        <v>0.13644061763171708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0.19345949629629616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3.1219266666666731E-2</v>
      </c>
      <c r="H293" s="5">
        <f t="shared" si="217"/>
        <v>2.8097340000000059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2020-05-25</v>
      </c>
      <c r="M293" s="18">
        <f t="shared" ca="1" si="220"/>
        <v>6300</v>
      </c>
      <c r="N293" s="19">
        <f t="shared" ca="1" si="221"/>
        <v>0.16278617619047653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0.15878073333333326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5.0929799999999956E-2</v>
      </c>
      <c r="H294" s="5">
        <f t="shared" si="217"/>
        <v>4.583681999999996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2020-05-25</v>
      </c>
      <c r="M294" s="18">
        <f t="shared" ca="1" si="220"/>
        <v>6210</v>
      </c>
      <c r="N294" s="19">
        <f t="shared" ca="1" si="221"/>
        <v>0.26941126086956502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0.13907020000000003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6.3856838095238178E-2</v>
      </c>
      <c r="H295" s="5">
        <f t="shared" si="217"/>
        <v>6.704968000000008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2020-05-25</v>
      </c>
      <c r="M295" s="18">
        <f t="shared" ca="1" si="220"/>
        <v>7140</v>
      </c>
      <c r="N295" s="19">
        <f t="shared" ca="1" si="221"/>
        <v>0.34276096918767546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0.13614316190476183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4.6322142857142909E-2</v>
      </c>
      <c r="H296" s="5">
        <f t="shared" si="217"/>
        <v>4.8638250000000056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2020-05-25</v>
      </c>
      <c r="M296" s="18">
        <f t="shared" ca="1" si="220"/>
        <v>7035</v>
      </c>
      <c r="N296" s="19">
        <f t="shared" ca="1" si="221"/>
        <v>0.25235197228145018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0.15367785714285709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8.0495600000000153E-2</v>
      </c>
      <c r="H297" s="5">
        <f t="shared" ref="H297:H301" si="237">IF(G297="",$F$1*C297-B297,G297-B297)</f>
        <v>8.4520380000000159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2020-05-25</v>
      </c>
      <c r="M297" s="18">
        <f t="shared" ref="M297:M301" ca="1" si="240">(L297-K297+1)*B297</f>
        <v>6720</v>
      </c>
      <c r="N297" s="19">
        <f t="shared" ref="N297:N301" ca="1" si="241">H297/M297*365</f>
        <v>0.45907646875000085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0.11950439999999986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5.4385542857142845E-2</v>
      </c>
      <c r="H298" s="5">
        <f t="shared" si="237"/>
        <v>5.7104819999999989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2020-05-25</v>
      </c>
      <c r="M298" s="18">
        <f t="shared" ca="1" si="240"/>
        <v>6615</v>
      </c>
      <c r="N298" s="19">
        <f t="shared" ca="1" si="241"/>
        <v>0.3150908435374149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0.14561445714285717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2.8659457142857257E-2</v>
      </c>
      <c r="H299" s="5">
        <f t="shared" si="237"/>
        <v>3.0092430000000121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2020-05-25</v>
      </c>
      <c r="M299" s="18">
        <f t="shared" ca="1" si="240"/>
        <v>6510</v>
      </c>
      <c r="N299" s="19">
        <f t="shared" ca="1" si="241"/>
        <v>0.16872099769585322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0.17134054285714276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3.4952322222222339E-2</v>
      </c>
      <c r="H300" s="5">
        <f t="shared" si="237"/>
        <v>3.1457090000000107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2020-05-25</v>
      </c>
      <c r="M300" s="18">
        <f t="shared" ca="1" si="240"/>
        <v>5490</v>
      </c>
      <c r="N300" s="19">
        <f t="shared" ca="1" si="241"/>
        <v>0.20914094444444517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0.15504767777777767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3.1667233333333419E-2</v>
      </c>
      <c r="H301" s="5">
        <f t="shared" si="237"/>
        <v>2.8500510000000077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2020-05-25</v>
      </c>
      <c r="M301" s="18">
        <f t="shared" ca="1" si="240"/>
        <v>5400</v>
      </c>
      <c r="N301" s="19">
        <f t="shared" ca="1" si="241"/>
        <v>0.19264233611111162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0.15833276666666657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4.1223855555555626E-2</v>
      </c>
      <c r="H302" s="5">
        <f t="shared" ref="H302" si="257">IF(G302="",$F$1*C302-B302,G302-B302)</f>
        <v>3.7101470000000063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2020-05-25</v>
      </c>
      <c r="M302" s="18">
        <f t="shared" ref="M302" ca="1" si="260">(L302-K302+1)*B302</f>
        <v>5130</v>
      </c>
      <c r="N302" s="19">
        <f t="shared" ref="N302" ca="1" si="261">H302/M302*365</f>
        <v>0.26397732066276847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0.14877614444444437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3.8130752380952447E-2</v>
      </c>
      <c r="H303" s="5">
        <f t="shared" ref="H303" si="277">IF(G303="",$F$1*C303-B303,G303-B303)</f>
        <v>4.003729000000007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2020-05-25</v>
      </c>
      <c r="M303" s="18">
        <f t="shared" ref="M303" ca="1" si="280">(L303-K303+1)*B303</f>
        <v>5880</v>
      </c>
      <c r="N303" s="19">
        <f t="shared" ref="N303" ca="1" si="281">H303/M303*365</f>
        <v>0.24853079676870793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0.16186924761904756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4.1074533333333343E-2</v>
      </c>
      <c r="H304" s="5">
        <f>IF(G304="",$F$1*C304-B304,G304-B304)</f>
        <v>3.696708000000001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2020-05-25</v>
      </c>
      <c r="M304" s="18">
        <f ca="1">(L304-K304+1)*B304</f>
        <v>4950</v>
      </c>
      <c r="N304" s="19">
        <f ca="1">H304/M304*365</f>
        <v>0.27258553939393948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0.14892546666666667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2.5459695238095308E-2</v>
      </c>
      <c r="H305" s="5">
        <f t="shared" ref="H305:H306" si="297">IF(G305="",$F$1*C305-B305,G305-B305)</f>
        <v>2.6732680000000073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2020-05-25</v>
      </c>
      <c r="M305" s="18">
        <f t="shared" ref="M305:M306" ca="1" si="300">(L305-K305+1)*B305</f>
        <v>5670</v>
      </c>
      <c r="N305" s="19">
        <f t="shared" ref="N305:N306" ca="1" si="301">H305/M305*365</f>
        <v>0.17208868077601458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0.17454030476190471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3.1069944444444452E-2</v>
      </c>
      <c r="H306" s="5">
        <f t="shared" si="297"/>
        <v>2.7962950000000006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2020-05-25</v>
      </c>
      <c r="M306" s="18">
        <f t="shared" ca="1" si="300"/>
        <v>4770</v>
      </c>
      <c r="N306" s="19">
        <f t="shared" ca="1" si="301"/>
        <v>0.21397225890985327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0.15893005555555556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9.2689000000000816E-3</v>
      </c>
      <c r="H307" s="5">
        <f t="shared" ref="H307:H310" si="317">IF(G307="",$F$1*C307-B307,G307-B307)</f>
        <v>0.8342010000000073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2020-05-25</v>
      </c>
      <c r="M307" s="18">
        <f t="shared" ref="M307:M310" ca="1" si="320">(L307-K307+1)*B307</f>
        <v>4410</v>
      </c>
      <c r="N307" s="19">
        <f t="shared" ref="N307:N310" ca="1" si="321">H307/M307*365</f>
        <v>6.9043846938776118E-2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0.18073109999999992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1.3748566666666661E-2</v>
      </c>
      <c r="H308" s="5">
        <f t="shared" si="317"/>
        <v>3.2996559999999988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2020-05-25</v>
      </c>
      <c r="M308" s="18">
        <f t="shared" ca="1" si="320"/>
        <v>11520</v>
      </c>
      <c r="N308" s="19">
        <f t="shared" ca="1" si="321"/>
        <v>0.10454639236111107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0.27625143333333335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1.0500808333333467E-2</v>
      </c>
      <c r="H309" s="5">
        <f t="shared" si="317"/>
        <v>2.520194000000032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2020-05-25</v>
      </c>
      <c r="M309" s="18">
        <f t="shared" ca="1" si="320"/>
        <v>11280</v>
      </c>
      <c r="N309" s="19">
        <f t="shared" ca="1" si="321"/>
        <v>8.1548830673759898E-2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0.27949919166666659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1.6492362500000132E-2</v>
      </c>
      <c r="H310" s="5">
        <f t="shared" si="317"/>
        <v>3.9581670000000315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2020-05-25</v>
      </c>
      <c r="M310" s="18">
        <f t="shared" ca="1" si="320"/>
        <v>11040</v>
      </c>
      <c r="N310" s="19">
        <f t="shared" ca="1" si="321"/>
        <v>0.13086331114130539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0.2735076374999999</v>
      </c>
    </row>
    <row r="311" spans="1:30">
      <c r="A311" s="31" t="s">
        <v>1145</v>
      </c>
      <c r="B311" s="2">
        <v>240</v>
      </c>
      <c r="C311" s="132">
        <v>182.28</v>
      </c>
      <c r="D311" s="128">
        <v>1.3150999999999999</v>
      </c>
      <c r="E311" s="32">
        <f t="shared" ref="E311:E315" si="335">10%*Q311+13%</f>
        <v>0.29000000000000004</v>
      </c>
      <c r="F311" s="13">
        <f t="shared" ref="F311:F315" si="336">IF(G311="",($F$1*C311-B311)/B311,H311/B311)</f>
        <v>2.0692050000000132E-2</v>
      </c>
      <c r="H311" s="5">
        <f t="shared" ref="H311:H315" si="337">IF(G311="",$F$1*C311-B311,G311-B311)</f>
        <v>4.9660920000000317</v>
      </c>
      <c r="I311" s="2" t="s">
        <v>66</v>
      </c>
      <c r="J311" s="33" t="s">
        <v>1146</v>
      </c>
      <c r="K311" s="34">
        <f t="shared" ref="K311:K315" si="338">DATE(MID(J311,1,4),MID(J311,5,2),MID(J311,7,2))</f>
        <v>43934</v>
      </c>
      <c r="L311" s="34" t="str">
        <f t="shared" ref="L311:L315" ca="1" si="339">IF(LEN(J311) &gt; 15,DATE(MID(J311,12,4),MID(J311,16,2),MID(J311,18,2)),TEXT(TODAY(),"yyyy-mm-dd"))</f>
        <v>2020-05-25</v>
      </c>
      <c r="M311" s="18">
        <f t="shared" ref="M311:M315" ca="1" si="340">(L311-K311+1)*B311</f>
        <v>10320</v>
      </c>
      <c r="N311" s="19">
        <f t="shared" ref="N311:N315" ca="1" si="341">H311/M311*365</f>
        <v>0.175641819767443</v>
      </c>
      <c r="O311" s="35">
        <f t="shared" ref="O311:O315" si="342">D311*C311</f>
        <v>239.71642799999998</v>
      </c>
      <c r="P311" s="35">
        <f t="shared" ref="P311:P315" si="343">B311-O311</f>
        <v>0.28357200000002081</v>
      </c>
      <c r="Q311" s="36">
        <f t="shared" ref="Q311:Q315" si="344">B311/150</f>
        <v>1.6</v>
      </c>
      <c r="R311" s="37">
        <f t="shared" ref="R311:R315" si="345">R310+C311-T311</f>
        <v>27135.649999999991</v>
      </c>
      <c r="S311" s="38">
        <f t="shared" ref="S311:S315" si="346">R311*D311</f>
        <v>35686.093314999984</v>
      </c>
      <c r="T311" s="38"/>
      <c r="U311" s="38"/>
      <c r="V311" s="39">
        <f t="shared" ref="V311:V315" si="347">V310+U311</f>
        <v>7548.79</v>
      </c>
      <c r="W311" s="39">
        <f t="shared" ref="W311:W315" si="348">V311+S311</f>
        <v>43234.883314999985</v>
      </c>
      <c r="X311" s="1">
        <f t="shared" ref="X311:X315" si="349">X310+B311</f>
        <v>42060</v>
      </c>
      <c r="Y311" s="37">
        <f t="shared" ref="Y311:Y315" si="350">W311-X311</f>
        <v>1174.8833149999846</v>
      </c>
      <c r="Z311" s="112">
        <f t="shared" ref="Z311:Z315" si="351">W311/X311-1</f>
        <v>2.7933507251544976E-2</v>
      </c>
      <c r="AA311" s="112">
        <f t="shared" ref="AA311:AA315" si="352">S311/(X311-V311)-1</f>
        <v>3.4043527161174092E-2</v>
      </c>
      <c r="AB311" s="112">
        <f>SUM($C$2:C311)*D311/SUM($B$2:B311)-1</f>
        <v>3.310610240133105E-2</v>
      </c>
      <c r="AC311" s="112">
        <f t="shared" ref="AC311:AC315" si="353">Z311-AB311</f>
        <v>-5.1725951497860745E-3</v>
      </c>
      <c r="AD311" s="40">
        <f t="shared" ref="AD311:AD315" si="354">IF(E311-F311&lt;0,"达成",E311-F311)</f>
        <v>0.26930794999999991</v>
      </c>
    </row>
    <row r="312" spans="1:30">
      <c r="A312" s="31" t="s">
        <v>1147</v>
      </c>
      <c r="B312" s="2">
        <v>135</v>
      </c>
      <c r="C312" s="132">
        <v>100.74</v>
      </c>
      <c r="D312" s="128">
        <v>1.3385</v>
      </c>
      <c r="E312" s="32">
        <f t="shared" si="335"/>
        <v>0.22000000000000003</v>
      </c>
      <c r="F312" s="13">
        <f t="shared" si="336"/>
        <v>2.848044444444516E-3</v>
      </c>
      <c r="H312" s="5">
        <f t="shared" si="337"/>
        <v>0.38448600000000965</v>
      </c>
      <c r="I312" s="2" t="s">
        <v>66</v>
      </c>
      <c r="J312" s="33" t="s">
        <v>1148</v>
      </c>
      <c r="K312" s="34">
        <f t="shared" si="338"/>
        <v>43935</v>
      </c>
      <c r="L312" s="34" t="str">
        <f t="shared" ca="1" si="339"/>
        <v>2020-05-25</v>
      </c>
      <c r="M312" s="18">
        <f t="shared" ca="1" si="340"/>
        <v>5670</v>
      </c>
      <c r="N312" s="19">
        <f t="shared" ca="1" si="341"/>
        <v>2.4750862433863059E-2</v>
      </c>
      <c r="O312" s="35">
        <f t="shared" si="342"/>
        <v>134.84048999999999</v>
      </c>
      <c r="P312" s="35">
        <f t="shared" si="343"/>
        <v>0.15951000000001159</v>
      </c>
      <c r="Q312" s="36">
        <f t="shared" si="344"/>
        <v>0.9</v>
      </c>
      <c r="R312" s="37">
        <f t="shared" si="345"/>
        <v>27236.389999999992</v>
      </c>
      <c r="S312" s="38">
        <f t="shared" si="346"/>
        <v>36455.908014999994</v>
      </c>
      <c r="T312" s="38"/>
      <c r="U312" s="38"/>
      <c r="V312" s="39">
        <f t="shared" si="347"/>
        <v>7548.79</v>
      </c>
      <c r="W312" s="39">
        <f t="shared" si="348"/>
        <v>44004.698014999994</v>
      </c>
      <c r="X312" s="1">
        <f t="shared" si="349"/>
        <v>42195</v>
      </c>
      <c r="Y312" s="37">
        <f t="shared" si="350"/>
        <v>1809.6980149999945</v>
      </c>
      <c r="Z312" s="112">
        <f t="shared" si="351"/>
        <v>4.2888920843701772E-2</v>
      </c>
      <c r="AA312" s="112">
        <f t="shared" si="352"/>
        <v>5.2233650231872319E-2</v>
      </c>
      <c r="AB312" s="112">
        <f>SUM($C$2:C312)*D312/SUM($B$2:B312)-1</f>
        <v>5.1319979499940382E-2</v>
      </c>
      <c r="AC312" s="112">
        <f t="shared" si="353"/>
        <v>-8.4310586562386103E-3</v>
      </c>
      <c r="AD312" s="40">
        <f t="shared" si="354"/>
        <v>0.21715195555555553</v>
      </c>
    </row>
    <row r="313" spans="1:30">
      <c r="A313" s="31" t="s">
        <v>1149</v>
      </c>
      <c r="B313" s="2">
        <v>240</v>
      </c>
      <c r="C313" s="132">
        <v>180.33</v>
      </c>
      <c r="D313" s="128">
        <v>1.3292999999999999</v>
      </c>
      <c r="E313" s="32">
        <f t="shared" si="335"/>
        <v>0.29000000000000004</v>
      </c>
      <c r="F313" s="13">
        <f t="shared" si="336"/>
        <v>9.7728625000000832E-3</v>
      </c>
      <c r="H313" s="5">
        <f t="shared" si="337"/>
        <v>2.3454870000000199</v>
      </c>
      <c r="I313" s="2" t="s">
        <v>66</v>
      </c>
      <c r="J313" s="33" t="s">
        <v>1150</v>
      </c>
      <c r="K313" s="34">
        <f t="shared" si="338"/>
        <v>43936</v>
      </c>
      <c r="L313" s="34" t="str">
        <f t="shared" ca="1" si="339"/>
        <v>2020-05-25</v>
      </c>
      <c r="M313" s="18">
        <f t="shared" ca="1" si="340"/>
        <v>9840</v>
      </c>
      <c r="N313" s="19">
        <f t="shared" ca="1" si="341"/>
        <v>8.7002312500000734E-2</v>
      </c>
      <c r="O313" s="35">
        <f t="shared" si="342"/>
        <v>239.71266900000001</v>
      </c>
      <c r="P313" s="35">
        <f t="shared" si="343"/>
        <v>0.28733099999999467</v>
      </c>
      <c r="Q313" s="36">
        <f t="shared" si="344"/>
        <v>1.6</v>
      </c>
      <c r="R313" s="37">
        <f t="shared" si="345"/>
        <v>27416.719999999994</v>
      </c>
      <c r="S313" s="38">
        <f t="shared" si="346"/>
        <v>36445.045895999989</v>
      </c>
      <c r="T313" s="38"/>
      <c r="U313" s="38"/>
      <c r="V313" s="39">
        <f t="shared" si="347"/>
        <v>7548.79</v>
      </c>
      <c r="W313" s="39">
        <f t="shared" si="348"/>
        <v>43993.83589599999</v>
      </c>
      <c r="X313" s="1">
        <f t="shared" si="349"/>
        <v>42435</v>
      </c>
      <c r="Y313" s="37">
        <f t="shared" si="350"/>
        <v>1558.8358959999896</v>
      </c>
      <c r="Z313" s="112">
        <f t="shared" si="351"/>
        <v>3.673467411334963E-2</v>
      </c>
      <c r="AA313" s="112">
        <f t="shared" si="352"/>
        <v>4.4683440706227096E-2</v>
      </c>
      <c r="AB313" s="112">
        <f>SUM($C$2:C313)*D313/SUM($B$2:B313)-1</f>
        <v>4.3837719618239346E-2</v>
      </c>
      <c r="AC313" s="112">
        <f t="shared" si="353"/>
        <v>-7.1030455048897156E-3</v>
      </c>
      <c r="AD313" s="40">
        <f t="shared" si="354"/>
        <v>0.28022713749999995</v>
      </c>
    </row>
    <row r="314" spans="1:30">
      <c r="A314" s="31" t="s">
        <v>1151</v>
      </c>
      <c r="B314" s="2">
        <v>240</v>
      </c>
      <c r="C314" s="132">
        <v>180.06</v>
      </c>
      <c r="D314" s="128">
        <v>1.3312999999999999</v>
      </c>
      <c r="E314" s="32">
        <f t="shared" si="335"/>
        <v>0.29000000000000004</v>
      </c>
      <c r="F314" s="13">
        <f t="shared" si="336"/>
        <v>8.2609750000000783E-3</v>
      </c>
      <c r="H314" s="5">
        <f t="shared" si="337"/>
        <v>1.9826340000000187</v>
      </c>
      <c r="I314" s="2" t="s">
        <v>66</v>
      </c>
      <c r="J314" s="33" t="s">
        <v>1152</v>
      </c>
      <c r="K314" s="34">
        <f t="shared" si="338"/>
        <v>43937</v>
      </c>
      <c r="L314" s="34" t="str">
        <f t="shared" ca="1" si="339"/>
        <v>2020-05-25</v>
      </c>
      <c r="M314" s="18">
        <f t="shared" ca="1" si="340"/>
        <v>9600</v>
      </c>
      <c r="N314" s="19">
        <f t="shared" ca="1" si="341"/>
        <v>7.5381396875000714E-2</v>
      </c>
      <c r="O314" s="35">
        <f t="shared" si="342"/>
        <v>239.71387799999999</v>
      </c>
      <c r="P314" s="35">
        <f t="shared" si="343"/>
        <v>0.28612200000000598</v>
      </c>
      <c r="Q314" s="36">
        <f t="shared" si="344"/>
        <v>1.6</v>
      </c>
      <c r="R314" s="37">
        <f t="shared" si="345"/>
        <v>27596.779999999995</v>
      </c>
      <c r="S314" s="38">
        <f t="shared" si="346"/>
        <v>36739.593213999993</v>
      </c>
      <c r="T314" s="38"/>
      <c r="U314" s="38"/>
      <c r="V314" s="39">
        <f t="shared" si="347"/>
        <v>7548.79</v>
      </c>
      <c r="W314" s="39">
        <f t="shared" si="348"/>
        <v>44288.383213999994</v>
      </c>
      <c r="X314" s="1">
        <f t="shared" si="349"/>
        <v>42675</v>
      </c>
      <c r="Y314" s="37">
        <f t="shared" si="350"/>
        <v>1613.383213999994</v>
      </c>
      <c r="Z314" s="112">
        <f t="shared" si="351"/>
        <v>3.7806285038078258E-2</v>
      </c>
      <c r="AA314" s="112">
        <f t="shared" si="352"/>
        <v>4.5931035941537468E-2</v>
      </c>
      <c r="AB314" s="112">
        <f>SUM($C$2:C314)*D314/SUM($B$2:B314)-1</f>
        <v>4.5146150908025318E-2</v>
      </c>
      <c r="AC314" s="112">
        <f t="shared" si="353"/>
        <v>-7.3398658699470598E-3</v>
      </c>
      <c r="AD314" s="40">
        <f t="shared" si="354"/>
        <v>0.28173902499999998</v>
      </c>
    </row>
    <row r="315" spans="1:30">
      <c r="A315" s="31" t="s">
        <v>1153</v>
      </c>
      <c r="B315" s="2">
        <v>240</v>
      </c>
      <c r="C315" s="132">
        <v>178.44</v>
      </c>
      <c r="D315" s="128">
        <v>1.3433999999999999</v>
      </c>
      <c r="E315" s="32">
        <f t="shared" si="335"/>
        <v>0.29000000000000004</v>
      </c>
      <c r="F315" s="13">
        <f t="shared" si="336"/>
        <v>-8.1034999999995234E-4</v>
      </c>
      <c r="H315" s="5">
        <f t="shared" si="337"/>
        <v>-0.19448399999998855</v>
      </c>
      <c r="I315" s="2" t="s">
        <v>66</v>
      </c>
      <c r="J315" s="33" t="s">
        <v>1154</v>
      </c>
      <c r="K315" s="34">
        <f t="shared" si="338"/>
        <v>43938</v>
      </c>
      <c r="L315" s="34" t="str">
        <f t="shared" ca="1" si="339"/>
        <v>2020-05-25</v>
      </c>
      <c r="M315" s="18">
        <f t="shared" ca="1" si="340"/>
        <v>9360</v>
      </c>
      <c r="N315" s="19">
        <f t="shared" ca="1" si="341"/>
        <v>-7.5840448717944256E-3</v>
      </c>
      <c r="O315" s="35">
        <f t="shared" si="342"/>
        <v>239.71629599999997</v>
      </c>
      <c r="P315" s="35">
        <f t="shared" si="343"/>
        <v>0.2837040000000286</v>
      </c>
      <c r="Q315" s="36">
        <f t="shared" si="344"/>
        <v>1.6</v>
      </c>
      <c r="R315" s="37">
        <f t="shared" si="345"/>
        <v>27775.219999999994</v>
      </c>
      <c r="S315" s="38">
        <f t="shared" si="346"/>
        <v>37313.230547999992</v>
      </c>
      <c r="T315" s="38"/>
      <c r="U315" s="38"/>
      <c r="V315" s="39">
        <f t="shared" si="347"/>
        <v>7548.79</v>
      </c>
      <c r="W315" s="39">
        <f t="shared" si="348"/>
        <v>44862.020547999993</v>
      </c>
      <c r="X315" s="1">
        <f t="shared" si="349"/>
        <v>42915</v>
      </c>
      <c r="Y315" s="37">
        <f t="shared" si="350"/>
        <v>1947.0205479999931</v>
      </c>
      <c r="Z315" s="112">
        <f t="shared" si="351"/>
        <v>4.5369230991494591E-2</v>
      </c>
      <c r="AA315" s="112">
        <f t="shared" si="352"/>
        <v>5.5053129752947516E-2</v>
      </c>
      <c r="AB315" s="112">
        <f>SUM($C$2:C315)*D315/SUM($B$2:B315)-1</f>
        <v>5.4333126319468406E-2</v>
      </c>
      <c r="AC315" s="112">
        <f t="shared" si="353"/>
        <v>-8.9638953279738143E-3</v>
      </c>
      <c r="AD315" s="40">
        <f t="shared" si="354"/>
        <v>0.29081035</v>
      </c>
    </row>
    <row r="316" spans="1:30">
      <c r="A316" s="31" t="s">
        <v>1160</v>
      </c>
      <c r="B316" s="2">
        <v>240</v>
      </c>
      <c r="C316" s="132">
        <v>177.77</v>
      </c>
      <c r="D316" s="128">
        <v>1.3484</v>
      </c>
      <c r="E316" s="32">
        <f t="shared" ref="E316:E320" si="355">10%*Q316+13%</f>
        <v>0.29000000000000004</v>
      </c>
      <c r="F316" s="13">
        <f t="shared" ref="F316:F320" si="356">IF(G316="",($F$1*C316-B316)/B316,H316/B316)</f>
        <v>-4.5620708333332276E-3</v>
      </c>
      <c r="H316" s="5">
        <f t="shared" ref="H316:H320" si="357">IF(G316="",$F$1*C316-B316,G316-B316)</f>
        <v>-1.0948969999999747</v>
      </c>
      <c r="I316" s="2" t="s">
        <v>66</v>
      </c>
      <c r="J316" s="33" t="s">
        <v>1161</v>
      </c>
      <c r="K316" s="34">
        <f t="shared" ref="K316:K320" si="358">DATE(MID(J316,1,4),MID(J316,5,2),MID(J316,7,2))</f>
        <v>43941</v>
      </c>
      <c r="L316" s="34" t="str">
        <f t="shared" ref="L316:L320" ca="1" si="359">IF(LEN(J316) &gt; 15,DATE(MID(J316,12,4),MID(J316,16,2),MID(J316,18,2)),TEXT(TODAY(),"yyyy-mm-dd"))</f>
        <v>2020-05-25</v>
      </c>
      <c r="M316" s="18">
        <f t="shared" ref="M316:M320" ca="1" si="360">(L316-K316+1)*B316</f>
        <v>8640</v>
      </c>
      <c r="N316" s="19">
        <f t="shared" ref="N316:N320" ca="1" si="361">H316/M316*365</f>
        <v>-4.6254329282406338E-2</v>
      </c>
      <c r="O316" s="35">
        <f t="shared" ref="O316:O320" si="362">D316*C316</f>
        <v>239.70506800000001</v>
      </c>
      <c r="P316" s="35">
        <f t="shared" ref="P316:P320" si="363">B316-O316</f>
        <v>0.29493199999998865</v>
      </c>
      <c r="Q316" s="36">
        <f t="shared" ref="Q316:Q320" si="364">B316/150</f>
        <v>1.6</v>
      </c>
      <c r="R316" s="37">
        <f t="shared" ref="R316:R320" si="365">R315+C316-T316</f>
        <v>27952.989999999994</v>
      </c>
      <c r="S316" s="38">
        <f t="shared" ref="S316:S320" si="366">R316*D316</f>
        <v>37691.811715999997</v>
      </c>
      <c r="T316" s="38"/>
      <c r="U316" s="38"/>
      <c r="V316" s="39">
        <f t="shared" ref="V316:V320" si="367">V315+U316</f>
        <v>7548.79</v>
      </c>
      <c r="W316" s="39">
        <f t="shared" ref="W316:W320" si="368">V316+S316</f>
        <v>45240.601715999997</v>
      </c>
      <c r="X316" s="1">
        <f t="shared" ref="X316:X320" si="369">X315+B316</f>
        <v>43155</v>
      </c>
      <c r="Y316" s="37">
        <f t="shared" ref="Y316:Y320" si="370">W316-X316</f>
        <v>2085.6017159999974</v>
      </c>
      <c r="Z316" s="112">
        <f t="shared" ref="Z316:Z320" si="371">W316/X316-1</f>
        <v>4.8328159332638121E-2</v>
      </c>
      <c r="AA316" s="112">
        <f t="shared" ref="AA316:AA320" si="372">S316/(X316-V316)-1</f>
        <v>5.8574100304413124E-2</v>
      </c>
      <c r="AB316" s="112">
        <f>SUM($C$2:C316)*D316/SUM($B$2:B316)-1</f>
        <v>5.7926425304135831E-2</v>
      </c>
      <c r="AC316" s="112">
        <f t="shared" ref="AC316:AC320" si="373">Z316-AB316</f>
        <v>-9.5982659714977103E-3</v>
      </c>
      <c r="AD316" s="40">
        <f t="shared" ref="AD316:AD320" si="374">IF(E316-F316&lt;0,"达成",E316-F316)</f>
        <v>0.29456207083333324</v>
      </c>
    </row>
    <row r="317" spans="1:30">
      <c r="A317" s="31" t="s">
        <v>1162</v>
      </c>
      <c r="B317" s="2">
        <v>240</v>
      </c>
      <c r="C317" s="132">
        <v>179.79</v>
      </c>
      <c r="D317" s="128">
        <v>1.3332999999999999</v>
      </c>
      <c r="E317" s="32">
        <f t="shared" si="355"/>
        <v>0.29000000000000004</v>
      </c>
      <c r="F317" s="13">
        <f t="shared" si="356"/>
        <v>6.7490875000000726E-3</v>
      </c>
      <c r="H317" s="5">
        <f t="shared" si="357"/>
        <v>1.6197810000000175</v>
      </c>
      <c r="I317" s="2" t="s">
        <v>66</v>
      </c>
      <c r="J317" s="33" t="s">
        <v>1163</v>
      </c>
      <c r="K317" s="34">
        <f t="shared" si="358"/>
        <v>43942</v>
      </c>
      <c r="L317" s="34" t="str">
        <f t="shared" ca="1" si="359"/>
        <v>2020-05-25</v>
      </c>
      <c r="M317" s="18">
        <f t="shared" ca="1" si="360"/>
        <v>8400</v>
      </c>
      <c r="N317" s="19">
        <f t="shared" ca="1" si="361"/>
        <v>7.0383341071429323E-2</v>
      </c>
      <c r="O317" s="35">
        <f t="shared" si="362"/>
        <v>239.71400699999998</v>
      </c>
      <c r="P317" s="35">
        <f t="shared" si="363"/>
        <v>0.28599300000001904</v>
      </c>
      <c r="Q317" s="36">
        <f t="shared" si="364"/>
        <v>1.6</v>
      </c>
      <c r="R317" s="37">
        <f t="shared" si="365"/>
        <v>28132.779999999995</v>
      </c>
      <c r="S317" s="38">
        <f t="shared" si="366"/>
        <v>37509.435573999988</v>
      </c>
      <c r="T317" s="38"/>
      <c r="U317" s="38"/>
      <c r="V317" s="39">
        <f t="shared" si="367"/>
        <v>7548.79</v>
      </c>
      <c r="W317" s="39">
        <f t="shared" si="368"/>
        <v>45058.225573999989</v>
      </c>
      <c r="X317" s="1">
        <f t="shared" si="369"/>
        <v>43395</v>
      </c>
      <c r="Y317" s="37">
        <f t="shared" si="370"/>
        <v>1663.2255739999891</v>
      </c>
      <c r="Z317" s="112">
        <f t="shared" si="371"/>
        <v>3.8327585528286523E-2</v>
      </c>
      <c r="AA317" s="112">
        <f t="shared" si="372"/>
        <v>4.6398924014560805E-2</v>
      </c>
      <c r="AB317" s="112">
        <f>SUM($C$2:C317)*D317/SUM($B$2:B317)-1</f>
        <v>4.5817845143449221E-2</v>
      </c>
      <c r="AC317" s="112">
        <f t="shared" si="373"/>
        <v>-7.4902596151626977E-3</v>
      </c>
      <c r="AD317" s="40">
        <f t="shared" si="374"/>
        <v>0.28325091249999995</v>
      </c>
    </row>
    <row r="318" spans="1:30">
      <c r="A318" s="31" t="s">
        <v>1164</v>
      </c>
      <c r="B318" s="2">
        <v>240</v>
      </c>
      <c r="C318" s="132">
        <v>178.4</v>
      </c>
      <c r="D318" s="128">
        <v>1.3436999999999999</v>
      </c>
      <c r="E318" s="32">
        <f t="shared" si="355"/>
        <v>0.29000000000000004</v>
      </c>
      <c r="F318" s="13">
        <f t="shared" si="356"/>
        <v>-1.0343333333332557E-3</v>
      </c>
      <c r="H318" s="5">
        <f t="shared" si="357"/>
        <v>-0.24823999999998136</v>
      </c>
      <c r="I318" s="2" t="s">
        <v>66</v>
      </c>
      <c r="J318" s="33" t="s">
        <v>1165</v>
      </c>
      <c r="K318" s="34">
        <f t="shared" si="358"/>
        <v>43943</v>
      </c>
      <c r="L318" s="34" t="str">
        <f t="shared" ca="1" si="359"/>
        <v>2020-05-25</v>
      </c>
      <c r="M318" s="18">
        <f t="shared" ca="1" si="360"/>
        <v>8160</v>
      </c>
      <c r="N318" s="19">
        <f t="shared" ca="1" si="361"/>
        <v>-1.1103872549018774E-2</v>
      </c>
      <c r="O318" s="35">
        <f t="shared" si="362"/>
        <v>239.71607999999998</v>
      </c>
      <c r="P318" s="35">
        <f t="shared" si="363"/>
        <v>0.28392000000002326</v>
      </c>
      <c r="Q318" s="36">
        <f t="shared" si="364"/>
        <v>1.6</v>
      </c>
      <c r="R318" s="37">
        <f t="shared" si="365"/>
        <v>28311.179999999997</v>
      </c>
      <c r="S318" s="38">
        <f t="shared" si="366"/>
        <v>38041.732565999991</v>
      </c>
      <c r="T318" s="38"/>
      <c r="U318" s="38"/>
      <c r="V318" s="39">
        <f t="shared" si="367"/>
        <v>7548.79</v>
      </c>
      <c r="W318" s="39">
        <f t="shared" si="368"/>
        <v>45590.522565999992</v>
      </c>
      <c r="X318" s="1">
        <f t="shared" si="369"/>
        <v>43635</v>
      </c>
      <c r="Y318" s="37">
        <f t="shared" si="370"/>
        <v>1955.5225659999924</v>
      </c>
      <c r="Z318" s="112">
        <f t="shared" si="371"/>
        <v>4.4815459287269155E-2</v>
      </c>
      <c r="AA318" s="112">
        <f t="shared" si="372"/>
        <v>5.4190300560795768E-2</v>
      </c>
      <c r="AB318" s="112">
        <f>SUM($C$2:C318)*D318/SUM($B$2:B318)-1</f>
        <v>5.3672047438982018E-2</v>
      </c>
      <c r="AC318" s="112">
        <f t="shared" si="373"/>
        <v>-8.8565881517128631E-3</v>
      </c>
      <c r="AD318" s="40">
        <f t="shared" si="374"/>
        <v>0.29103433333333328</v>
      </c>
    </row>
    <row r="319" spans="1:30">
      <c r="A319" s="31" t="s">
        <v>1166</v>
      </c>
      <c r="B319" s="2">
        <v>240</v>
      </c>
      <c r="C319" s="132">
        <v>178.81</v>
      </c>
      <c r="D319" s="128">
        <v>1.3406</v>
      </c>
      <c r="E319" s="32">
        <f t="shared" si="355"/>
        <v>0.29000000000000004</v>
      </c>
      <c r="F319" s="13">
        <f t="shared" si="356"/>
        <v>1.2614958333333703E-3</v>
      </c>
      <c r="H319" s="5">
        <f t="shared" si="357"/>
        <v>0.30275900000000888</v>
      </c>
      <c r="I319" s="2" t="s">
        <v>66</v>
      </c>
      <c r="J319" s="33" t="s">
        <v>1167</v>
      </c>
      <c r="K319" s="34">
        <f t="shared" si="358"/>
        <v>43944</v>
      </c>
      <c r="L319" s="34" t="str">
        <f t="shared" ca="1" si="359"/>
        <v>2020-05-25</v>
      </c>
      <c r="M319" s="18">
        <f t="shared" ca="1" si="360"/>
        <v>7920</v>
      </c>
      <c r="N319" s="19">
        <f t="shared" ca="1" si="361"/>
        <v>1.3952908459596368E-2</v>
      </c>
      <c r="O319" s="35">
        <f t="shared" si="362"/>
        <v>239.71268600000002</v>
      </c>
      <c r="P319" s="35">
        <f t="shared" si="363"/>
        <v>0.28731399999998075</v>
      </c>
      <c r="Q319" s="36">
        <f t="shared" si="364"/>
        <v>1.6</v>
      </c>
      <c r="R319" s="37">
        <f t="shared" si="365"/>
        <v>28489.989999999998</v>
      </c>
      <c r="S319" s="38">
        <f t="shared" si="366"/>
        <v>38193.680593999998</v>
      </c>
      <c r="T319" s="38"/>
      <c r="U319" s="38"/>
      <c r="V319" s="39">
        <f t="shared" si="367"/>
        <v>7548.79</v>
      </c>
      <c r="W319" s="39">
        <f t="shared" si="368"/>
        <v>45742.470593999999</v>
      </c>
      <c r="X319" s="1">
        <f t="shared" si="369"/>
        <v>43875</v>
      </c>
      <c r="Y319" s="37">
        <f t="shared" si="370"/>
        <v>1867.4705939999985</v>
      </c>
      <c r="Z319" s="112">
        <f t="shared" si="371"/>
        <v>4.2563432341880203E-2</v>
      </c>
      <c r="AA319" s="112">
        <f t="shared" si="372"/>
        <v>5.1408352096186105E-2</v>
      </c>
      <c r="AB319" s="112">
        <f>SUM($C$2:C319)*D319/SUM($B$2:B319)-1</f>
        <v>5.0954318085469685E-2</v>
      </c>
      <c r="AC319" s="112">
        <f t="shared" si="373"/>
        <v>-8.3908857435894824E-3</v>
      </c>
      <c r="AD319" s="40">
        <f t="shared" si="374"/>
        <v>0.28873850416666669</v>
      </c>
    </row>
    <row r="320" spans="1:30">
      <c r="A320" s="31" t="s">
        <v>1168</v>
      </c>
      <c r="B320" s="2">
        <v>240</v>
      </c>
      <c r="C320" s="132">
        <v>180.26</v>
      </c>
      <c r="D320" s="128">
        <v>1.3298000000000001</v>
      </c>
      <c r="E320" s="32">
        <f t="shared" si="355"/>
        <v>0.29000000000000004</v>
      </c>
      <c r="F320" s="13">
        <f t="shared" si="356"/>
        <v>9.3808916666667137E-3</v>
      </c>
      <c r="H320" s="5">
        <f t="shared" si="357"/>
        <v>2.2514140000000111</v>
      </c>
      <c r="I320" s="2" t="s">
        <v>66</v>
      </c>
      <c r="J320" s="33" t="s">
        <v>1169</v>
      </c>
      <c r="K320" s="34">
        <f t="shared" si="358"/>
        <v>43945</v>
      </c>
      <c r="L320" s="34" t="str">
        <f t="shared" ca="1" si="359"/>
        <v>2020-05-25</v>
      </c>
      <c r="M320" s="18">
        <f t="shared" ca="1" si="360"/>
        <v>7680</v>
      </c>
      <c r="N320" s="19">
        <f t="shared" ca="1" si="361"/>
        <v>0.10700079557291721</v>
      </c>
      <c r="O320" s="35">
        <f t="shared" si="362"/>
        <v>239.70974799999999</v>
      </c>
      <c r="P320" s="35">
        <f t="shared" si="363"/>
        <v>0.2902520000000095</v>
      </c>
      <c r="Q320" s="36">
        <f t="shared" si="364"/>
        <v>1.6</v>
      </c>
      <c r="R320" s="37">
        <f t="shared" si="365"/>
        <v>28670.249999999996</v>
      </c>
      <c r="S320" s="38">
        <f t="shared" si="366"/>
        <v>38125.698449999996</v>
      </c>
      <c r="T320" s="38"/>
      <c r="U320" s="38"/>
      <c r="V320" s="39">
        <f t="shared" si="367"/>
        <v>7548.79</v>
      </c>
      <c r="W320" s="39">
        <f t="shared" si="368"/>
        <v>45674.488449999997</v>
      </c>
      <c r="X320" s="1">
        <f t="shared" si="369"/>
        <v>44115</v>
      </c>
      <c r="Y320" s="37">
        <f t="shared" si="370"/>
        <v>1559.4884499999971</v>
      </c>
      <c r="Z320" s="112">
        <f t="shared" si="371"/>
        <v>3.5350525898220519E-2</v>
      </c>
      <c r="AA320" s="112">
        <f t="shared" si="372"/>
        <v>4.2648348024036276E-2</v>
      </c>
      <c r="AB320" s="112">
        <f>SUM($C$2:C320)*D320/SUM($B$2:B320)-1</f>
        <v>4.2250004442932809E-2</v>
      </c>
      <c r="AC320" s="112">
        <f t="shared" si="373"/>
        <v>-6.8994785447122897E-3</v>
      </c>
      <c r="AD320" s="40">
        <f t="shared" si="374"/>
        <v>0.28061910833333331</v>
      </c>
    </row>
    <row r="321" spans="1:30">
      <c r="A321" s="31" t="s">
        <v>1175</v>
      </c>
      <c r="B321" s="2">
        <v>240</v>
      </c>
      <c r="C321" s="132">
        <v>179.08</v>
      </c>
      <c r="D321" s="128">
        <v>1.3386</v>
      </c>
      <c r="E321" s="32">
        <f t="shared" ref="E321:E324" si="375">10%*Q321+13%</f>
        <v>0.29000000000000004</v>
      </c>
      <c r="F321" s="13">
        <f t="shared" ref="F321:F324" si="376">IF(G321="",($F$1*C321-B321)/B321,H321/B321)</f>
        <v>2.773383333333494E-3</v>
      </c>
      <c r="H321" s="5">
        <f t="shared" ref="H321:H324" si="377">IF(G321="",$F$1*C321-B321,G321-B321)</f>
        <v>0.66561200000003851</v>
      </c>
      <c r="I321" s="2" t="s">
        <v>66</v>
      </c>
      <c r="J321" s="33" t="s">
        <v>1176</v>
      </c>
      <c r="K321" s="34">
        <f t="shared" ref="K321:K324" si="378">DATE(MID(J321,1,4),MID(J321,5,2),MID(J321,7,2))</f>
        <v>43948</v>
      </c>
      <c r="L321" s="34" t="str">
        <f t="shared" ref="L321:L324" ca="1" si="379">IF(LEN(J321) &gt; 15,DATE(MID(J321,12,4),MID(J321,16,2),MID(J321,18,2)),TEXT(TODAY(),"yyyy-mm-dd"))</f>
        <v>2020-05-25</v>
      </c>
      <c r="M321" s="18">
        <f t="shared" ref="M321:M324" ca="1" si="380">(L321-K321+1)*B321</f>
        <v>6960</v>
      </c>
      <c r="N321" s="19">
        <f t="shared" ref="N321:N324" ca="1" si="381">H321/M321*365</f>
        <v>3.4906376436783633E-2</v>
      </c>
      <c r="O321" s="35">
        <f t="shared" ref="O321:O324" si="382">D321*C321</f>
        <v>239.71648800000003</v>
      </c>
      <c r="P321" s="35">
        <f t="shared" ref="P321:P324" si="383">B321-O321</f>
        <v>0.28351199999997334</v>
      </c>
      <c r="Q321" s="36">
        <f t="shared" ref="Q321:Q324" si="384">B321/150</f>
        <v>1.6</v>
      </c>
      <c r="R321" s="37">
        <f t="shared" ref="R321:R324" si="385">R320+C321-T321</f>
        <v>28849.329999999998</v>
      </c>
      <c r="S321" s="38">
        <f t="shared" ref="S321:S324" si="386">R321*D321</f>
        <v>38617.713137999999</v>
      </c>
      <c r="T321" s="38"/>
      <c r="U321" s="38"/>
      <c r="V321" s="39">
        <f t="shared" ref="V321:V324" si="387">V320+U321</f>
        <v>7548.79</v>
      </c>
      <c r="W321" s="39">
        <f t="shared" ref="W321:W324" si="388">V321+S321</f>
        <v>46166.503138</v>
      </c>
      <c r="X321" s="1">
        <f t="shared" ref="X321:X324" si="389">X320+B321</f>
        <v>44355</v>
      </c>
      <c r="Y321" s="37">
        <f t="shared" ref="Y321:Y324" si="390">W321-X321</f>
        <v>1811.503138</v>
      </c>
      <c r="Z321" s="112">
        <f t="shared" ref="Z321:Z324" si="391">W321/X321-1</f>
        <v>4.0841013143952276E-2</v>
      </c>
      <c r="AA321" s="112">
        <f t="shared" ref="AA321:AA324" si="392">S321/(X321-V321)-1</f>
        <v>4.92173233266886E-2</v>
      </c>
      <c r="AB321" s="112">
        <f>SUM($C$2:C321)*D321/SUM($B$2:B321)-1</f>
        <v>4.8874810280689518E-2</v>
      </c>
      <c r="AC321" s="112">
        <f t="shared" ref="AC321:AC324" si="393">Z321-AB321</f>
        <v>-8.0337971367372418E-3</v>
      </c>
      <c r="AD321" s="40">
        <f t="shared" ref="AD321:AD324" si="394">IF(E321-F321&lt;0,"达成",E321-F321)</f>
        <v>0.28722661666666655</v>
      </c>
    </row>
    <row r="322" spans="1:30">
      <c r="A322" s="31" t="s">
        <v>1177</v>
      </c>
      <c r="B322" s="2">
        <v>240</v>
      </c>
      <c r="C322" s="132">
        <v>177.93</v>
      </c>
      <c r="D322" s="128">
        <v>1.3472</v>
      </c>
      <c r="E322" s="32">
        <f t="shared" si="375"/>
        <v>0.29000000000000004</v>
      </c>
      <c r="F322" s="13">
        <f t="shared" si="376"/>
        <v>-3.666137499999896E-3</v>
      </c>
      <c r="H322" s="5">
        <f t="shared" si="377"/>
        <v>-0.87987299999997504</v>
      </c>
      <c r="I322" s="2" t="s">
        <v>66</v>
      </c>
      <c r="J322" s="33" t="s">
        <v>1178</v>
      </c>
      <c r="K322" s="34">
        <f t="shared" si="378"/>
        <v>43949</v>
      </c>
      <c r="L322" s="34" t="str">
        <f t="shared" ca="1" si="379"/>
        <v>2020-05-25</v>
      </c>
      <c r="M322" s="18">
        <f t="shared" ca="1" si="380"/>
        <v>6720</v>
      </c>
      <c r="N322" s="19">
        <f t="shared" ca="1" si="381"/>
        <v>-4.7790720982141502E-2</v>
      </c>
      <c r="O322" s="35">
        <f t="shared" si="382"/>
        <v>239.70729600000001</v>
      </c>
      <c r="P322" s="35">
        <f t="shared" si="383"/>
        <v>0.29270399999998631</v>
      </c>
      <c r="Q322" s="36">
        <f t="shared" si="384"/>
        <v>1.6</v>
      </c>
      <c r="R322" s="37">
        <f t="shared" si="385"/>
        <v>29027.26</v>
      </c>
      <c r="S322" s="38">
        <f t="shared" si="386"/>
        <v>39105.524672</v>
      </c>
      <c r="T322" s="38"/>
      <c r="U322" s="38"/>
      <c r="V322" s="39">
        <f t="shared" si="387"/>
        <v>7548.79</v>
      </c>
      <c r="W322" s="39">
        <f t="shared" si="388"/>
        <v>46654.314672</v>
      </c>
      <c r="X322" s="1">
        <f t="shared" si="389"/>
        <v>44595</v>
      </c>
      <c r="Y322" s="37">
        <f t="shared" si="390"/>
        <v>2059.3146720000004</v>
      </c>
      <c r="Z322" s="112">
        <f t="shared" si="391"/>
        <v>4.6178151631348863E-2</v>
      </c>
      <c r="AA322" s="112">
        <f t="shared" si="392"/>
        <v>5.5587728731225194E-2</v>
      </c>
      <c r="AB322" s="112">
        <f>SUM($C$2:C322)*D322/SUM($B$2:B322)-1</f>
        <v>5.5307572956609041E-2</v>
      </c>
      <c r="AC322" s="112">
        <f t="shared" si="393"/>
        <v>-9.1294213252601786E-3</v>
      </c>
      <c r="AD322" s="40">
        <f t="shared" si="394"/>
        <v>0.29366613749999992</v>
      </c>
    </row>
    <row r="323" spans="1:30">
      <c r="A323" s="31" t="s">
        <v>1179</v>
      </c>
      <c r="B323" s="2">
        <v>240</v>
      </c>
      <c r="C323" s="132">
        <v>177.12</v>
      </c>
      <c r="D323" s="128">
        <v>1.3533999999999999</v>
      </c>
      <c r="E323" s="32">
        <f t="shared" si="375"/>
        <v>0.29000000000000004</v>
      </c>
      <c r="F323" s="13">
        <f t="shared" si="376"/>
        <v>-8.2017999999999102E-3</v>
      </c>
      <c r="H323" s="5">
        <f t="shared" si="377"/>
        <v>-1.9684319999999786</v>
      </c>
      <c r="I323" s="2" t="s">
        <v>66</v>
      </c>
      <c r="J323" s="33" t="s">
        <v>1180</v>
      </c>
      <c r="K323" s="34">
        <f t="shared" si="378"/>
        <v>43950</v>
      </c>
      <c r="L323" s="34" t="str">
        <f t="shared" ca="1" si="379"/>
        <v>2020-05-25</v>
      </c>
      <c r="M323" s="18">
        <f t="shared" ca="1" si="380"/>
        <v>6480</v>
      </c>
      <c r="N323" s="19">
        <f t="shared" ca="1" si="381"/>
        <v>-0.11087618518518397</v>
      </c>
      <c r="O323" s="35">
        <f t="shared" si="382"/>
        <v>239.71420799999999</v>
      </c>
      <c r="P323" s="35">
        <f t="shared" si="383"/>
        <v>0.28579200000001492</v>
      </c>
      <c r="Q323" s="36">
        <f t="shared" si="384"/>
        <v>1.6</v>
      </c>
      <c r="R323" s="37">
        <f t="shared" si="385"/>
        <v>29204.379999999997</v>
      </c>
      <c r="S323" s="38">
        <f t="shared" si="386"/>
        <v>39525.207891999991</v>
      </c>
      <c r="T323" s="38"/>
      <c r="U323" s="38"/>
      <c r="V323" s="39">
        <f t="shared" si="387"/>
        <v>7548.79</v>
      </c>
      <c r="W323" s="39">
        <f t="shared" si="388"/>
        <v>47073.997891999992</v>
      </c>
      <c r="X323" s="1">
        <f t="shared" si="389"/>
        <v>44835</v>
      </c>
      <c r="Y323" s="37">
        <f t="shared" si="390"/>
        <v>2238.9978919999921</v>
      </c>
      <c r="Z323" s="112">
        <f t="shared" si="391"/>
        <v>4.993861697334645E-2</v>
      </c>
      <c r="AA323" s="112">
        <f t="shared" si="392"/>
        <v>6.0048953540732475E-2</v>
      </c>
      <c r="AB323" s="112">
        <f>SUM($C$2:C323)*D323/SUM($B$2:B323)-1</f>
        <v>5.9835812646369835E-2</v>
      </c>
      <c r="AC323" s="112">
        <f t="shared" si="393"/>
        <v>-9.8971956730233845E-3</v>
      </c>
      <c r="AD323" s="40">
        <f t="shared" si="394"/>
        <v>0.29820179999999996</v>
      </c>
    </row>
    <row r="324" spans="1:30">
      <c r="A324" s="31" t="s">
        <v>1181</v>
      </c>
      <c r="B324" s="2">
        <v>135</v>
      </c>
      <c r="C324" s="132">
        <v>98.52</v>
      </c>
      <c r="D324" s="128">
        <v>1.3686</v>
      </c>
      <c r="E324" s="32">
        <f t="shared" si="375"/>
        <v>0.22000000000000003</v>
      </c>
      <c r="F324" s="13">
        <f t="shared" si="376"/>
        <v>-1.9251644444444469E-2</v>
      </c>
      <c r="H324" s="5">
        <f t="shared" si="377"/>
        <v>-2.5989720000000034</v>
      </c>
      <c r="I324" s="2" t="s">
        <v>66</v>
      </c>
      <c r="J324" s="33" t="s">
        <v>1182</v>
      </c>
      <c r="K324" s="34">
        <f t="shared" si="378"/>
        <v>43951</v>
      </c>
      <c r="L324" s="34" t="str">
        <f t="shared" ca="1" si="379"/>
        <v>2020-05-25</v>
      </c>
      <c r="M324" s="18">
        <f t="shared" ca="1" si="380"/>
        <v>3510</v>
      </c>
      <c r="N324" s="19">
        <f t="shared" ca="1" si="381"/>
        <v>-0.27026347008547047</v>
      </c>
      <c r="O324" s="35">
        <f t="shared" si="382"/>
        <v>134.83447200000001</v>
      </c>
      <c r="P324" s="35">
        <f t="shared" si="383"/>
        <v>0.16552799999999479</v>
      </c>
      <c r="Q324" s="36">
        <f t="shared" si="384"/>
        <v>0.9</v>
      </c>
      <c r="R324" s="37">
        <f t="shared" si="385"/>
        <v>29302.899999999998</v>
      </c>
      <c r="S324" s="38">
        <f t="shared" si="386"/>
        <v>40103.948939999995</v>
      </c>
      <c r="T324" s="38"/>
      <c r="U324" s="38"/>
      <c r="V324" s="39">
        <f t="shared" si="387"/>
        <v>7548.79</v>
      </c>
      <c r="W324" s="39">
        <f t="shared" si="388"/>
        <v>47652.738939999996</v>
      </c>
      <c r="X324" s="1">
        <f t="shared" si="389"/>
        <v>44970</v>
      </c>
      <c r="Y324" s="37">
        <f t="shared" si="390"/>
        <v>2682.7389399999956</v>
      </c>
      <c r="Z324" s="112">
        <f t="shared" si="391"/>
        <v>5.9656191683344462E-2</v>
      </c>
      <c r="AA324" s="112">
        <f t="shared" si="392"/>
        <v>7.1690331231940352E-2</v>
      </c>
      <c r="AB324" s="112">
        <f>SUM($C$2:C324)*D324/SUM($B$2:B324)-1</f>
        <v>7.1519760106737662E-2</v>
      </c>
      <c r="AC324" s="112">
        <f t="shared" si="393"/>
        <v>-1.18635684233932E-2</v>
      </c>
      <c r="AD324" s="40">
        <f t="shared" si="394"/>
        <v>0.23925164444444449</v>
      </c>
    </row>
    <row r="325" spans="1:30">
      <c r="A325" s="31" t="s">
        <v>1193</v>
      </c>
      <c r="B325" s="2">
        <v>135</v>
      </c>
      <c r="C325" s="132">
        <v>97.97</v>
      </c>
      <c r="D325" s="128">
        <v>1.3764000000000001</v>
      </c>
      <c r="E325" s="32">
        <f t="shared" ref="E325" si="395">10%*Q325+13%</f>
        <v>0.22000000000000003</v>
      </c>
      <c r="F325" s="13">
        <f t="shared" ref="F325" si="396">IF(G325="",($F$1*C325-B325)/B325,H325/B325)</f>
        <v>-2.4726792592592466E-2</v>
      </c>
      <c r="H325" s="5">
        <f t="shared" ref="H325" si="397">IF(G325="",$F$1*C325-B325,G325-B325)</f>
        <v>-3.3381169999999827</v>
      </c>
      <c r="I325" s="2" t="s">
        <v>66</v>
      </c>
      <c r="J325" s="33" t="s">
        <v>1188</v>
      </c>
      <c r="K325" s="34">
        <f t="shared" ref="K325" si="398">DATE(MID(J325,1,4),MID(J325,5,2),MID(J325,7,2))</f>
        <v>43957</v>
      </c>
      <c r="L325" s="34" t="str">
        <f t="shared" ref="L325" ca="1" si="399">IF(LEN(J325) &gt; 15,DATE(MID(J325,12,4),MID(J325,16,2),MID(J325,18,2)),TEXT(TODAY(),"yyyy-mm-dd"))</f>
        <v>2020-05-25</v>
      </c>
      <c r="M325" s="18">
        <f t="shared" ref="M325" ca="1" si="400">(L325-K325+1)*B325</f>
        <v>2700</v>
      </c>
      <c r="N325" s="19">
        <f t="shared" ref="N325" ca="1" si="401">H325/M325*365</f>
        <v>-0.45126396481481251</v>
      </c>
      <c r="O325" s="35">
        <f t="shared" ref="O325" si="402">D325*C325</f>
        <v>134.84590800000001</v>
      </c>
      <c r="P325" s="35">
        <f t="shared" ref="P325" si="403">B325-O325</f>
        <v>0.15409199999999146</v>
      </c>
      <c r="Q325" s="36">
        <f t="shared" ref="Q325" si="404">B325/150</f>
        <v>0.9</v>
      </c>
      <c r="R325" s="37">
        <f t="shared" ref="R325" si="405">R324+C325-T325</f>
        <v>29400.87</v>
      </c>
      <c r="S325" s="38">
        <f t="shared" ref="S325" si="406">R325*D325</f>
        <v>40467.357468000002</v>
      </c>
      <c r="T325" s="38"/>
      <c r="U325" s="38"/>
      <c r="V325" s="39">
        <f t="shared" ref="V325" si="407">V324+U325</f>
        <v>7548.79</v>
      </c>
      <c r="W325" s="39">
        <f t="shared" ref="W325" si="408">V325+S325</f>
        <v>48016.147468000003</v>
      </c>
      <c r="X325" s="1">
        <f t="shared" ref="X325" si="409">X324+B325</f>
        <v>45105</v>
      </c>
      <c r="Y325" s="37">
        <f t="shared" ref="Y325" si="410">W325-X325</f>
        <v>2911.1474680000028</v>
      </c>
      <c r="Z325" s="112">
        <f t="shared" ref="Z325" si="411">W325/X325-1</f>
        <v>6.4541568961312468E-2</v>
      </c>
      <c r="AA325" s="112">
        <f t="shared" ref="AA325" si="412">S325/(X325-V325)-1</f>
        <v>7.7514410213384233E-2</v>
      </c>
      <c r="AB325" s="112">
        <f>SUM($C$2:C325)*D325/SUM($B$2:B325)-1</f>
        <v>7.7390870103092535E-2</v>
      </c>
      <c r="AC325" s="112">
        <f t="shared" ref="AC325" si="413">Z325-AB325</f>
        <v>-1.2849301141780067E-2</v>
      </c>
      <c r="AD325" s="40">
        <f t="shared" ref="AD325" si="414">IF(E325-F325&lt;0,"达成",E325-F325)</f>
        <v>0.2447267925925925</v>
      </c>
    </row>
    <row r="326" spans="1:30">
      <c r="A326" s="31" t="s">
        <v>1194</v>
      </c>
      <c r="B326" s="2">
        <v>135</v>
      </c>
      <c r="C326" s="132">
        <v>98.22</v>
      </c>
      <c r="D326" s="128">
        <v>1.3728</v>
      </c>
      <c r="E326" s="32">
        <f t="shared" ref="E326:E327" si="415">10%*Q326+13%</f>
        <v>0.22000000000000003</v>
      </c>
      <c r="F326" s="13">
        <f t="shared" ref="F326:F327" si="416">IF(G326="",($F$1*C326-B326)/B326,H326/B326)</f>
        <v>-2.223808888888883E-2</v>
      </c>
      <c r="H326" s="5">
        <f t="shared" ref="H326:H327" si="417">IF(G326="",$F$1*C326-B326,G326-B326)</f>
        <v>-3.0021419999999921</v>
      </c>
      <c r="I326" s="2" t="s">
        <v>66</v>
      </c>
      <c r="J326" s="33" t="s">
        <v>1190</v>
      </c>
      <c r="K326" s="34">
        <f t="shared" ref="K326:K327" si="418">DATE(MID(J326,1,4),MID(J326,5,2),MID(J326,7,2))</f>
        <v>43958</v>
      </c>
      <c r="L326" s="34" t="str">
        <f t="shared" ref="L326:L327" ca="1" si="419">IF(LEN(J326) &gt; 15,DATE(MID(J326,12,4),MID(J326,16,2),MID(J326,18,2)),TEXT(TODAY(),"yyyy-mm-dd"))</f>
        <v>2020-05-25</v>
      </c>
      <c r="M326" s="18">
        <f t="shared" ref="M326:M327" ca="1" si="420">(L326-K326+1)*B326</f>
        <v>2565</v>
      </c>
      <c r="N326" s="19">
        <f t="shared" ref="N326:N327" ca="1" si="421">H326/M326*365</f>
        <v>-0.42720539181286438</v>
      </c>
      <c r="O326" s="35">
        <f t="shared" ref="O326:O327" si="422">D326*C326</f>
        <v>134.83641600000001</v>
      </c>
      <c r="P326" s="35">
        <f t="shared" ref="P326:P327" si="423">B326-O326</f>
        <v>0.16358399999998596</v>
      </c>
      <c r="Q326" s="36">
        <f t="shared" ref="Q326:Q327" si="424">B326/150</f>
        <v>0.9</v>
      </c>
      <c r="R326" s="37">
        <f t="shared" ref="R326:R327" si="425">R325+C326-T326</f>
        <v>29499.09</v>
      </c>
      <c r="S326" s="38">
        <f t="shared" ref="S326:S327" si="426">R326*D326</f>
        <v>40496.350751999998</v>
      </c>
      <c r="T326" s="38"/>
      <c r="U326" s="38"/>
      <c r="V326" s="39">
        <f t="shared" ref="V326:V327" si="427">V325+U326</f>
        <v>7548.79</v>
      </c>
      <c r="W326" s="39">
        <f t="shared" ref="W326:W327" si="428">V326+S326</f>
        <v>48045.140751999999</v>
      </c>
      <c r="X326" s="1">
        <f t="shared" ref="X326:X327" si="429">X325+B326</f>
        <v>45240</v>
      </c>
      <c r="Y326" s="37">
        <f t="shared" ref="Y326:Y327" si="430">W326-X326</f>
        <v>2805.1407519999993</v>
      </c>
      <c r="Z326" s="112">
        <f t="shared" ref="Z326:Z327" si="431">W326/X326-1</f>
        <v>6.200576374889466E-2</v>
      </c>
      <c r="AA326" s="112">
        <f t="shared" ref="AA326:AA327" si="432">S326/(X326-V326)-1</f>
        <v>7.4424269000650245E-2</v>
      </c>
      <c r="AB326" s="112">
        <f>SUM($C$2:C326)*D326/SUM($B$2:B326)-1</f>
        <v>7.4346786206896276E-2</v>
      </c>
      <c r="AC326" s="112">
        <f t="shared" ref="AC326:AC327" si="433">Z326-AB326</f>
        <v>-1.2341022458001616E-2</v>
      </c>
      <c r="AD326" s="40">
        <f t="shared" ref="AD326:AD327" si="434">IF(E326-F326&lt;0,"达成",E326-F326)</f>
        <v>0.24223808888888887</v>
      </c>
    </row>
    <row r="327" spans="1:30">
      <c r="A327" s="31" t="s">
        <v>1195</v>
      </c>
      <c r="B327" s="2">
        <v>135</v>
      </c>
      <c r="C327" s="132">
        <v>97.21</v>
      </c>
      <c r="D327" s="128">
        <v>1.3871</v>
      </c>
      <c r="E327" s="32">
        <f t="shared" si="415"/>
        <v>0.22000000000000003</v>
      </c>
      <c r="F327" s="13">
        <f t="shared" si="416"/>
        <v>-3.2292451851851763E-2</v>
      </c>
      <c r="H327" s="5">
        <f t="shared" si="417"/>
        <v>-4.3594809999999882</v>
      </c>
      <c r="I327" s="2" t="s">
        <v>66</v>
      </c>
      <c r="J327" s="33" t="s">
        <v>1192</v>
      </c>
      <c r="K327" s="34">
        <f t="shared" si="418"/>
        <v>43959</v>
      </c>
      <c r="L327" s="34" t="str">
        <f t="shared" ca="1" si="419"/>
        <v>2020-05-25</v>
      </c>
      <c r="M327" s="18">
        <f t="shared" ca="1" si="420"/>
        <v>2430</v>
      </c>
      <c r="N327" s="19">
        <f t="shared" ca="1" si="421"/>
        <v>-0.65481916255143857</v>
      </c>
      <c r="O327" s="35">
        <f t="shared" si="422"/>
        <v>134.839991</v>
      </c>
      <c r="P327" s="35">
        <f t="shared" si="423"/>
        <v>0.16000900000000229</v>
      </c>
      <c r="Q327" s="36">
        <f t="shared" si="424"/>
        <v>0.9</v>
      </c>
      <c r="R327" s="37">
        <f t="shared" si="425"/>
        <v>29596.3</v>
      </c>
      <c r="S327" s="38">
        <f t="shared" si="426"/>
        <v>41053.027730000002</v>
      </c>
      <c r="T327" s="38"/>
      <c r="U327" s="38"/>
      <c r="V327" s="39">
        <f t="shared" si="427"/>
        <v>7548.79</v>
      </c>
      <c r="W327" s="39">
        <f t="shared" si="428"/>
        <v>48601.817730000002</v>
      </c>
      <c r="X327" s="1">
        <f t="shared" si="429"/>
        <v>45375</v>
      </c>
      <c r="Y327" s="37">
        <f t="shared" si="430"/>
        <v>3226.8177300000025</v>
      </c>
      <c r="Z327" s="112">
        <f t="shared" si="431"/>
        <v>7.1114440330578566E-2</v>
      </c>
      <c r="AA327" s="112">
        <f t="shared" si="432"/>
        <v>8.5306398129762373E-2</v>
      </c>
      <c r="AB327" s="112">
        <f>SUM($C$2:C327)*D327/SUM($B$2:B327)-1</f>
        <v>8.5279879272726955E-2</v>
      </c>
      <c r="AC327" s="112">
        <f t="shared" si="433"/>
        <v>-1.416543894214839E-2</v>
      </c>
      <c r="AD327" s="40">
        <f t="shared" si="434"/>
        <v>0.25229245185185178</v>
      </c>
    </row>
    <row r="328" spans="1:30">
      <c r="A328" s="31" t="s">
        <v>1206</v>
      </c>
      <c r="B328" s="2">
        <v>135</v>
      </c>
      <c r="C328" s="132">
        <v>97.29</v>
      </c>
      <c r="D328" s="128">
        <v>1.3858999999999999</v>
      </c>
      <c r="E328" s="32">
        <f t="shared" ref="E328" si="435">10%*Q328+13%</f>
        <v>0.22000000000000003</v>
      </c>
      <c r="F328" s="13">
        <f t="shared" ref="F328" si="436">IF(G328="",($F$1*C328-B328)/B328,H328/B328)</f>
        <v>-3.1496066666666475E-2</v>
      </c>
      <c r="H328" s="5">
        <f t="shared" ref="H328" si="437">IF(G328="",$F$1*C328-B328,G328-B328)</f>
        <v>-4.2519689999999741</v>
      </c>
      <c r="I328" s="2" t="s">
        <v>66</v>
      </c>
      <c r="J328" s="33" t="s">
        <v>1197</v>
      </c>
      <c r="K328" s="34">
        <f t="shared" ref="K328" si="438">DATE(MID(J328,1,4),MID(J328,5,2),MID(J328,7,2))</f>
        <v>43962</v>
      </c>
      <c r="L328" s="34" t="str">
        <f t="shared" ref="L328" ca="1" si="439">IF(LEN(J328) &gt; 15,DATE(MID(J328,12,4),MID(J328,16,2),MID(J328,18,2)),TEXT(TODAY(),"yyyy-mm-dd"))</f>
        <v>2020-05-25</v>
      </c>
      <c r="M328" s="18">
        <f t="shared" ref="M328" ca="1" si="440">(L328-K328+1)*B328</f>
        <v>2025</v>
      </c>
      <c r="N328" s="19">
        <f t="shared" ref="N328" ca="1" si="441">H328/M328*365</f>
        <v>-0.76640428888888423</v>
      </c>
      <c r="O328" s="35">
        <f t="shared" ref="O328" si="442">D328*C328</f>
        <v>134.83421100000001</v>
      </c>
      <c r="P328" s="35">
        <f t="shared" ref="P328" si="443">B328-O328</f>
        <v>0.16578899999998953</v>
      </c>
      <c r="Q328" s="36">
        <f t="shared" ref="Q328" si="444">B328/150</f>
        <v>0.9</v>
      </c>
      <c r="R328" s="37">
        <f t="shared" ref="R328" si="445">R327+C328-T328</f>
        <v>29693.59</v>
      </c>
      <c r="S328" s="38">
        <f t="shared" ref="S328" si="446">R328*D328</f>
        <v>41152.346380999996</v>
      </c>
      <c r="T328" s="38"/>
      <c r="U328" s="38"/>
      <c r="V328" s="39">
        <f t="shared" ref="V328" si="447">V327+U328</f>
        <v>7548.79</v>
      </c>
      <c r="W328" s="39">
        <f t="shared" ref="W328" si="448">V328+S328</f>
        <v>48701.136380999997</v>
      </c>
      <c r="X328" s="1">
        <f t="shared" ref="X328" si="449">X327+B328</f>
        <v>45510</v>
      </c>
      <c r="Y328" s="37">
        <f t="shared" ref="Y328" si="450">W328-X328</f>
        <v>3191.1363809999966</v>
      </c>
      <c r="Z328" s="112">
        <f t="shared" ref="Z328" si="451">W328/X328-1</f>
        <v>7.011945464733027E-2</v>
      </c>
      <c r="AA328" s="112">
        <f t="shared" ref="AA328" si="452">S328/(X328-V328)-1</f>
        <v>8.4063083895376201E-2</v>
      </c>
      <c r="AB328" s="112">
        <f>SUM($C$2:C328)*D328/SUM($B$2:B328)-1</f>
        <v>8.4087157745550201E-2</v>
      </c>
      <c r="AC328" s="112">
        <f t="shared" ref="AC328" si="453">Z328-AB328</f>
        <v>-1.396770309821993E-2</v>
      </c>
      <c r="AD328" s="40">
        <f t="shared" ref="AD328" si="454">IF(E328-F328&lt;0,"达成",E328-F328)</f>
        <v>0.25149606666666652</v>
      </c>
    </row>
    <row r="329" spans="1:30">
      <c r="A329" s="31" t="s">
        <v>1207</v>
      </c>
      <c r="B329" s="2">
        <v>135</v>
      </c>
      <c r="C329" s="132">
        <v>97.29</v>
      </c>
      <c r="D329" s="128">
        <v>1.3859999999999999</v>
      </c>
      <c r="E329" s="32">
        <f t="shared" ref="E329:E332" si="455">10%*Q329+13%</f>
        <v>0.22000000000000003</v>
      </c>
      <c r="F329" s="13">
        <f t="shared" ref="F329:F332" si="456">IF(G329="",($F$1*C329-B329)/B329,H329/B329)</f>
        <v>-3.1496066666666475E-2</v>
      </c>
      <c r="H329" s="5">
        <f t="shared" ref="H329:H332" si="457">IF(G329="",$F$1*C329-B329,G329-B329)</f>
        <v>-4.2519689999999741</v>
      </c>
      <c r="I329" s="2" t="s">
        <v>66</v>
      </c>
      <c r="J329" s="33" t="s">
        <v>1199</v>
      </c>
      <c r="K329" s="34">
        <f t="shared" ref="K329:K332" si="458">DATE(MID(J329,1,4),MID(J329,5,2),MID(J329,7,2))</f>
        <v>43963</v>
      </c>
      <c r="L329" s="34" t="str">
        <f t="shared" ref="L329:L332" ca="1" si="459">IF(LEN(J329) &gt; 15,DATE(MID(J329,12,4),MID(J329,16,2),MID(J329,18,2)),TEXT(TODAY(),"yyyy-mm-dd"))</f>
        <v>2020-05-25</v>
      </c>
      <c r="M329" s="18">
        <f t="shared" ref="M329:M332" ca="1" si="460">(L329-K329+1)*B329</f>
        <v>1890</v>
      </c>
      <c r="N329" s="19">
        <f t="shared" ref="N329:N332" ca="1" si="461">H329/M329*365</f>
        <v>-0.82114745238094744</v>
      </c>
      <c r="O329" s="35">
        <f t="shared" ref="O329:O332" si="462">D329*C329</f>
        <v>134.84394</v>
      </c>
      <c r="P329" s="35">
        <f t="shared" ref="P329:P332" si="463">B329-O329</f>
        <v>0.15605999999999653</v>
      </c>
      <c r="Q329" s="36">
        <f t="shared" ref="Q329:Q332" si="464">B329/150</f>
        <v>0.9</v>
      </c>
      <c r="R329" s="37">
        <f t="shared" ref="R329:R332" si="465">R328+C329-T329</f>
        <v>29790.880000000001</v>
      </c>
      <c r="S329" s="38">
        <f t="shared" ref="S329:S332" si="466">R329*D329</f>
        <v>41290.159679999997</v>
      </c>
      <c r="T329" s="38"/>
      <c r="U329" s="38"/>
      <c r="V329" s="39">
        <f t="shared" ref="V329:V332" si="467">V328+U329</f>
        <v>7548.79</v>
      </c>
      <c r="W329" s="39">
        <f t="shared" ref="W329:W332" si="468">V329+S329</f>
        <v>48838.949679999998</v>
      </c>
      <c r="X329" s="1">
        <f t="shared" ref="X329:X332" si="469">X328+B329</f>
        <v>45645</v>
      </c>
      <c r="Y329" s="37">
        <f t="shared" ref="Y329:Y332" si="470">W329-X329</f>
        <v>3193.9496799999979</v>
      </c>
      <c r="Z329" s="112">
        <f t="shared" ref="Z329:Z332" si="471">W329/X329-1</f>
        <v>6.9973703143827226E-2</v>
      </c>
      <c r="AA329" s="112">
        <f t="shared" ref="AA329:AA332" si="472">S329/(X329-V329)-1</f>
        <v>8.383904015648791E-2</v>
      </c>
      <c r="AB329" s="112">
        <f>SUM($C$2:C329)*D329/SUM($B$2:B329)-1</f>
        <v>8.3913033190929687E-2</v>
      </c>
      <c r="AC329" s="112">
        <f t="shared" ref="AC329:AC332" si="473">Z329-AB329</f>
        <v>-1.3939330047102461E-2</v>
      </c>
      <c r="AD329" s="40">
        <f t="shared" ref="AD329:AD332" si="474">IF(E329-F329&lt;0,"达成",E329-F329)</f>
        <v>0.25149606666666652</v>
      </c>
    </row>
    <row r="330" spans="1:30">
      <c r="A330" s="31" t="s">
        <v>1208</v>
      </c>
      <c r="B330" s="2">
        <v>135</v>
      </c>
      <c r="C330" s="132">
        <v>97.1</v>
      </c>
      <c r="D330" s="128">
        <v>1.3887</v>
      </c>
      <c r="E330" s="32">
        <f t="shared" si="455"/>
        <v>0.22000000000000003</v>
      </c>
      <c r="F330" s="13">
        <f t="shared" si="456"/>
        <v>-3.3387481481481407E-2</v>
      </c>
      <c r="H330" s="5">
        <f t="shared" si="457"/>
        <v>-4.5073099999999897</v>
      </c>
      <c r="I330" s="2" t="s">
        <v>66</v>
      </c>
      <c r="J330" s="33" t="s">
        <v>1201</v>
      </c>
      <c r="K330" s="34">
        <f t="shared" si="458"/>
        <v>43964</v>
      </c>
      <c r="L330" s="34" t="str">
        <f t="shared" ca="1" si="459"/>
        <v>2020-05-25</v>
      </c>
      <c r="M330" s="18">
        <f t="shared" ca="1" si="460"/>
        <v>1755</v>
      </c>
      <c r="N330" s="19">
        <f t="shared" ca="1" si="461"/>
        <v>-0.93741774928774713</v>
      </c>
      <c r="O330" s="35">
        <f t="shared" si="462"/>
        <v>134.84277</v>
      </c>
      <c r="P330" s="35">
        <f t="shared" si="463"/>
        <v>0.15722999999999843</v>
      </c>
      <c r="Q330" s="36">
        <f t="shared" si="464"/>
        <v>0.9</v>
      </c>
      <c r="R330" s="37">
        <f t="shared" si="465"/>
        <v>29887.98</v>
      </c>
      <c r="S330" s="38">
        <f t="shared" si="466"/>
        <v>41505.437826000001</v>
      </c>
      <c r="T330" s="38"/>
      <c r="U330" s="38"/>
      <c r="V330" s="39">
        <f t="shared" si="467"/>
        <v>7548.79</v>
      </c>
      <c r="W330" s="39">
        <f t="shared" si="468"/>
        <v>49054.227826000002</v>
      </c>
      <c r="X330" s="1">
        <f t="shared" si="469"/>
        <v>45780</v>
      </c>
      <c r="Y330" s="37">
        <f t="shared" si="470"/>
        <v>3274.2278260000021</v>
      </c>
      <c r="Z330" s="112">
        <f t="shared" si="471"/>
        <v>7.1520922367846351E-2</v>
      </c>
      <c r="AA330" s="112">
        <f t="shared" si="472"/>
        <v>8.5642798802339826E-2</v>
      </c>
      <c r="AB330" s="112">
        <f>SUM($C$2:C330)*D330/SUM($B$2:B330)-1</f>
        <v>8.5767441022280178E-2</v>
      </c>
      <c r="AC330" s="112">
        <f t="shared" si="473"/>
        <v>-1.4246518654433826E-2</v>
      </c>
      <c r="AD330" s="40">
        <f t="shared" si="474"/>
        <v>0.25338748148148144</v>
      </c>
    </row>
    <row r="331" spans="1:30">
      <c r="A331" s="31" t="s">
        <v>1209</v>
      </c>
      <c r="B331" s="2">
        <v>135</v>
      </c>
      <c r="C331" s="132">
        <v>98.11</v>
      </c>
      <c r="D331" s="128">
        <v>1.3744000000000001</v>
      </c>
      <c r="E331" s="32">
        <f t="shared" si="455"/>
        <v>0.22000000000000003</v>
      </c>
      <c r="F331" s="13">
        <f t="shared" si="456"/>
        <v>-2.3333118518518471E-2</v>
      </c>
      <c r="H331" s="5">
        <f t="shared" si="457"/>
        <v>-3.1499709999999936</v>
      </c>
      <c r="I331" s="2" t="s">
        <v>66</v>
      </c>
      <c r="J331" s="33" t="s">
        <v>1203</v>
      </c>
      <c r="K331" s="34">
        <f t="shared" si="458"/>
        <v>43965</v>
      </c>
      <c r="L331" s="34" t="str">
        <f t="shared" ca="1" si="459"/>
        <v>2020-05-25</v>
      </c>
      <c r="M331" s="18">
        <f t="shared" ca="1" si="460"/>
        <v>1620</v>
      </c>
      <c r="N331" s="19">
        <f t="shared" ca="1" si="461"/>
        <v>-0.70971568827160347</v>
      </c>
      <c r="O331" s="35">
        <f t="shared" si="462"/>
        <v>134.84238400000001</v>
      </c>
      <c r="P331" s="35">
        <f t="shared" si="463"/>
        <v>0.15761599999999021</v>
      </c>
      <c r="Q331" s="36">
        <f t="shared" si="464"/>
        <v>0.9</v>
      </c>
      <c r="R331" s="37">
        <f t="shared" si="465"/>
        <v>29986.09</v>
      </c>
      <c r="S331" s="38">
        <f t="shared" si="466"/>
        <v>41212.882096000001</v>
      </c>
      <c r="T331" s="38"/>
      <c r="U331" s="38"/>
      <c r="V331" s="39">
        <f t="shared" si="467"/>
        <v>7548.79</v>
      </c>
      <c r="W331" s="39">
        <f t="shared" si="468"/>
        <v>48761.672096000002</v>
      </c>
      <c r="X331" s="1">
        <f t="shared" si="469"/>
        <v>45915</v>
      </c>
      <c r="Y331" s="37">
        <f t="shared" si="470"/>
        <v>2846.6720960000021</v>
      </c>
      <c r="Z331" s="112">
        <f t="shared" si="471"/>
        <v>6.1998738887073968E-2</v>
      </c>
      <c r="AA331" s="112">
        <f t="shared" si="472"/>
        <v>7.4197375659467157E-2</v>
      </c>
      <c r="AB331" s="112">
        <f>SUM($C$2:C331)*D331/SUM($B$2:B331)-1</f>
        <v>7.4364124665142084E-2</v>
      </c>
      <c r="AC331" s="112">
        <f t="shared" si="473"/>
        <v>-1.2365385778068116E-2</v>
      </c>
      <c r="AD331" s="40">
        <f t="shared" si="474"/>
        <v>0.24333311851851849</v>
      </c>
    </row>
    <row r="332" spans="1:30">
      <c r="A332" s="31" t="s">
        <v>1210</v>
      </c>
      <c r="B332" s="2">
        <v>135</v>
      </c>
      <c r="C332" s="132">
        <v>98.39</v>
      </c>
      <c r="D332" s="128">
        <v>1.3705000000000001</v>
      </c>
      <c r="E332" s="32">
        <f t="shared" si="455"/>
        <v>0.22000000000000003</v>
      </c>
      <c r="F332" s="13">
        <f t="shared" si="456"/>
        <v>-2.0545770370370274E-2</v>
      </c>
      <c r="H332" s="5">
        <f t="shared" si="457"/>
        <v>-2.7736789999999871</v>
      </c>
      <c r="I332" s="2" t="s">
        <v>66</v>
      </c>
      <c r="J332" s="33" t="s">
        <v>1205</v>
      </c>
      <c r="K332" s="34">
        <f t="shared" si="458"/>
        <v>43966</v>
      </c>
      <c r="L332" s="34" t="str">
        <f t="shared" ca="1" si="459"/>
        <v>2020-05-25</v>
      </c>
      <c r="M332" s="18">
        <f t="shared" ca="1" si="460"/>
        <v>1485</v>
      </c>
      <c r="N332" s="19">
        <f t="shared" ca="1" si="461"/>
        <v>-0.68174601683501368</v>
      </c>
      <c r="O332" s="35">
        <f t="shared" si="462"/>
        <v>134.84349500000002</v>
      </c>
      <c r="P332" s="35">
        <f t="shared" si="463"/>
        <v>0.15650499999998146</v>
      </c>
      <c r="Q332" s="36">
        <f t="shared" si="464"/>
        <v>0.9</v>
      </c>
      <c r="R332" s="37">
        <f t="shared" si="465"/>
        <v>30084.48</v>
      </c>
      <c r="S332" s="38">
        <f t="shared" si="466"/>
        <v>41230.779840000003</v>
      </c>
      <c r="T332" s="38"/>
      <c r="U332" s="38"/>
      <c r="V332" s="39">
        <f t="shared" si="467"/>
        <v>7548.79</v>
      </c>
      <c r="W332" s="39">
        <f t="shared" si="468"/>
        <v>48779.569840000004</v>
      </c>
      <c r="X332" s="1">
        <f t="shared" si="469"/>
        <v>46050</v>
      </c>
      <c r="Y332" s="37">
        <f t="shared" si="470"/>
        <v>2729.5698400000038</v>
      </c>
      <c r="Z332" s="112">
        <f t="shared" si="471"/>
        <v>5.9274046471226916E-2</v>
      </c>
      <c r="AA332" s="112">
        <f t="shared" si="472"/>
        <v>7.089568977182803E-2</v>
      </c>
      <c r="AB332" s="112">
        <f>SUM($C$2:C332)*D332/SUM($B$2:B332)-1</f>
        <v>7.1103040173724041E-2</v>
      </c>
      <c r="AC332" s="112">
        <f t="shared" si="473"/>
        <v>-1.1828993702497126E-2</v>
      </c>
      <c r="AD332" s="40">
        <f t="shared" si="474"/>
        <v>0.24054577037037031</v>
      </c>
    </row>
    <row r="333" spans="1:30">
      <c r="A333" s="31" t="s">
        <v>1211</v>
      </c>
      <c r="B333" s="2">
        <v>135</v>
      </c>
      <c r="C333" s="132">
        <v>98.14</v>
      </c>
      <c r="D333" s="128">
        <v>1.3740000000000001</v>
      </c>
      <c r="E333" s="32">
        <f t="shared" ref="E333:E337" si="475">10%*Q333+13%</f>
        <v>0.22000000000000003</v>
      </c>
      <c r="F333" s="13">
        <f t="shared" ref="F333:F337" si="476">IF(G333="",($F$1*C333-B333)/B333,H333/B333)</f>
        <v>-2.3034474074073909E-2</v>
      </c>
      <c r="H333" s="5">
        <f t="shared" ref="H333:H337" si="477">IF(G333="",$F$1*C333-B333,G333-B333)</f>
        <v>-3.1096539999999777</v>
      </c>
      <c r="I333" s="2" t="s">
        <v>66</v>
      </c>
      <c r="J333" s="33" t="s">
        <v>1212</v>
      </c>
      <c r="K333" s="34">
        <f t="shared" ref="K333:K337" si="478">DATE(MID(J333,1,4),MID(J333,5,2),MID(J333,7,2))</f>
        <v>43969</v>
      </c>
      <c r="L333" s="34" t="str">
        <f t="shared" ref="L333:L337" ca="1" si="479">IF(LEN(J333) &gt; 15,DATE(MID(J333,12,4),MID(J333,16,2),MID(J333,18,2)),TEXT(TODAY(),"yyyy-mm-dd"))</f>
        <v>2020-05-25</v>
      </c>
      <c r="M333" s="18">
        <f t="shared" ref="M333:M337" ca="1" si="480">(L333-K333+1)*B333</f>
        <v>1080</v>
      </c>
      <c r="N333" s="19">
        <f t="shared" ref="N333:N337" ca="1" si="481">H333/M333*365</f>
        <v>-1.0509478796296221</v>
      </c>
      <c r="O333" s="35">
        <f t="shared" ref="O333:O337" si="482">D333*C333</f>
        <v>134.84436000000002</v>
      </c>
      <c r="P333" s="35">
        <f t="shared" ref="P333:P337" si="483">B333-O333</f>
        <v>0.15563999999997691</v>
      </c>
      <c r="Q333" s="36">
        <f t="shared" ref="Q333:Q337" si="484">B333/150</f>
        <v>0.9</v>
      </c>
      <c r="R333" s="37">
        <f t="shared" ref="R333:R337" si="485">R332+C333-T333</f>
        <v>30182.62</v>
      </c>
      <c r="S333" s="38">
        <f t="shared" ref="S333:S337" si="486">R333*D333</f>
        <v>41470.919880000001</v>
      </c>
      <c r="T333" s="38"/>
      <c r="U333" s="38"/>
      <c r="V333" s="39">
        <f t="shared" ref="V333:V337" si="487">V332+U333</f>
        <v>7548.79</v>
      </c>
      <c r="W333" s="39">
        <f t="shared" ref="W333:W337" si="488">V333+S333</f>
        <v>49019.709880000002</v>
      </c>
      <c r="X333" s="1">
        <f t="shared" ref="X333:X337" si="489">X332+B333</f>
        <v>46185</v>
      </c>
      <c r="Y333" s="37">
        <f t="shared" ref="Y333:Y337" si="490">W333-X333</f>
        <v>2834.7098800000022</v>
      </c>
      <c r="Z333" s="112">
        <f t="shared" ref="Z333:Z337" si="491">W333/X333-1</f>
        <v>6.1377284399696919E-2</v>
      </c>
      <c r="AA333" s="112">
        <f t="shared" ref="AA333:AA337" si="492">S333/(X333-V333)-1</f>
        <v>7.336925335067801E-2</v>
      </c>
      <c r="AB333" s="112">
        <f>SUM($C$2:C333)*D333/SUM($B$2:B333)-1</f>
        <v>7.3619234816498569E-2</v>
      </c>
      <c r="AC333" s="112">
        <f t="shared" ref="AC333:AC337" si="493">Z333-AB333</f>
        <v>-1.224195041680165E-2</v>
      </c>
      <c r="AD333" s="40">
        <f t="shared" ref="AD333:AD337" si="494">IF(E333-F333&lt;0,"达成",E333-F333)</f>
        <v>0.24303447407407394</v>
      </c>
    </row>
    <row r="334" spans="1:30">
      <c r="A334" s="31" t="s">
        <v>1213</v>
      </c>
      <c r="B334" s="2">
        <v>135</v>
      </c>
      <c r="C334" s="132">
        <v>97.34</v>
      </c>
      <c r="D334" s="128">
        <v>1.3853</v>
      </c>
      <c r="E334" s="32">
        <f t="shared" si="475"/>
        <v>0.22000000000000003</v>
      </c>
      <c r="F334" s="13">
        <f t="shared" si="476"/>
        <v>-3.0998325925925749E-2</v>
      </c>
      <c r="H334" s="5">
        <f t="shared" si="477"/>
        <v>-4.184773999999976</v>
      </c>
      <c r="I334" s="2" t="s">
        <v>66</v>
      </c>
      <c r="J334" s="33" t="s">
        <v>1214</v>
      </c>
      <c r="K334" s="34">
        <f t="shared" si="478"/>
        <v>43970</v>
      </c>
      <c r="L334" s="34" t="str">
        <f t="shared" ca="1" si="479"/>
        <v>2020-05-25</v>
      </c>
      <c r="M334" s="18">
        <f t="shared" ca="1" si="480"/>
        <v>945</v>
      </c>
      <c r="N334" s="19">
        <f t="shared" ca="1" si="481"/>
        <v>-1.6163412804232711</v>
      </c>
      <c r="O334" s="35">
        <f t="shared" si="482"/>
        <v>134.845102</v>
      </c>
      <c r="P334" s="35">
        <f t="shared" si="483"/>
        <v>0.15489800000000287</v>
      </c>
      <c r="Q334" s="36">
        <f t="shared" si="484"/>
        <v>0.9</v>
      </c>
      <c r="R334" s="37">
        <f t="shared" si="485"/>
        <v>30279.96</v>
      </c>
      <c r="S334" s="38">
        <f t="shared" si="486"/>
        <v>41946.828587999997</v>
      </c>
      <c r="T334" s="38"/>
      <c r="U334" s="38"/>
      <c r="V334" s="39">
        <f t="shared" si="487"/>
        <v>7548.79</v>
      </c>
      <c r="W334" s="39">
        <f t="shared" si="488"/>
        <v>49495.618587999998</v>
      </c>
      <c r="X334" s="1">
        <f t="shared" si="489"/>
        <v>46320</v>
      </c>
      <c r="Y334" s="37">
        <f t="shared" si="490"/>
        <v>3175.6185879999975</v>
      </c>
      <c r="Z334" s="112">
        <f t="shared" si="491"/>
        <v>6.8558259671847921E-2</v>
      </c>
      <c r="AA334" s="112">
        <f t="shared" si="492"/>
        <v>8.1906615449969022E-2</v>
      </c>
      <c r="AB334" s="112">
        <f>SUM($C$2:C334)*D334/SUM($B$2:B334)-1</f>
        <v>8.2205212521588633E-2</v>
      </c>
      <c r="AC334" s="112">
        <f t="shared" si="493"/>
        <v>-1.3646952849740712E-2</v>
      </c>
      <c r="AD334" s="40">
        <f t="shared" si="494"/>
        <v>0.2509983259259258</v>
      </c>
    </row>
    <row r="335" spans="1:30">
      <c r="A335" s="31" t="s">
        <v>1215</v>
      </c>
      <c r="B335" s="2">
        <v>135</v>
      </c>
      <c r="C335" s="132">
        <v>97.81</v>
      </c>
      <c r="D335" s="128">
        <v>1.3786</v>
      </c>
      <c r="E335" s="32">
        <f t="shared" si="475"/>
        <v>0.22000000000000003</v>
      </c>
      <c r="F335" s="13">
        <f t="shared" si="476"/>
        <v>-2.6319562962962832E-2</v>
      </c>
      <c r="H335" s="5">
        <f t="shared" si="477"/>
        <v>-3.5531409999999823</v>
      </c>
      <c r="I335" s="2" t="s">
        <v>66</v>
      </c>
      <c r="J335" s="33" t="s">
        <v>1216</v>
      </c>
      <c r="K335" s="34">
        <f t="shared" si="478"/>
        <v>43971</v>
      </c>
      <c r="L335" s="34" t="str">
        <f t="shared" ca="1" si="479"/>
        <v>2020-05-25</v>
      </c>
      <c r="M335" s="18">
        <f t="shared" ca="1" si="480"/>
        <v>810</v>
      </c>
      <c r="N335" s="19">
        <f t="shared" ca="1" si="481"/>
        <v>-1.6011067469135725</v>
      </c>
      <c r="O335" s="35">
        <f t="shared" si="482"/>
        <v>134.84086600000001</v>
      </c>
      <c r="P335" s="35">
        <f t="shared" si="483"/>
        <v>0.15913399999999456</v>
      </c>
      <c r="Q335" s="36">
        <f t="shared" si="484"/>
        <v>0.9</v>
      </c>
      <c r="R335" s="37">
        <f t="shared" si="485"/>
        <v>30377.77</v>
      </c>
      <c r="S335" s="38">
        <f t="shared" si="486"/>
        <v>41878.793722000002</v>
      </c>
      <c r="T335" s="38"/>
      <c r="U335" s="38"/>
      <c r="V335" s="39">
        <f t="shared" si="487"/>
        <v>7548.79</v>
      </c>
      <c r="W335" s="39">
        <f t="shared" si="488"/>
        <v>49427.583722000003</v>
      </c>
      <c r="X335" s="1">
        <f t="shared" si="489"/>
        <v>46455</v>
      </c>
      <c r="Y335" s="37">
        <f t="shared" si="490"/>
        <v>2972.583722000003</v>
      </c>
      <c r="Z335" s="112">
        <f t="shared" si="491"/>
        <v>6.3988455968141178E-2</v>
      </c>
      <c r="AA335" s="112">
        <f t="shared" si="492"/>
        <v>7.6403836868201846E-2</v>
      </c>
      <c r="AB335" s="112">
        <f>SUM($C$2:C335)*D335/SUM($B$2:B335)-1</f>
        <v>7.6744023119147187E-2</v>
      </c>
      <c r="AC335" s="112">
        <f t="shared" si="493"/>
        <v>-1.2755567151006009E-2</v>
      </c>
      <c r="AD335" s="40">
        <f t="shared" si="494"/>
        <v>0.24631956296296287</v>
      </c>
    </row>
    <row r="336" spans="1:30">
      <c r="A336" s="31" t="s">
        <v>1217</v>
      </c>
      <c r="B336" s="2">
        <v>135</v>
      </c>
      <c r="C336" s="132">
        <v>98.32</v>
      </c>
      <c r="D336" s="128">
        <v>1.3714999999999999</v>
      </c>
      <c r="E336" s="32">
        <f t="shared" si="475"/>
        <v>0.22000000000000003</v>
      </c>
      <c r="F336" s="13">
        <f t="shared" si="476"/>
        <v>-2.1242607407407375E-2</v>
      </c>
      <c r="H336" s="5">
        <f t="shared" si="477"/>
        <v>-2.8677519999999959</v>
      </c>
      <c r="I336" s="2" t="s">
        <v>66</v>
      </c>
      <c r="J336" s="33" t="s">
        <v>1218</v>
      </c>
      <c r="K336" s="34">
        <f t="shared" si="478"/>
        <v>43972</v>
      </c>
      <c r="L336" s="34" t="str">
        <f t="shared" ca="1" si="479"/>
        <v>2020-05-25</v>
      </c>
      <c r="M336" s="18">
        <f t="shared" ca="1" si="480"/>
        <v>675</v>
      </c>
      <c r="N336" s="19">
        <f t="shared" ca="1" si="481"/>
        <v>-1.5507103407407385</v>
      </c>
      <c r="O336" s="35">
        <f t="shared" si="482"/>
        <v>134.84587999999999</v>
      </c>
      <c r="P336" s="35">
        <f t="shared" si="483"/>
        <v>0.15412000000000603</v>
      </c>
      <c r="Q336" s="36">
        <f t="shared" si="484"/>
        <v>0.9</v>
      </c>
      <c r="R336" s="37">
        <f t="shared" si="485"/>
        <v>30476.09</v>
      </c>
      <c r="S336" s="38">
        <f t="shared" si="486"/>
        <v>41797.957434999997</v>
      </c>
      <c r="T336" s="38"/>
      <c r="U336" s="38"/>
      <c r="V336" s="39">
        <f t="shared" si="487"/>
        <v>7548.79</v>
      </c>
      <c r="W336" s="39">
        <f t="shared" si="488"/>
        <v>49346.747434999997</v>
      </c>
      <c r="X336" s="1">
        <f t="shared" si="489"/>
        <v>46590</v>
      </c>
      <c r="Y336" s="37">
        <f t="shared" si="490"/>
        <v>2756.7474349999975</v>
      </c>
      <c r="Z336" s="112">
        <f t="shared" si="491"/>
        <v>5.9170367782785949E-2</v>
      </c>
      <c r="AA336" s="112">
        <f t="shared" si="492"/>
        <v>7.0611219145103377E-2</v>
      </c>
      <c r="AB336" s="112">
        <f>SUM($C$2:C336)*D336/SUM($B$2:B336)-1</f>
        <v>7.0989012985618771E-2</v>
      </c>
      <c r="AC336" s="112">
        <f t="shared" si="493"/>
        <v>-1.1818645202832823E-2</v>
      </c>
      <c r="AD336" s="40">
        <f t="shared" si="494"/>
        <v>0.24124260740740741</v>
      </c>
    </row>
    <row r="337" spans="1:30">
      <c r="A337" s="31" t="s">
        <v>1219</v>
      </c>
      <c r="B337" s="2">
        <v>135</v>
      </c>
      <c r="C337" s="132">
        <v>100.47</v>
      </c>
      <c r="D337" s="128">
        <v>1.3421000000000001</v>
      </c>
      <c r="E337" s="32">
        <f t="shared" si="475"/>
        <v>0.22000000000000003</v>
      </c>
      <c r="F337" s="13">
        <f t="shared" si="476"/>
        <v>1.6024444444450706E-4</v>
      </c>
      <c r="H337" s="5">
        <f t="shared" si="477"/>
        <v>2.1633000000008451E-2</v>
      </c>
      <c r="I337" s="2" t="s">
        <v>66</v>
      </c>
      <c r="J337" s="33" t="s">
        <v>1220</v>
      </c>
      <c r="K337" s="34">
        <f t="shared" si="478"/>
        <v>43973</v>
      </c>
      <c r="L337" s="34" t="str">
        <f t="shared" ca="1" si="479"/>
        <v>2020-05-25</v>
      </c>
      <c r="M337" s="18">
        <f t="shared" ca="1" si="480"/>
        <v>540</v>
      </c>
      <c r="N337" s="19">
        <f t="shared" ca="1" si="481"/>
        <v>1.4622305555561269E-2</v>
      </c>
      <c r="O337" s="35">
        <f t="shared" si="482"/>
        <v>134.84078700000001</v>
      </c>
      <c r="P337" s="35">
        <f t="shared" si="483"/>
        <v>0.15921299999999405</v>
      </c>
      <c r="Q337" s="36">
        <f t="shared" si="484"/>
        <v>0.9</v>
      </c>
      <c r="R337" s="37">
        <f t="shared" si="485"/>
        <v>30576.560000000001</v>
      </c>
      <c r="S337" s="38">
        <f t="shared" si="486"/>
        <v>41036.801176000001</v>
      </c>
      <c r="T337" s="38"/>
      <c r="U337" s="38"/>
      <c r="V337" s="39">
        <f t="shared" si="487"/>
        <v>7548.79</v>
      </c>
      <c r="W337" s="39">
        <f t="shared" si="488"/>
        <v>48585.591176000002</v>
      </c>
      <c r="X337" s="1">
        <f t="shared" si="489"/>
        <v>46725</v>
      </c>
      <c r="Y337" s="37">
        <f t="shared" si="490"/>
        <v>1860.5911760000017</v>
      </c>
      <c r="Z337" s="112">
        <f t="shared" si="491"/>
        <v>3.9820035869448933E-2</v>
      </c>
      <c r="AA337" s="112">
        <f t="shared" si="492"/>
        <v>4.7492883461672353E-2</v>
      </c>
      <c r="AB337" s="112">
        <f>SUM($C$2:C337)*D337/SUM($B$2:B337)-1</f>
        <v>4.788870129480971E-2</v>
      </c>
      <c r="AC337" s="112">
        <f t="shared" si="493"/>
        <v>-8.068665425360777E-3</v>
      </c>
      <c r="AD337" s="40">
        <f t="shared" si="494"/>
        <v>0.21983975555555552</v>
      </c>
    </row>
  </sheetData>
  <autoFilter ref="A1:AD286" xr:uid="{7617C6B2-BB93-3C4F-A90E-C228A284E33B}"/>
  <phoneticPr fontId="30" type="noConversion"/>
  <conditionalFormatting sqref="P1:P1048576">
    <cfRule type="cellIs" dxfId="7" priority="6" operator="between">
      <formula>-0.45</formula>
      <formula>0.45</formula>
    </cfRule>
  </conditionalFormatting>
  <conditionalFormatting sqref="F2:F337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37">
    <cfRule type="dataBar" priority="3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37">
    <cfRule type="dataBar" priority="3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Z2:Z337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38"/>
  <sheetViews>
    <sheetView tabSelected="1" zoomScaleNormal="100" workbookViewId="0">
      <pane xSplit="1" ySplit="1" topLeftCell="B318" activePane="bottomRight" state="frozen"/>
      <selection pane="topRight" activeCell="B1" sqref="B1"/>
      <selection pane="bottomLeft" activeCell="A2" sqref="A2"/>
      <selection pane="bottomRight" activeCell="F333" sqref="F333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1.0674999999999999</v>
      </c>
      <c r="G1" s="144" t="s">
        <v>563</v>
      </c>
      <c r="H1" s="145" t="str">
        <f>"盈利"&amp;ROUND(SUM(H2:H19900),2)</f>
        <v>盈利4548.49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TEXT(ROUND(SUM(H2:H19897)/SUM(M2:M19897)*365,4),"0.00%" &amp;  " 
年化")</f>
        <v>16.14%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7.6909814814814792E-2</v>
      </c>
      <c r="G41" s="4"/>
      <c r="H41" s="58">
        <f t="shared" ref="H41:H81" si="3">IF(G41="",$F$1*C41-B41,G41-B41)</f>
        <v>10.382824999999997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2020/5/25</v>
      </c>
      <c r="M41" s="44">
        <f t="shared" ref="M41:M81" ca="1" si="6">(L41-K41+1)*B41</f>
        <v>60615</v>
      </c>
      <c r="N41" s="61">
        <f t="shared" ref="N41:N81" ca="1" si="7">H41/M41*365</f>
        <v>6.2521341664604449E-2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0.1430482198518519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5.057814814814808E-2</v>
      </c>
      <c r="G42" s="4"/>
      <c r="H42" s="58">
        <f t="shared" si="3"/>
        <v>6.8280499999999904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2020/5/25</v>
      </c>
      <c r="M42" s="44">
        <f t="shared" ca="1" si="6"/>
        <v>60480</v>
      </c>
      <c r="N42" s="61">
        <f t="shared" ca="1" si="7"/>
        <v>4.1207643022486716E-2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0.16937692918518527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3.3656296296296281E-2</v>
      </c>
      <c r="G43" s="4"/>
      <c r="H43" s="58">
        <f t="shared" si="3"/>
        <v>4.5435999999999979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2020/5/25</v>
      </c>
      <c r="M43" s="44">
        <f t="shared" ca="1" si="6"/>
        <v>60345</v>
      </c>
      <c r="N43" s="61">
        <f t="shared" ca="1" si="7"/>
        <v>2.7482210622255351E-2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0.18630520770370373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2.1083518518518456E-2</v>
      </c>
      <c r="G44" s="4"/>
      <c r="H44" s="58">
        <f t="shared" si="3"/>
        <v>2.8462749999999915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2020/5/25</v>
      </c>
      <c r="M44" s="44">
        <f t="shared" ca="1" si="6"/>
        <v>60210</v>
      </c>
      <c r="N44" s="61">
        <f t="shared" ca="1" si="7"/>
        <v>1.725444901179201E-2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0.19887704814814822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5.7378518518518398E-2</v>
      </c>
      <c r="G45" s="4"/>
      <c r="H45" s="58">
        <f t="shared" si="3"/>
        <v>7.7460999999999842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2020/5/25</v>
      </c>
      <c r="M45" s="44">
        <f t="shared" ca="1" si="6"/>
        <v>60075</v>
      </c>
      <c r="N45" s="61">
        <f t="shared" ca="1" si="7"/>
        <v>4.7063279234290371E-2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0.16257938281481499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1.9976481481481408E-2</v>
      </c>
      <c r="G46" s="4"/>
      <c r="H46" s="58">
        <f t="shared" si="3"/>
        <v>2.6968249999999898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2020/5/25</v>
      </c>
      <c r="M46" s="44">
        <f t="shared" ca="1" si="6"/>
        <v>59670</v>
      </c>
      <c r="N46" s="61">
        <f t="shared" ca="1" si="7"/>
        <v>1.6496415703033288E-2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0.19998974385185195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3.6872222222221487E-3</v>
      </c>
      <c r="G47" s="4"/>
      <c r="H47" s="58">
        <f t="shared" si="3"/>
        <v>0.49777499999999009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2020/5/25</v>
      </c>
      <c r="M47" s="44">
        <f t="shared" ca="1" si="6"/>
        <v>59535</v>
      </c>
      <c r="N47" s="61">
        <f t="shared" ca="1" si="7"/>
        <v>3.0517825648777425E-3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0.21627229977777787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2.5907037037036937E-2</v>
      </c>
      <c r="G48" s="4"/>
      <c r="H48" s="58">
        <f t="shared" si="3"/>
        <v>3.4974499999999864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2020/5/25</v>
      </c>
      <c r="M48" s="44">
        <f t="shared" ca="1" si="6"/>
        <v>59400</v>
      </c>
      <c r="N48" s="61">
        <f t="shared" ca="1" si="7"/>
        <v>2.149106481481473E-2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0.19404602962962975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4.8996666666666515E-2</v>
      </c>
      <c r="G49" s="4"/>
      <c r="H49" s="58">
        <f t="shared" si="3"/>
        <v>6.6145499999999799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2020/5/25</v>
      </c>
      <c r="M49" s="44">
        <f t="shared" ca="1" si="6"/>
        <v>59265</v>
      </c>
      <c r="N49" s="61">
        <f t="shared" ca="1" si="7"/>
        <v>4.0737547456340041E-2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0.17096450133333349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3.8005370370370252E-2</v>
      </c>
      <c r="G50" s="4"/>
      <c r="H50" s="58">
        <f t="shared" si="3"/>
        <v>5.130724999999984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2020/5/25</v>
      </c>
      <c r="M50" s="44">
        <f t="shared" ca="1" si="6"/>
        <v>59130</v>
      </c>
      <c r="N50" s="61">
        <f t="shared" ca="1" si="7"/>
        <v>3.1671141975308542E-2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0.18195833629629643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1.2622592592592557E-2</v>
      </c>
      <c r="G51" s="4"/>
      <c r="H51" s="58">
        <f t="shared" si="3"/>
        <v>1.7040499999999952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2020/5/25</v>
      </c>
      <c r="M51" s="44">
        <f t="shared" ca="1" si="6"/>
        <v>58725</v>
      </c>
      <c r="N51" s="61">
        <f t="shared" ca="1" si="7"/>
        <v>1.059137079608341E-2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0.20733528874074078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8.9851851851851395E-3</v>
      </c>
      <c r="G52" s="4"/>
      <c r="H52" s="58">
        <f t="shared" si="3"/>
        <v>1.2129999999999939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2020/5/25</v>
      </c>
      <c r="M52" s="44">
        <f t="shared" ca="1" si="6"/>
        <v>58590</v>
      </c>
      <c r="N52" s="61">
        <f t="shared" ca="1" si="7"/>
        <v>7.5566649598907279E-3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0.21097281481481486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1.0329444444444233E-2</v>
      </c>
      <c r="G53" s="4"/>
      <c r="H53" s="58">
        <f t="shared" si="3"/>
        <v>1.3944749999999715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2020/5/25</v>
      </c>
      <c r="M53" s="44">
        <f t="shared" ca="1" si="6"/>
        <v>58455</v>
      </c>
      <c r="N53" s="61">
        <f t="shared" ca="1" si="7"/>
        <v>8.7072684115984886E-3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0.20962915355555578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-2.6387037037038765E-3</v>
      </c>
      <c r="G54" s="4"/>
      <c r="H54" s="58">
        <f t="shared" si="3"/>
        <v>-0.35622500000002333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2020/5/25</v>
      </c>
      <c r="M54" s="44">
        <f t="shared" ca="1" si="6"/>
        <v>58320</v>
      </c>
      <c r="N54" s="61">
        <f t="shared" ca="1" si="7"/>
        <v>-2.229460305212766E-3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0.22260302837037052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-8.0948148148148966E-3</v>
      </c>
      <c r="G55" s="4"/>
      <c r="H55" s="58">
        <f t="shared" si="3"/>
        <v>-1.0928000000000111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2020/5/25</v>
      </c>
      <c r="M55" s="44">
        <f t="shared" ca="1" si="6"/>
        <v>58185</v>
      </c>
      <c r="N55" s="61">
        <f t="shared" ca="1" si="7"/>
        <v>-6.8552376041935903E-3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0.22805202014814824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4.0035185185184185E-3</v>
      </c>
      <c r="G56" s="4"/>
      <c r="H56" s="58">
        <f t="shared" si="3"/>
        <v>0.54047499999998649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2020/5/25</v>
      </c>
      <c r="M56" s="44">
        <f t="shared" ca="1" si="6"/>
        <v>57780</v>
      </c>
      <c r="N56" s="61">
        <f t="shared" ca="1" si="7"/>
        <v>3.4142155590168757E-3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0.21595049414814826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3.1363148148148168E-2</v>
      </c>
      <c r="G57" s="4"/>
      <c r="H57" s="58">
        <f t="shared" si="3"/>
        <v>4.2340250000000026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2020/5/25</v>
      </c>
      <c r="M57" s="44">
        <f t="shared" ca="1" si="6"/>
        <v>57645</v>
      </c>
      <c r="N57" s="61">
        <f t="shared" ca="1" si="7"/>
        <v>2.680924841703532E-2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0.18859877051851853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2.2190555555555505E-2</v>
      </c>
      <c r="G58" s="4"/>
      <c r="H58" s="58">
        <f t="shared" si="3"/>
        <v>2.9957249999999931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2020/5/25</v>
      </c>
      <c r="M58" s="44">
        <f t="shared" ca="1" si="6"/>
        <v>57510</v>
      </c>
      <c r="N58" s="61">
        <f t="shared" ca="1" si="7"/>
        <v>1.9013034689619155E-2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0.19777274644444454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3.594944444444418E-2</v>
      </c>
      <c r="G59" s="4"/>
      <c r="H59" s="58">
        <f t="shared" si="3"/>
        <v>4.8531749999999647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2020/5/25</v>
      </c>
      <c r="M59" s="44">
        <f t="shared" ca="1" si="6"/>
        <v>57375</v>
      </c>
      <c r="N59" s="61">
        <f t="shared" ca="1" si="7"/>
        <v>3.0874228758169711E-2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0.18401075555555582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4.3988888888887032E-3</v>
      </c>
      <c r="G60" s="4"/>
      <c r="H60" s="58">
        <f t="shared" si="3"/>
        <v>0.5938499999999749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2020/5/25</v>
      </c>
      <c r="M60" s="44">
        <f t="shared" ca="1" si="6"/>
        <v>57240</v>
      </c>
      <c r="N60" s="61">
        <f t="shared" ca="1" si="7"/>
        <v>3.7867793501046615E-3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0.2155651431111113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-3.0393703703703701E-2</v>
      </c>
      <c r="G61" s="4"/>
      <c r="H61" s="58">
        <f t="shared" si="3"/>
        <v>-4.1031499999999994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2020/5/25</v>
      </c>
      <c r="M61" s="44">
        <f t="shared" ca="1" si="6"/>
        <v>56835</v>
      </c>
      <c r="N61" s="61">
        <f t="shared" ca="1" si="7"/>
        <v>-2.6350835752617222E-2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0.25035591037037036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-3.3319444444444561E-2</v>
      </c>
      <c r="G62" s="4"/>
      <c r="H62" s="58">
        <f t="shared" si="3"/>
        <v>-4.4981250000000159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2020/5/25</v>
      </c>
      <c r="M62" s="44">
        <f t="shared" ca="1" si="6"/>
        <v>56700</v>
      </c>
      <c r="N62" s="61">
        <f t="shared" ca="1" si="7"/>
        <v>-2.8956183862433964E-2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0.25327914444444455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-4.2808333333333455E-2</v>
      </c>
      <c r="G63" s="4"/>
      <c r="H63" s="58">
        <f t="shared" si="3"/>
        <v>-5.1370000000000147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2020/5/25</v>
      </c>
      <c r="M63" s="44">
        <f t="shared" ca="1" si="6"/>
        <v>50280</v>
      </c>
      <c r="N63" s="61">
        <f t="shared" ca="1" si="7"/>
        <v>-3.7291268894192625E-2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0.25277665333333343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-4.8323750000000013E-2</v>
      </c>
      <c r="G64" s="4"/>
      <c r="H64" s="58">
        <f t="shared" si="3"/>
        <v>-5.7988500000000016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2020/5/25</v>
      </c>
      <c r="M64" s="44">
        <f t="shared" ca="1" si="6"/>
        <v>50160</v>
      </c>
      <c r="N64" s="61">
        <f t="shared" ca="1" si="7"/>
        <v>-4.2196575956937814E-2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0.25829486600000001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-4.4498541666666822E-2</v>
      </c>
      <c r="G65" s="4"/>
      <c r="H65" s="58">
        <f t="shared" si="3"/>
        <v>-5.3398250000000189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2020/5/25</v>
      </c>
      <c r="M65" s="44">
        <f t="shared" ca="1" si="6"/>
        <v>49680</v>
      </c>
      <c r="N65" s="61">
        <f t="shared" ca="1" si="7"/>
        <v>-3.9231806058776311E-2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0.25446886700000015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-4.6099791666666688E-2</v>
      </c>
      <c r="G66" s="4"/>
      <c r="H66" s="58">
        <f t="shared" si="3"/>
        <v>-5.5319750000000028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2020/5/25</v>
      </c>
      <c r="M66" s="44">
        <f t="shared" ca="1" si="6"/>
        <v>49560</v>
      </c>
      <c r="N66" s="61">
        <f t="shared" ca="1" si="7"/>
        <v>-4.0741946630347074E-2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0.25606477700000002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-4.5032291666666779E-2</v>
      </c>
      <c r="G67" s="4"/>
      <c r="H67" s="58">
        <f t="shared" si="3"/>
        <v>-5.4038750000000135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2020/5/25</v>
      </c>
      <c r="M67" s="44">
        <f t="shared" ca="1" si="6"/>
        <v>49440</v>
      </c>
      <c r="N67" s="61">
        <f t="shared" ca="1" si="7"/>
        <v>-3.9895112762945086E-2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0.25500088500000012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-2.5461458333333433E-2</v>
      </c>
      <c r="G68" s="4"/>
      <c r="H68" s="58">
        <f t="shared" si="3"/>
        <v>-3.0553750000000122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2020/5/25</v>
      </c>
      <c r="M68" s="44">
        <f t="shared" ca="1" si="6"/>
        <v>49320</v>
      </c>
      <c r="N68" s="61">
        <f t="shared" ca="1" si="7"/>
        <v>-2.2611757400648917E-2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0.23543295833333344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-2.3277037037037106E-2</v>
      </c>
      <c r="G69" s="4"/>
      <c r="H69" s="58">
        <f t="shared" si="3"/>
        <v>-3.1424000000000092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2020/5/25</v>
      </c>
      <c r="M69" s="44">
        <f t="shared" ca="1" si="6"/>
        <v>55350</v>
      </c>
      <c r="N69" s="61">
        <f t="shared" ca="1" si="7"/>
        <v>-2.0722240289069618E-2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0.24324077037037045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-1.3313703703703873E-2</v>
      </c>
      <c r="G70" s="4"/>
      <c r="H70" s="58">
        <f t="shared" si="3"/>
        <v>-1.7973500000000229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2020/5/25</v>
      </c>
      <c r="M70" s="44">
        <f t="shared" ca="1" si="6"/>
        <v>54945</v>
      </c>
      <c r="N70" s="61">
        <f t="shared" ca="1" si="7"/>
        <v>-1.1939807989808142E-2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0.23327176503703723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-3.2845000000000055E-2</v>
      </c>
      <c r="G71" s="4"/>
      <c r="H71" s="58">
        <f t="shared" si="3"/>
        <v>-4.4340750000000071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2020/5/25</v>
      </c>
      <c r="M71" s="44">
        <f t="shared" ca="1" si="6"/>
        <v>54810</v>
      </c>
      <c r="N71" s="61">
        <f t="shared" ca="1" si="7"/>
        <v>-2.9528140394088718E-2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0.2528080820000001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-3.7559791666666814E-2</v>
      </c>
      <c r="G72" s="4"/>
      <c r="H72" s="58">
        <f t="shared" si="3"/>
        <v>-4.5071750000000179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2020/5/25</v>
      </c>
      <c r="M72" s="44">
        <f t="shared" ca="1" si="6"/>
        <v>48600</v>
      </c>
      <c r="N72" s="61">
        <f t="shared" ca="1" si="7"/>
        <v>-3.3850182613168862E-2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0.24752662700000014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-3.2400208333333444E-2</v>
      </c>
      <c r="G73" s="4"/>
      <c r="H73" s="58">
        <f t="shared" si="3"/>
        <v>-3.8880250000000132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2020/5/25</v>
      </c>
      <c r="M73" s="44">
        <f t="shared" ca="1" si="6"/>
        <v>48480</v>
      </c>
      <c r="N73" s="61">
        <f t="shared" ca="1" si="7"/>
        <v>-2.9272465449670063E-2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0.24236791233333344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-3.8004583333333383E-2</v>
      </c>
      <c r="G74" s="4"/>
      <c r="H74" s="58">
        <f t="shared" si="3"/>
        <v>-4.5605500000000063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2020/5/25</v>
      </c>
      <c r="M74" s="44">
        <f t="shared" ca="1" si="6"/>
        <v>48360</v>
      </c>
      <c r="N74" s="61">
        <f t="shared" ca="1" si="7"/>
        <v>-3.4421024607113368E-2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0.24797050866666676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-2.4038125000000101E-2</v>
      </c>
      <c r="G75" s="4"/>
      <c r="H75" s="58">
        <f t="shared" si="3"/>
        <v>-2.8845750000000123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2020/5/25</v>
      </c>
      <c r="M75" s="44">
        <f t="shared" ca="1" si="6"/>
        <v>48000</v>
      </c>
      <c r="N75" s="61">
        <f t="shared" ca="1" si="7"/>
        <v>-2.1934789062500092E-2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0.23400208700000011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-8.8064814814816615E-3</v>
      </c>
      <c r="G76" s="4"/>
      <c r="H76" s="58">
        <f t="shared" si="3"/>
        <v>-1.1888750000000243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2020/5/25</v>
      </c>
      <c r="M76" s="44">
        <f t="shared" ca="1" si="6"/>
        <v>53865</v>
      </c>
      <c r="N76" s="61">
        <f t="shared" ca="1" si="7"/>
        <v>-8.0560544880721972E-3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0.22876599814814835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-1.742555555555559E-2</v>
      </c>
      <c r="G77" s="4"/>
      <c r="H77" s="58">
        <f t="shared" si="3"/>
        <v>-2.3524500000000046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2020/5/25</v>
      </c>
      <c r="M77" s="44">
        <f t="shared" ca="1" si="6"/>
        <v>53730</v>
      </c>
      <c r="N77" s="61">
        <f t="shared" ca="1" si="7"/>
        <v>-1.5980723059743192E-2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0.23738979555555562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2.0688148148148171E-2</v>
      </c>
      <c r="G78" s="4"/>
      <c r="H78" s="58">
        <f t="shared" si="3"/>
        <v>2.792900000000003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2020/5/25</v>
      </c>
      <c r="M78" s="44">
        <f t="shared" ca="1" si="6"/>
        <v>53595</v>
      </c>
      <c r="N78" s="61">
        <f t="shared" ca="1" si="7"/>
        <v>1.9020589607239503E-2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0.19927200651851851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2.9386296296296324E-2</v>
      </c>
      <c r="G79" s="4"/>
      <c r="H79" s="58">
        <f t="shared" si="3"/>
        <v>3.9671500000000037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2020/5/25</v>
      </c>
      <c r="M79" s="44">
        <f t="shared" ca="1" si="6"/>
        <v>53460</v>
      </c>
      <c r="N79" s="61">
        <f t="shared" ca="1" si="7"/>
        <v>2.7085853909465048E-2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0.19057676237037036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5.5797037037037055E-2</v>
      </c>
      <c r="G80" s="4"/>
      <c r="H80" s="58">
        <f t="shared" si="3"/>
        <v>7.5326000000000022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2020/5/25</v>
      </c>
      <c r="M80" s="44">
        <f t="shared" ca="1" si="6"/>
        <v>53055</v>
      </c>
      <c r="N80" s="61">
        <f t="shared" ca="1" si="7"/>
        <v>5.1821675619640011E-2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0.16415983762962963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4.8205925925925736E-2</v>
      </c>
      <c r="G81" s="4"/>
      <c r="H81" s="58">
        <f t="shared" si="3"/>
        <v>6.5077999999999747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2020/5/25</v>
      </c>
      <c r="M81" s="44">
        <f t="shared" ca="1" si="6"/>
        <v>52920</v>
      </c>
      <c r="N81" s="61">
        <f t="shared" ca="1" si="7"/>
        <v>4.4885619803476766E-2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0.17175812740740762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0.10687888888888872</v>
      </c>
      <c r="G87" s="4"/>
      <c r="H87" s="58">
        <f>IF(G87="",$F$1*C87-B87,G87-B87)</f>
        <v>14.428649999999976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2020/5/25</v>
      </c>
      <c r="M87" s="44">
        <f ca="1">(L87-K87+1)*B87</f>
        <v>51165</v>
      </c>
      <c r="N87" s="61">
        <f ca="1">H87/M87*365</f>
        <v>0.10293085605394296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0.1130815911111113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0.11470722222222207</v>
      </c>
      <c r="G88" s="4"/>
      <c r="H88" s="58">
        <f>IF(G88="",$F$1*C88-B88,G88-B88)</f>
        <v>15.48547499999998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2020/5/25</v>
      </c>
      <c r="M88" s="44">
        <f ca="1">(L88-K88+1)*B88</f>
        <v>51030</v>
      </c>
      <c r="N88" s="61">
        <f ca="1">H88/M88*365</f>
        <v>0.11076226484420915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0.10525043377777793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9.1459444444444246E-2</v>
      </c>
      <c r="G89" s="4"/>
      <c r="H89" s="58">
        <f>IF(G89="",$F$1*C89-B89,G89-B89)</f>
        <v>12.347024999999974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2020/5/25</v>
      </c>
      <c r="M89" s="44">
        <f ca="1">(L89-K89+1)*B89</f>
        <v>50895</v>
      </c>
      <c r="N89" s="61">
        <f ca="1">H89/M89*365</f>
        <v>8.8548268493957957E-2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0.12849930755555578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8.4896296296296178E-2</v>
      </c>
      <c r="G90" s="4"/>
      <c r="H90" s="58">
        <f>IF(G90="",$F$1*C90-B90,G90-B90)</f>
        <v>11.460999999999984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2020/5/25</v>
      </c>
      <c r="M90" s="44">
        <f ca="1">(L90-K90+1)*B90</f>
        <v>50760</v>
      </c>
      <c r="N90" s="61">
        <f ca="1">H90/M90*365</f>
        <v>8.2412628053585388E-2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0.13506117037037046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0.12300999999999979</v>
      </c>
      <c r="G92" s="4"/>
      <c r="H92" s="58">
        <f>IF(G92="",$F$1*C92-B92,G92-B92)</f>
        <v>29.522399999999948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2020/5/25</v>
      </c>
      <c r="M92" s="44">
        <f ca="1">(L92-K92+1)*B92</f>
        <v>89280</v>
      </c>
      <c r="N92" s="61">
        <f ca="1">H92/M92*365</f>
        <v>0.12069529569892451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0.16691083200000018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0.10437322916666644</v>
      </c>
      <c r="G93" s="4"/>
      <c r="H93" s="58">
        <f>IF(G93="",$F$1*C93-B93,G93-B93)</f>
        <v>25.049574999999948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2020/5/25</v>
      </c>
      <c r="M93" s="44">
        <f ca="1">(L93-K93+1)*B93</f>
        <v>89040</v>
      </c>
      <c r="N93" s="61">
        <f ca="1">H93/M93*365</f>
        <v>0.10268525241464488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0.18554208350000026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0.11099074074074064</v>
      </c>
      <c r="G94" s="4"/>
      <c r="H94" s="58">
        <f>IF(G94="",$F$1*C94-B94,G94-B94)</f>
        <v>14.983749999999986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2020/5/25</v>
      </c>
      <c r="M94" s="44">
        <f ca="1">(L94-K94+1)*B94</f>
        <v>49950</v>
      </c>
      <c r="N94" s="61">
        <f ca="1">H94/M94*365</f>
        <v>0.10949086586586577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0.10896672592592604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0.13911145833333335</v>
      </c>
      <c r="G96" s="4"/>
      <c r="H96" s="58">
        <f>IF(G96="",$F$1*C96-B96,G96-B96)</f>
        <v>33.386750000000006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2020/5/25</v>
      </c>
      <c r="M96" s="44">
        <f ca="1">(L96-K96+1)*B96</f>
        <v>88320</v>
      </c>
      <c r="N96" s="61">
        <f ca="1">H96/M96*365</f>
        <v>0.13797739753170291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0.15081445500000004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0.11407462962962932</v>
      </c>
      <c r="G98" s="4"/>
      <c r="H98" s="58">
        <f>IF(G98="",$F$1*C98-B98,G98-B98)</f>
        <v>15.400074999999958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2020/5/25</v>
      </c>
      <c r="M98" s="44">
        <f ca="1">(L98-K98+1)*B98</f>
        <v>49140</v>
      </c>
      <c r="N98" s="61">
        <f ca="1">H98/M98*365</f>
        <v>0.11438802146927116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0.10587893903703734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0.11367925925925924</v>
      </c>
      <c r="G99" s="4"/>
      <c r="H99" s="58">
        <f>IF(G99="",$F$1*C99-B99,G99-B99)</f>
        <v>15.346699999999998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2020/5/25</v>
      </c>
      <c r="M99" s="44">
        <f ca="1">(L99-K99+1)*B99</f>
        <v>49005</v>
      </c>
      <c r="N99" s="61">
        <f ca="1">H99/M99*365</f>
        <v>0.11430559126619731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0.10627055407407411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0.14818520833333318</v>
      </c>
      <c r="G103" s="4"/>
      <c r="H103" s="58">
        <f>IF(G103="",$F$1*C103-B103,G103-B103)</f>
        <v>35.564449999999965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2020/5/25</v>
      </c>
      <c r="M103" s="44">
        <f ca="1">(L103-K103+1)*B103</f>
        <v>85680</v>
      </c>
      <c r="N103" s="61">
        <f ca="1">H103/M103*365</f>
        <v>0.15150588527077483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0.14172391700000017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0.15027572916666662</v>
      </c>
      <c r="G104" s="4"/>
      <c r="H104" s="58">
        <f>IF(G104="",$F$1*C104-B104,G104-B104)</f>
        <v>36.066174999999987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2020/5/25</v>
      </c>
      <c r="M104" s="44">
        <f ca="1">(L104-K104+1)*B104</f>
        <v>85440</v>
      </c>
      <c r="N104" s="61">
        <f ca="1">H104/M104*365</f>
        <v>0.15407483467930705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0.13964869483333339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0.17380520833333316</v>
      </c>
      <c r="G105" s="4"/>
      <c r="H105" s="58">
        <f>IF(G105="",$F$1*C105-B105,G105-B105)</f>
        <v>41.71324999999996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2020/5/25</v>
      </c>
      <c r="M105" s="44">
        <f ca="1">(L105-K105+1)*B105</f>
        <v>85200</v>
      </c>
      <c r="N105" s="61">
        <f ca="1">H105/M105*365</f>
        <v>0.17870112969483551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0.1161005983333335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0.16308572916666647</v>
      </c>
      <c r="G106" s="4"/>
      <c r="H106" s="58">
        <f>IF(G106="",$F$1*C106-B106,G106-B106)</f>
        <v>39.140574999999956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2020/5/25</v>
      </c>
      <c r="M106" s="44">
        <f ca="1">(L106-K106+1)*B106</f>
        <v>84240</v>
      </c>
      <c r="N106" s="61">
        <f ca="1">H106/M106*365</f>
        <v>0.16959057306505204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0.12684155483333354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0.14916374999999985</v>
      </c>
      <c r="G110" s="4"/>
      <c r="H110" s="58">
        <f t="shared" ref="H110:H125" si="23">IF(G110="",$F$1*C110-B110,G110-B110)</f>
        <v>35.79929999999996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2020/5/25</v>
      </c>
      <c r="M110" s="44">
        <f t="shared" ref="M110:M125" ca="1" si="26">(L110-K110+1)*B110</f>
        <v>83280</v>
      </c>
      <c r="N110" s="61">
        <f t="shared" ref="N110:N125" ca="1" si="27">H110/M110*365</f>
        <v>0.15690135086455315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0.14076109000000017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0.14836312499999996</v>
      </c>
      <c r="G111" s="4"/>
      <c r="H111" s="58">
        <f t="shared" si="23"/>
        <v>35.60714999999999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2020/5/25</v>
      </c>
      <c r="M111" s="44">
        <f t="shared" ca="1" si="26"/>
        <v>82560</v>
      </c>
      <c r="N111" s="61">
        <f t="shared" ca="1" si="27"/>
        <v>0.15742017623546506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0.14155356700000007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0.1496085416666664</v>
      </c>
      <c r="G112" s="4"/>
      <c r="H112" s="58">
        <f t="shared" si="23"/>
        <v>35.906049999999937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2020/5/25</v>
      </c>
      <c r="M112" s="44">
        <f t="shared" ca="1" si="26"/>
        <v>82320</v>
      </c>
      <c r="N112" s="61">
        <f t="shared" ca="1" si="27"/>
        <v>0.15920442480563626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0.14030927566666693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0.13546416666666658</v>
      </c>
      <c r="G113" s="4"/>
      <c r="H113" s="58">
        <f t="shared" si="23"/>
        <v>32.511399999999981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2020/5/25</v>
      </c>
      <c r="M113" s="44">
        <f t="shared" ca="1" si="26"/>
        <v>82080</v>
      </c>
      <c r="N113" s="61">
        <f t="shared" ca="1" si="27"/>
        <v>0.14457432992202721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0.15446024400000011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0.11423277777777756</v>
      </c>
      <c r="G114" s="4"/>
      <c r="H114" s="58">
        <f t="shared" si="23"/>
        <v>15.421424999999971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2020/5/25</v>
      </c>
      <c r="M114" s="44">
        <f t="shared" ca="1" si="26"/>
        <v>46035</v>
      </c>
      <c r="N114" s="61">
        <f t="shared" ca="1" si="27"/>
        <v>0.1222726213750405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0.10572416622222246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0.10015759259259241</v>
      </c>
      <c r="G115" s="4"/>
      <c r="H115" s="58">
        <f t="shared" si="23"/>
        <v>13.521274999999974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2020/5/25</v>
      </c>
      <c r="M115" s="44">
        <f t="shared" ca="1" si="26"/>
        <v>45900</v>
      </c>
      <c r="N115" s="61">
        <f t="shared" ca="1" si="27"/>
        <v>0.10752212145969479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0.11979459007407425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9.9604074074073873E-2</v>
      </c>
      <c r="G116" s="4"/>
      <c r="H116" s="58">
        <f t="shared" si="23"/>
        <v>13.446549999999974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2020/5/25</v>
      </c>
      <c r="M116" s="44">
        <f t="shared" ca="1" si="26"/>
        <v>45495</v>
      </c>
      <c r="N116" s="61">
        <f t="shared" ca="1" si="27"/>
        <v>0.1078797834926913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0.12034920459259282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0.1098837037037038</v>
      </c>
      <c r="G117" s="4"/>
      <c r="H117" s="58">
        <f t="shared" si="23"/>
        <v>14.834300000000013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2020/5/25</v>
      </c>
      <c r="M117" s="44">
        <f t="shared" ca="1" si="26"/>
        <v>45360</v>
      </c>
      <c r="N117" s="61">
        <f t="shared" ca="1" si="27"/>
        <v>0.11936771384479729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0.11007769896296289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0.11178148148148141</v>
      </c>
      <c r="G118" s="4"/>
      <c r="H118" s="58">
        <f t="shared" si="23"/>
        <v>15.090499999999992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2020/5/25</v>
      </c>
      <c r="M118" s="44">
        <f t="shared" ca="1" si="26"/>
        <v>45225</v>
      </c>
      <c r="N118" s="61">
        <f t="shared" ca="1" si="27"/>
        <v>0.12179176340519618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0.10817439851851858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0.10205537037037023</v>
      </c>
      <c r="G119" s="4"/>
      <c r="H119" s="58">
        <f t="shared" si="23"/>
        <v>13.777474999999981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2020/5/25</v>
      </c>
      <c r="M119" s="44">
        <f t="shared" ca="1" si="26"/>
        <v>45090</v>
      </c>
      <c r="N119" s="61">
        <f t="shared" ca="1" si="27"/>
        <v>0.11152757540474592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0.11790331896296312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0.113521111111111</v>
      </c>
      <c r="G120" s="4"/>
      <c r="H120" s="58">
        <f t="shared" si="23"/>
        <v>15.325349999999986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2020/5/25</v>
      </c>
      <c r="M120" s="44">
        <f t="shared" ca="1" si="26"/>
        <v>44955</v>
      </c>
      <c r="N120" s="61">
        <f t="shared" ca="1" si="27"/>
        <v>0.12443004671337993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0.10643470488888902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8.2840370370370328E-2</v>
      </c>
      <c r="G121" s="4"/>
      <c r="H121" s="58">
        <f t="shared" si="23"/>
        <v>11.183449999999993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2020/5/25</v>
      </c>
      <c r="M121" s="44">
        <f t="shared" ca="1" si="26"/>
        <v>44550</v>
      </c>
      <c r="N121" s="61">
        <f t="shared" ca="1" si="27"/>
        <v>9.1626470258136861E-2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0.13712008029629635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8.6003333333333223E-2</v>
      </c>
      <c r="G122" s="4"/>
      <c r="H122" s="58">
        <f t="shared" si="23"/>
        <v>11.610449999999986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2020/5/25</v>
      </c>
      <c r="M122" s="44">
        <f t="shared" ca="1" si="26"/>
        <v>44415</v>
      </c>
      <c r="N122" s="61">
        <f t="shared" ca="1" si="27"/>
        <v>9.5414032421479111E-2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0.13395436666666682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9.4780555555555396E-2</v>
      </c>
      <c r="G123" s="4"/>
      <c r="H123" s="58">
        <f t="shared" si="23"/>
        <v>12.795374999999979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2020/5/25</v>
      </c>
      <c r="M123" s="44">
        <f t="shared" ca="1" si="26"/>
        <v>44280</v>
      </c>
      <c r="N123" s="61">
        <f t="shared" ca="1" si="27"/>
        <v>0.1054722645663955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0.12517502444444462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9.7943518518518305E-2</v>
      </c>
      <c r="G124" s="4"/>
      <c r="H124" s="58">
        <f t="shared" si="23"/>
        <v>13.222374999999971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2020/5/25</v>
      </c>
      <c r="M124" s="44">
        <f t="shared" ca="1" si="26"/>
        <v>44145</v>
      </c>
      <c r="N124" s="61">
        <f t="shared" ca="1" si="27"/>
        <v>0.10932533412617487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0.12201276814814836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9.3831666666666591E-2</v>
      </c>
      <c r="G125" s="4"/>
      <c r="H125" s="58">
        <f t="shared" si="23"/>
        <v>12.667274999999989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2020/5/25</v>
      </c>
      <c r="M125" s="44">
        <f t="shared" ca="1" si="26"/>
        <v>44010</v>
      </c>
      <c r="N125" s="61">
        <f t="shared" ca="1" si="27"/>
        <v>0.1050569274028629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0.12612894333333341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0.13935609374999985</v>
      </c>
      <c r="H136" s="58">
        <f t="shared" ref="H136:H143" si="43">IF(G136="",$F$1*C136-B136,G136-B136)</f>
        <v>133.78184999999985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2020/5/25</v>
      </c>
      <c r="M136" s="44">
        <f t="shared" ref="M136:M143" ca="1" si="46">(L136-K136+1)*B136</f>
        <v>296640</v>
      </c>
      <c r="N136" s="61">
        <f t="shared" ref="N136:N143" ca="1" si="47">H136/M136*365</f>
        <v>0.16461156705097069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0.15064390625000018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0.1293260416666667</v>
      </c>
      <c r="H137" s="58">
        <f t="shared" si="43"/>
        <v>31.038250000000005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2020/5/25</v>
      </c>
      <c r="M137" s="44">
        <f t="shared" ca="1" si="46"/>
        <v>73920</v>
      </c>
      <c r="N137" s="61">
        <f t="shared" ca="1" si="47"/>
        <v>0.15325975716991344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0.16059710499999993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0.11887343750000004</v>
      </c>
      <c r="H138" s="58">
        <f t="shared" si="43"/>
        <v>28.52962500000001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2020/5/25</v>
      </c>
      <c r="M138" s="44">
        <f t="shared" ca="1" si="46"/>
        <v>73680</v>
      </c>
      <c r="N138" s="61">
        <f t="shared" ca="1" si="47"/>
        <v>0.14133161135993491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0.17104528249999998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0.11486537037037031</v>
      </c>
      <c r="H139" s="58">
        <f t="shared" si="43"/>
        <v>15.506824999999992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2020/5/25</v>
      </c>
      <c r="M139" s="44">
        <f t="shared" ca="1" si="46"/>
        <v>41310</v>
      </c>
      <c r="N139" s="61">
        <f t="shared" ca="1" si="47"/>
        <v>0.13701261498426526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0.1050862496296297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0.11312574074074072</v>
      </c>
      <c r="H140" s="58">
        <f t="shared" si="43"/>
        <v>15.271974999999998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2020/5/25</v>
      </c>
      <c r="M140" s="44">
        <f t="shared" ca="1" si="46"/>
        <v>41175</v>
      </c>
      <c r="N140" s="61">
        <f t="shared" ca="1" si="47"/>
        <v>0.13537998482088642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0.1068262892592593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0.11336296296296298</v>
      </c>
      <c r="H141" s="58">
        <f t="shared" si="43"/>
        <v>15.304000000000002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2020/5/25</v>
      </c>
      <c r="M141" s="44">
        <f t="shared" ca="1" si="46"/>
        <v>40770</v>
      </c>
      <c r="N141" s="61">
        <f t="shared" ca="1" si="47"/>
        <v>0.13701152808437581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0.10658946370370372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0.10751148148148146</v>
      </c>
      <c r="H142" s="58">
        <f t="shared" si="43"/>
        <v>14.514049999999997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2020/5/25</v>
      </c>
      <c r="M142" s="44">
        <f t="shared" ca="1" si="46"/>
        <v>40635</v>
      </c>
      <c r="N142" s="61">
        <f t="shared" ca="1" si="47"/>
        <v>0.13037106558385625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0.11244438785185187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0.11154425925925916</v>
      </c>
      <c r="H143" s="58">
        <f t="shared" si="43"/>
        <v>15.058474999999987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2020/5/25</v>
      </c>
      <c r="M143" s="44">
        <f t="shared" ca="1" si="46"/>
        <v>40500</v>
      </c>
      <c r="N143" s="61">
        <f t="shared" ca="1" si="47"/>
        <v>0.13571218209876532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0.10841116940740751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0.13181687499999981</v>
      </c>
      <c r="H145" s="58">
        <f>IF(G145="",$F$1*C145-B145,G145-B145)</f>
        <v>31.636049999999955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2020/5/25</v>
      </c>
      <c r="M145" s="44">
        <f ca="1">(L145-K145+1)*B145</f>
        <v>71520</v>
      </c>
      <c r="N145" s="61">
        <f ca="1">H145/M145*365</f>
        <v>0.16145355494966418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0.15818312500000023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0.14458239583333304</v>
      </c>
      <c r="H146" s="58">
        <f>IF(G146="",$F$1*C146-B146,G146-B146)</f>
        <v>34.699774999999931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2020/5/25</v>
      </c>
      <c r="M146" s="44">
        <f ca="1">(L146-K146+1)*B146</f>
        <v>70800</v>
      </c>
      <c r="N146" s="61">
        <f ca="1">H146/M146*365</f>
        <v>0.17889008298022563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0.14541760416666699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0.16837874999999988</v>
      </c>
      <c r="H147" s="58">
        <f>IF(G147="",$F$1*C147-B147,G147-B147)</f>
        <v>60.616349999999954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2020/5/25</v>
      </c>
      <c r="M147" s="44">
        <f ca="1">(L147-K147+1)*B147</f>
        <v>105840</v>
      </c>
      <c r="N147" s="61">
        <f ca="1">H147/M147*365</f>
        <v>0.20904164540816311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0.12162125000000015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0.17350868055555538</v>
      </c>
      <c r="H148" s="58">
        <f>IF(G148="",$F$1*C148-B148,G148-B148)</f>
        <v>62.463124999999934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2020/5/25</v>
      </c>
      <c r="M148" s="44">
        <f ca="1">(L148-K148+1)*B148</f>
        <v>105480</v>
      </c>
      <c r="N148" s="61">
        <f ca="1">H148/M148*365</f>
        <v>0.21614562594804679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0.11649131944444466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0.16686645833333316</v>
      </c>
      <c r="H149" s="58">
        <f>IF(G149="",$F$1*C149-B149,G149-B149)</f>
        <v>40.047949999999958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2020/5/25</v>
      </c>
      <c r="M149" s="44">
        <f ca="1">(L149-K149+1)*B149</f>
        <v>70080</v>
      </c>
      <c r="N149" s="61">
        <f ca="1">H149/M149*365</f>
        <v>0.20858307291666645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0.12313354166666687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0.15948291666666659</v>
      </c>
      <c r="H151" s="58">
        <f>IF(G151="",$F$1*C151-B151,G151-B151)</f>
        <v>38.275899999999979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2020/5/25</v>
      </c>
      <c r="M151" s="44">
        <f ca="1">(L151-K151+1)*B151</f>
        <v>69120</v>
      </c>
      <c r="N151" s="61">
        <f ca="1">H151/M151*365</f>
        <v>0.20212244646990732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0.13051708333333345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0.1653096874999998</v>
      </c>
      <c r="H152" s="58">
        <f>IF(G152="",$F$1*C152-B152,G152-B152)</f>
        <v>39.674324999999953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2020/5/25</v>
      </c>
      <c r="M152" s="44">
        <f ca="1">(L152-K152+1)*B152</f>
        <v>68880</v>
      </c>
      <c r="N152" s="61">
        <f ca="1">H152/M152*365</f>
        <v>0.21023705901567921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0.12469031250000023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0.11553749999999979</v>
      </c>
      <c r="H156" s="58">
        <f>IF(G156="",$F$1*C156-B156,G156-B156)</f>
        <v>17.330624999999969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2020/5/25</v>
      </c>
      <c r="M156" s="44">
        <f ca="1">(L156-K156+1)*B156</f>
        <v>42150</v>
      </c>
      <c r="N156" s="61">
        <f ca="1">H156/M156*365</f>
        <v>0.15007540035587164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0.11446250000000022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0.11407462962962932</v>
      </c>
      <c r="H158" s="58">
        <f>IF(G158="",$F$1*C158-B158,G158-B158)</f>
        <v>15.400074999999958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2020/5/25</v>
      </c>
      <c r="M158" s="44">
        <f ca="1">(L158-K158+1)*B158</f>
        <v>37665</v>
      </c>
      <c r="N158" s="61">
        <f ca="1">H158/M158*365</f>
        <v>0.14923741869109214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0.10592537037037071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0.1130466666666665</v>
      </c>
      <c r="H159" s="58">
        <f>IF(G159="",$F$1*C159-B159,G159-B159)</f>
        <v>15.261299999999977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2020/5/25</v>
      </c>
      <c r="M159" s="44">
        <f ca="1">(L159-K159+1)*B159</f>
        <v>37530</v>
      </c>
      <c r="N159" s="61">
        <f ca="1">H159/M159*365</f>
        <v>0.14842458033573119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0.10695333333333353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0.11280944444444424</v>
      </c>
      <c r="H160" s="58">
        <f>IF(G160="",$F$1*C160-B160,G160-B160)</f>
        <v>15.229274999999973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2020/5/25</v>
      </c>
      <c r="M160" s="44">
        <f ca="1">(L160-K160+1)*B160</f>
        <v>37395</v>
      </c>
      <c r="N160" s="61">
        <f ca="1">H160/M160*365</f>
        <v>0.14864782390693917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0.10719055555555579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0.10086925925925917</v>
      </c>
      <c r="H162" s="58">
        <f t="shared" ref="H162:H193" si="63">IF(G162="",$F$1*C162-B162,G162-B162)</f>
        <v>13.617349999999988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2020/5/25</v>
      </c>
      <c r="M162" s="44">
        <f t="shared" ref="M162:M193" ca="1" si="66">(L162-K162+1)*B162</f>
        <v>36855</v>
      </c>
      <c r="N162" s="61">
        <f t="shared" ref="N162:N193" ca="1" si="67">H162/M162*365</f>
        <v>0.13486183014516337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0.11913074074074086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0.10150185185185191</v>
      </c>
      <c r="H163" s="58">
        <f t="shared" si="63"/>
        <v>13.702750000000009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2020/5/25</v>
      </c>
      <c r="M163" s="44">
        <f t="shared" ca="1" si="66"/>
        <v>36720</v>
      </c>
      <c r="N163" s="61">
        <f t="shared" ca="1" si="67"/>
        <v>0.13620652913943365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0.11849814814814812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9.9841296296296136E-2</v>
      </c>
      <c r="H164" s="58">
        <f t="shared" si="63"/>
        <v>13.478574999999978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2020/5/25</v>
      </c>
      <c r="M164" s="44">
        <f t="shared" ca="1" si="66"/>
        <v>36585</v>
      </c>
      <c r="N164" s="61">
        <f t="shared" ca="1" si="67"/>
        <v>0.13447259464261288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0.12015870370370389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0.10933018518518507</v>
      </c>
      <c r="H165" s="58">
        <f t="shared" si="63"/>
        <v>14.759574999999984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2020/5/25</v>
      </c>
      <c r="M165" s="44">
        <f t="shared" ca="1" si="66"/>
        <v>36450</v>
      </c>
      <c r="N165" s="61">
        <f t="shared" ca="1" si="67"/>
        <v>0.14779821330589835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0.11066981481481496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8.3947407407407373E-2</v>
      </c>
      <c r="H166" s="58">
        <f t="shared" si="63"/>
        <v>11.332899999999995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2020/5/25</v>
      </c>
      <c r="M166" s="44">
        <f t="shared" ca="1" si="66"/>
        <v>36045</v>
      </c>
      <c r="N166" s="61">
        <f t="shared" ca="1" si="67"/>
        <v>0.11475956443334716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0.13605259259259267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7.7384259259259097E-2</v>
      </c>
      <c r="H167" s="58">
        <f t="shared" si="63"/>
        <v>10.446874999999977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2020/5/25</v>
      </c>
      <c r="M167" s="44">
        <f t="shared" ca="1" si="66"/>
        <v>35910</v>
      </c>
      <c r="N167" s="61">
        <f t="shared" ca="1" si="67"/>
        <v>0.10618516778056228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0.14261574074074093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6.765814814814812E-2</v>
      </c>
      <c r="H168" s="58">
        <f t="shared" si="63"/>
        <v>9.1338499999999954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2020/5/25</v>
      </c>
      <c r="M168" s="44">
        <f t="shared" ca="1" si="66"/>
        <v>35775</v>
      </c>
      <c r="N168" s="61">
        <f t="shared" ca="1" si="67"/>
        <v>9.3189524807826662E-2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0.15234185185185189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5.8090185185185168E-2</v>
      </c>
      <c r="H169" s="58">
        <f t="shared" si="63"/>
        <v>7.8421749999999975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2020/5/25</v>
      </c>
      <c r="M169" s="44">
        <f t="shared" ca="1" si="66"/>
        <v>35640</v>
      </c>
      <c r="N169" s="61">
        <f t="shared" ca="1" si="67"/>
        <v>8.0314081790123434E-2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0.16190981481481487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5.4689999999999794E-2</v>
      </c>
      <c r="H170" s="58">
        <f t="shared" si="63"/>
        <v>7.3831499999999721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2020/5/25</v>
      </c>
      <c r="M170" s="44">
        <f t="shared" ca="1" si="66"/>
        <v>35505</v>
      </c>
      <c r="N170" s="61">
        <f t="shared" ca="1" si="67"/>
        <v>7.5900570342205043E-2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0.16531000000000023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3.4526111111111077E-2</v>
      </c>
      <c r="H171" s="58">
        <f t="shared" si="63"/>
        <v>4.6610249999999951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2020/5/25</v>
      </c>
      <c r="M171" s="44">
        <f t="shared" ca="1" si="66"/>
        <v>35100</v>
      </c>
      <c r="N171" s="61">
        <f t="shared" ca="1" si="67"/>
        <v>4.8469348290598242E-2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0.18547388888888894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3.776814814814821E-2</v>
      </c>
      <c r="H172" s="58">
        <f t="shared" si="63"/>
        <v>5.098700000000008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2020/5/25</v>
      </c>
      <c r="M172" s="44">
        <f t="shared" ca="1" si="66"/>
        <v>34965</v>
      </c>
      <c r="N172" s="61">
        <f t="shared" ca="1" si="67"/>
        <v>5.3225382525382607E-2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0.18223185185185181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4.2987037037036976E-2</v>
      </c>
      <c r="H173" s="58">
        <f t="shared" si="63"/>
        <v>5.8032499999999914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2020/5/25</v>
      </c>
      <c r="M173" s="44">
        <f t="shared" ca="1" si="66"/>
        <v>34830</v>
      </c>
      <c r="N173" s="61">
        <f t="shared" ca="1" si="67"/>
        <v>6.0814994257823621E-2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0.17701296296296304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3.8084444444444268E-2</v>
      </c>
      <c r="H174" s="58">
        <f t="shared" si="63"/>
        <v>5.141399999999976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2020/5/25</v>
      </c>
      <c r="M174" s="44">
        <f t="shared" ca="1" si="66"/>
        <v>34695</v>
      </c>
      <c r="N174" s="61">
        <f t="shared" ca="1" si="67"/>
        <v>5.4088802421097884E-2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0.18191555555555577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3.705648148148144E-2</v>
      </c>
      <c r="H175" s="58">
        <f t="shared" si="63"/>
        <v>5.0026249999999948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2020/5/25</v>
      </c>
      <c r="M175" s="44">
        <f t="shared" ca="1" si="66"/>
        <v>34155</v>
      </c>
      <c r="N175" s="61">
        <f t="shared" ca="1" si="67"/>
        <v>5.3460931781583898E-2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0.18294351851851859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5.7852962962962912E-2</v>
      </c>
      <c r="H176" s="58">
        <f t="shared" si="63"/>
        <v>7.810149999999993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2020/5/25</v>
      </c>
      <c r="M176" s="44">
        <f t="shared" ca="1" si="66"/>
        <v>34020</v>
      </c>
      <c r="N176" s="61">
        <f t="shared" ca="1" si="67"/>
        <v>8.3794966196355014E-2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0.16214703703703712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5.7773888888888895E-2</v>
      </c>
      <c r="H177" s="58">
        <f t="shared" si="63"/>
        <v>7.799475000000001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2020/5/25</v>
      </c>
      <c r="M177" s="44">
        <f t="shared" ca="1" si="66"/>
        <v>33885</v>
      </c>
      <c r="N177" s="61">
        <f t="shared" ca="1" si="67"/>
        <v>8.4013822487826489E-2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0.16222611111111113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4.8522222222222008E-2</v>
      </c>
      <c r="H178" s="58">
        <f t="shared" si="63"/>
        <v>6.5504999999999711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2020/5/25</v>
      </c>
      <c r="M178" s="44">
        <f t="shared" ca="1" si="66"/>
        <v>33750</v>
      </c>
      <c r="N178" s="61">
        <f t="shared" ca="1" si="67"/>
        <v>7.0842444444444139E-2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0.17147777777777801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4.5991851851851853E-2</v>
      </c>
      <c r="H179" s="58">
        <f t="shared" si="63"/>
        <v>6.2088999999999999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2020/5/25</v>
      </c>
      <c r="M179" s="44">
        <f t="shared" ca="1" si="66"/>
        <v>33615</v>
      </c>
      <c r="N179" s="61">
        <f t="shared" ca="1" si="67"/>
        <v>6.7417774802915359E-2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0.17400814814814819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5.2634074074073937E-2</v>
      </c>
      <c r="H180" s="58">
        <f t="shared" si="63"/>
        <v>7.1055999999999813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2020/5/25</v>
      </c>
      <c r="M180" s="44">
        <f t="shared" ca="1" si="66"/>
        <v>33210</v>
      </c>
      <c r="N180" s="61">
        <f t="shared" ca="1" si="67"/>
        <v>7.8095272508280425E-2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0.16736592592592608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5.041999999999984E-2</v>
      </c>
      <c r="H181" s="58">
        <f t="shared" si="63"/>
        <v>6.806699999999978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2020/5/25</v>
      </c>
      <c r="M181" s="44">
        <f t="shared" ca="1" si="66"/>
        <v>33075</v>
      </c>
      <c r="N181" s="61">
        <f t="shared" ca="1" si="67"/>
        <v>7.5115510204081387E-2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0.16958000000000018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6.7579074074073889E-2</v>
      </c>
      <c r="H182" s="58">
        <f t="shared" si="63"/>
        <v>9.1231749999999749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2020/5/25</v>
      </c>
      <c r="M182" s="44">
        <f t="shared" ca="1" si="66"/>
        <v>32940</v>
      </c>
      <c r="N182" s="61">
        <f t="shared" ca="1" si="67"/>
        <v>0.10109164769277447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0.15242092592592615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9.0747777777777691E-2</v>
      </c>
      <c r="H183" s="58">
        <f t="shared" si="63"/>
        <v>12.250949999999989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2020/5/25</v>
      </c>
      <c r="M183" s="44">
        <f t="shared" ca="1" si="66"/>
        <v>32805</v>
      </c>
      <c r="N183" s="61">
        <f t="shared" ca="1" si="67"/>
        <v>0.13630839048925456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0.12925222222222232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8.3868333333333142E-2</v>
      </c>
      <c r="H184" s="58">
        <f t="shared" si="63"/>
        <v>11.322224999999975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2020/5/25</v>
      </c>
      <c r="M184" s="44">
        <f t="shared" ca="1" si="66"/>
        <v>32670</v>
      </c>
      <c r="N184" s="61">
        <f t="shared" ca="1" si="67"/>
        <v>0.12649562672176279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0.13613166666666687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9.5175925925925886E-2</v>
      </c>
      <c r="H185" s="58">
        <f t="shared" si="63"/>
        <v>12.848749999999995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2020/5/25</v>
      </c>
      <c r="M185" s="44">
        <f t="shared" ca="1" si="66"/>
        <v>32265</v>
      </c>
      <c r="N185" s="61">
        <f t="shared" ca="1" si="67"/>
        <v>0.14535235549356881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0.12482407407407414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9.5334074074074127E-2</v>
      </c>
      <c r="H186" s="58">
        <f t="shared" si="63"/>
        <v>12.870100000000008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2020/5/25</v>
      </c>
      <c r="M186" s="44">
        <f t="shared" ca="1" si="66"/>
        <v>31185</v>
      </c>
      <c r="N186" s="61">
        <f t="shared" ca="1" si="67"/>
        <v>0.15063609106942449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0.1246659259259259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8.695222222222225E-2</v>
      </c>
      <c r="H187" s="58">
        <f t="shared" si="63"/>
        <v>11.738550000000004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2020/5/25</v>
      </c>
      <c r="M187" s="44">
        <f t="shared" ca="1" si="66"/>
        <v>31050</v>
      </c>
      <c r="N187" s="61">
        <f t="shared" ca="1" si="67"/>
        <v>0.13798939613526576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0.13304777777777776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7.4221296296296188E-2</v>
      </c>
      <c r="H188" s="58">
        <f t="shared" si="63"/>
        <v>10.019874999999985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2020/5/25</v>
      </c>
      <c r="M188" s="44">
        <f t="shared" ca="1" si="66"/>
        <v>30915</v>
      </c>
      <c r="N188" s="61">
        <f t="shared" ca="1" si="67"/>
        <v>0.11830031942422753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0.14577870370370383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7.2165370370370324E-2</v>
      </c>
      <c r="H189" s="58">
        <f t="shared" si="63"/>
        <v>9.7423249999999939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2020/5/25</v>
      </c>
      <c r="M189" s="44">
        <f t="shared" ca="1" si="66"/>
        <v>30780</v>
      </c>
      <c r="N189" s="61">
        <f t="shared" ca="1" si="67"/>
        <v>0.11552789554905776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0.1478346296296297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5.7536666666666639E-2</v>
      </c>
      <c r="H190" s="58">
        <f t="shared" si="63"/>
        <v>7.7674499999999966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2020/5/25</v>
      </c>
      <c r="M190" s="44">
        <f t="shared" ca="1" si="66"/>
        <v>30375</v>
      </c>
      <c r="N190" s="61">
        <f t="shared" ca="1" si="67"/>
        <v>9.3337259259259231E-2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0.1624633333333334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7.0900185185185038E-2</v>
      </c>
      <c r="H191" s="58">
        <f t="shared" si="63"/>
        <v>9.5715249999999799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2020/5/25</v>
      </c>
      <c r="M191" s="44">
        <f t="shared" ca="1" si="66"/>
        <v>30240</v>
      </c>
      <c r="N191" s="61">
        <f t="shared" ca="1" si="67"/>
        <v>0.11552931960978813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0.14909981481481499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7.5565555555555483E-2</v>
      </c>
      <c r="H192" s="58">
        <f t="shared" si="63"/>
        <v>10.201349999999991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2020/5/25</v>
      </c>
      <c r="M192" s="44">
        <f t="shared" ca="1" si="66"/>
        <v>30105</v>
      </c>
      <c r="N192" s="61">
        <f t="shared" ca="1" si="67"/>
        <v>0.12368353263577468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0.14443444444444453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7.7542407407407338E-2</v>
      </c>
      <c r="H193" s="58">
        <f t="shared" si="63"/>
        <v>10.46822499999999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2020/5/25</v>
      </c>
      <c r="M193" s="44">
        <f t="shared" ca="1" si="66"/>
        <v>29970</v>
      </c>
      <c r="N193" s="61">
        <f t="shared" ca="1" si="67"/>
        <v>0.12749089506172825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0.14245759259259269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9.1380370370370445E-2</v>
      </c>
      <c r="H194" s="58">
        <f t="shared" ref="H194:H225" si="83">IF(G194="",$F$1*C194-B194,G194-B194)</f>
        <v>12.33635000000001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2020/5/25</v>
      </c>
      <c r="M194" s="44">
        <f t="shared" ref="M194:M225" ca="1" si="86">(L194-K194+1)*B194</f>
        <v>29835</v>
      </c>
      <c r="N194" s="61">
        <f t="shared" ref="N194:N225" ca="1" si="87">H194/M194*365</f>
        <v>0.15092233115468423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0.12861962962962958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9.3594444444444327E-2</v>
      </c>
      <c r="H195" s="58">
        <f t="shared" si="83"/>
        <v>12.635249999999985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2020/5/25</v>
      </c>
      <c r="M195" s="44">
        <f t="shared" ca="1" si="86"/>
        <v>29430</v>
      </c>
      <c r="N195" s="61">
        <f t="shared" ca="1" si="87"/>
        <v>0.15670629459734944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0.12640555555555572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8.2207777777777782E-2</v>
      </c>
      <c r="H196" s="58">
        <f t="shared" si="83"/>
        <v>11.098050000000001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2020/5/25</v>
      </c>
      <c r="M196" s="44">
        <f t="shared" ca="1" si="86"/>
        <v>29295</v>
      </c>
      <c r="N196" s="61">
        <f t="shared" ca="1" si="87"/>
        <v>0.13827575524833591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0.13779222222222226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9.0194259259259169E-2</v>
      </c>
      <c r="H197" s="58">
        <f t="shared" si="83"/>
        <v>12.176224999999988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2020/5/25</v>
      </c>
      <c r="M197" s="44">
        <f t="shared" ca="1" si="86"/>
        <v>29160</v>
      </c>
      <c r="N197" s="61">
        <f t="shared" ca="1" si="87"/>
        <v>0.15241159550754443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0.12980574074074086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9.1617592592592487E-2</v>
      </c>
      <c r="H198" s="58">
        <f t="shared" si="83"/>
        <v>12.368374999999986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2020/5/25</v>
      </c>
      <c r="M198" s="44">
        <f t="shared" ca="1" si="86"/>
        <v>29025</v>
      </c>
      <c r="N198" s="61">
        <f t="shared" ca="1" si="87"/>
        <v>0.15553684323858724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0.12838240740740753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8.371018518518511E-2</v>
      </c>
      <c r="H199" s="58">
        <f t="shared" si="83"/>
        <v>11.300874999999991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2020/5/25</v>
      </c>
      <c r="M199" s="44">
        <f t="shared" ca="1" si="86"/>
        <v>28890</v>
      </c>
      <c r="N199" s="61">
        <f t="shared" ca="1" si="87"/>
        <v>0.14277671772239517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0.13628981481481492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6.5997592592592538E-2</v>
      </c>
      <c r="H200" s="58">
        <f t="shared" si="83"/>
        <v>8.9096749999999929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2020/5/25</v>
      </c>
      <c r="M200" s="44">
        <f t="shared" ca="1" si="86"/>
        <v>28485</v>
      </c>
      <c r="N200" s="61">
        <f t="shared" ca="1" si="87"/>
        <v>0.11416645164121458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0.1540024074074075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8.0863518518518473E-2</v>
      </c>
      <c r="H201" s="58">
        <f t="shared" si="83"/>
        <v>10.916574999999995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2020/5/25</v>
      </c>
      <c r="M201" s="44">
        <f t="shared" ca="1" si="86"/>
        <v>28350</v>
      </c>
      <c r="N201" s="61">
        <f t="shared" ca="1" si="87"/>
        <v>0.14054849647266307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0.13913648148148156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9.3040925925925805E-2</v>
      </c>
      <c r="H202" s="58">
        <f t="shared" si="83"/>
        <v>12.560524999999984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2020/5/25</v>
      </c>
      <c r="M202" s="44">
        <f t="shared" ca="1" si="86"/>
        <v>28215</v>
      </c>
      <c r="N202" s="61">
        <f t="shared" ca="1" si="87"/>
        <v>0.16248774144958336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0.12695907407407422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9.9050555555555558E-2</v>
      </c>
      <c r="H203" s="58">
        <f t="shared" si="83"/>
        <v>13.371825000000001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2020/5/25</v>
      </c>
      <c r="M203" s="44">
        <f t="shared" ca="1" si="86"/>
        <v>28080</v>
      </c>
      <c r="N203" s="61">
        <f t="shared" ca="1" si="87"/>
        <v>0.17381467681623933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0.12094944444444447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8.9719814814814655E-2</v>
      </c>
      <c r="H204" s="58">
        <f t="shared" si="83"/>
        <v>12.112174999999979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2020/5/25</v>
      </c>
      <c r="M204" s="44">
        <f t="shared" ca="1" si="86"/>
        <v>27945</v>
      </c>
      <c r="N204" s="61">
        <f t="shared" ca="1" si="87"/>
        <v>0.15820160583288576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0.13028018518518536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8.4500925925925896E-2</v>
      </c>
      <c r="H205" s="58">
        <f t="shared" si="83"/>
        <v>11.407624999999996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2020/5/25</v>
      </c>
      <c r="M205" s="44">
        <f t="shared" ca="1" si="86"/>
        <v>27540</v>
      </c>
      <c r="N205" s="61">
        <f t="shared" ca="1" si="87"/>
        <v>0.15119038217138703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0.13549907407407413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7.6751666666666551E-2</v>
      </c>
      <c r="H206" s="58">
        <f t="shared" si="83"/>
        <v>10.361474999999984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2020/5/25</v>
      </c>
      <c r="M206" s="44">
        <f t="shared" ca="1" si="86"/>
        <v>27405</v>
      </c>
      <c r="N206" s="61">
        <f t="shared" ca="1" si="87"/>
        <v>0.13800176518883395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0.14324833333333348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8.6873148148148019E-2</v>
      </c>
      <c r="H207" s="58">
        <f t="shared" si="83"/>
        <v>11.727874999999983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2020/5/25</v>
      </c>
      <c r="M207" s="44">
        <f t="shared" ca="1" si="86"/>
        <v>27270</v>
      </c>
      <c r="N207" s="61">
        <f t="shared" ca="1" si="87"/>
        <v>0.15697375779244568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0.13312685185185202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8.015185185185171E-2</v>
      </c>
      <c r="H208" s="58">
        <f t="shared" si="83"/>
        <v>10.820499999999981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2020/5/25</v>
      </c>
      <c r="M208" s="44">
        <f t="shared" ca="1" si="86"/>
        <v>27135</v>
      </c>
      <c r="N208" s="61">
        <f t="shared" ca="1" si="87"/>
        <v>0.14554938271604914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0.13984814814814833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8.3393888888888643E-2</v>
      </c>
      <c r="H209" s="58">
        <f t="shared" si="83"/>
        <v>11.258174999999966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2020/5/25</v>
      </c>
      <c r="M209" s="44">
        <f t="shared" ca="1" si="86"/>
        <v>27000</v>
      </c>
      <c r="N209" s="61">
        <f t="shared" ca="1" si="87"/>
        <v>0.15219384722222176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0.13660611111111137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0.10679981481481469</v>
      </c>
      <c r="H210" s="58">
        <f t="shared" si="83"/>
        <v>14.417974999999984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2020/5/25</v>
      </c>
      <c r="M210" s="44">
        <f t="shared" ca="1" si="86"/>
        <v>26595</v>
      </c>
      <c r="N210" s="61">
        <f t="shared" ca="1" si="87"/>
        <v>0.19787782947922522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0.11320018518518533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0.1062413541666667</v>
      </c>
      <c r="H211" s="58">
        <f t="shared" si="83"/>
        <v>25.497925000000009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2020/5/25</v>
      </c>
      <c r="M211" s="44">
        <f t="shared" ca="1" si="86"/>
        <v>47040</v>
      </c>
      <c r="N211" s="61">
        <f t="shared" ca="1" si="87"/>
        <v>0.19784741974914974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0.18375864583333335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0.10762020833333329</v>
      </c>
      <c r="H212" s="58">
        <f t="shared" si="83"/>
        <v>25.828849999999989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2020/5/25</v>
      </c>
      <c r="M212" s="44">
        <f t="shared" ca="1" si="86"/>
        <v>46800</v>
      </c>
      <c r="N212" s="61">
        <f t="shared" ca="1" si="87"/>
        <v>0.20144295405982898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0.18237979166666674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9.9613958333333127E-2</v>
      </c>
      <c r="H213" s="58">
        <f t="shared" si="83"/>
        <v>23.907349999999951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2020/5/25</v>
      </c>
      <c r="M213" s="44">
        <f t="shared" ca="1" si="86"/>
        <v>46560</v>
      </c>
      <c r="N213" s="61">
        <f t="shared" ca="1" si="87"/>
        <v>0.18741801439003397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0.19038604166666689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0.10806499999999977</v>
      </c>
      <c r="H214" s="58">
        <f t="shared" si="83"/>
        <v>14.58877499999997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2020/5/25</v>
      </c>
      <c r="M214" s="44">
        <f t="shared" ca="1" si="86"/>
        <v>26055</v>
      </c>
      <c r="N214" s="61">
        <f t="shared" ca="1" si="87"/>
        <v>0.20437163212435192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0.11193500000000026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0.10143760416666651</v>
      </c>
      <c r="H215" s="58">
        <f t="shared" si="83"/>
        <v>24.345024999999964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2020/5/25</v>
      </c>
      <c r="M215" s="44">
        <f t="shared" ca="1" si="86"/>
        <v>45600</v>
      </c>
      <c r="N215" s="61">
        <f t="shared" ca="1" si="87"/>
        <v>0.19486697642543832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0.18856239583333351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8.4184629629629623E-2</v>
      </c>
      <c r="H216" s="58">
        <f t="shared" si="83"/>
        <v>11.364924999999999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2020/5/25</v>
      </c>
      <c r="M216" s="44">
        <f t="shared" ca="1" si="86"/>
        <v>25515</v>
      </c>
      <c r="N216" s="61">
        <f t="shared" ca="1" si="87"/>
        <v>0.16257878208896728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0.13581537037037039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9.0194259259259169E-2</v>
      </c>
      <c r="H217" s="58">
        <f t="shared" si="83"/>
        <v>12.176224999999988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2020/5/25</v>
      </c>
      <c r="M217" s="44">
        <f t="shared" ca="1" si="86"/>
        <v>25380</v>
      </c>
      <c r="N217" s="61">
        <f t="shared" ca="1" si="87"/>
        <v>0.1751111948384553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0.12980574074074086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9.0194259259259169E-2</v>
      </c>
      <c r="H218" s="58">
        <f t="shared" si="83"/>
        <v>12.176224999999988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2020/5/25</v>
      </c>
      <c r="M218" s="44">
        <f t="shared" ca="1" si="86"/>
        <v>25245</v>
      </c>
      <c r="N218" s="61">
        <f t="shared" ca="1" si="87"/>
        <v>0.17604761834026522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0.12980574074074086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9.8892407407407318E-2</v>
      </c>
      <c r="H219" s="58">
        <f t="shared" si="83"/>
        <v>13.350474999999989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2020/5/25</v>
      </c>
      <c r="M219" s="44">
        <f t="shared" ca="1" si="86"/>
        <v>25110</v>
      </c>
      <c r="N219" s="61">
        <f t="shared" ca="1" si="87"/>
        <v>0.19406305754679393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0.12110759259259271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9.9129629629629581E-2</v>
      </c>
      <c r="H220" s="58">
        <f t="shared" si="83"/>
        <v>13.382499999999993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2020/5/25</v>
      </c>
      <c r="M220" s="44">
        <f t="shared" ca="1" si="86"/>
        <v>24705</v>
      </c>
      <c r="N220" s="61">
        <f t="shared" ca="1" si="87"/>
        <v>0.19771756729406992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0.12087037037037045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0.10276703703703699</v>
      </c>
      <c r="H221" s="58">
        <f t="shared" si="83"/>
        <v>13.873549999999994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2020/5/25</v>
      </c>
      <c r="M221" s="44">
        <f t="shared" ca="1" si="86"/>
        <v>24570</v>
      </c>
      <c r="N221" s="61">
        <f t="shared" ca="1" si="87"/>
        <v>0.20609872812372806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0.11723296296296304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9.8724374999999989E-2</v>
      </c>
      <c r="H222" s="58">
        <f t="shared" si="83"/>
        <v>23.693849999999998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2020/5/25</v>
      </c>
      <c r="M222" s="44">
        <f t="shared" ca="1" si="86"/>
        <v>43440</v>
      </c>
      <c r="N222" s="61">
        <f t="shared" ca="1" si="87"/>
        <v>0.19908506560773478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0.19127562500000006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0.10150185185185191</v>
      </c>
      <c r="H223" s="58">
        <f t="shared" si="83"/>
        <v>13.702750000000009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2020/5/25</v>
      </c>
      <c r="M223" s="44">
        <f t="shared" ca="1" si="86"/>
        <v>24300</v>
      </c>
      <c r="N223" s="61">
        <f t="shared" ca="1" si="87"/>
        <v>0.2058231995884775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0.11849814814814812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0.10041458333333324</v>
      </c>
      <c r="H224" s="58">
        <f t="shared" si="83"/>
        <v>24.099499999999978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2020/5/25</v>
      </c>
      <c r="M224" s="44">
        <f t="shared" ca="1" si="86"/>
        <v>42960</v>
      </c>
      <c r="N224" s="61">
        <f t="shared" ca="1" si="87"/>
        <v>0.20475599394785826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0.18958541666666678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9.8057187500000018E-2</v>
      </c>
      <c r="H225" s="58">
        <f t="shared" si="83"/>
        <v>23.533725000000004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2020/5/25</v>
      </c>
      <c r="M225" s="44">
        <f t="shared" ca="1" si="86"/>
        <v>42240</v>
      </c>
      <c r="N225" s="61">
        <f t="shared" ca="1" si="87"/>
        <v>0.20335723544034093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0.1919428125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9.3742708333333272E-2</v>
      </c>
      <c r="H226" s="58">
        <f t="shared" ref="H226:H257" si="103">IF(G226="",$F$1*C226-B226,G226-B226)</f>
        <v>22.498249999999985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2020/5/25</v>
      </c>
      <c r="M226" s="44">
        <f t="shared" ref="M226:M257" ca="1" si="106">(L226-K226+1)*B226</f>
        <v>42000</v>
      </c>
      <c r="N226" s="61">
        <f t="shared" ref="N226:N257" ca="1" si="107">H226/M226*365</f>
        <v>0.19552050595238082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0.19625729166666678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9.4622407407407363E-2</v>
      </c>
      <c r="H227" s="58">
        <f t="shared" si="103"/>
        <v>12.774024999999995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2020/5/25</v>
      </c>
      <c r="M227" s="44">
        <f t="shared" ca="1" si="106"/>
        <v>23490</v>
      </c>
      <c r="N227" s="61">
        <f t="shared" ca="1" si="107"/>
        <v>0.19848953277990625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0.12537759259259268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8.4738148148148146E-2</v>
      </c>
      <c r="H228" s="58">
        <f t="shared" si="103"/>
        <v>11.43965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2020/5/25</v>
      </c>
      <c r="M228" s="44">
        <f t="shared" ca="1" si="106"/>
        <v>23355</v>
      </c>
      <c r="N228" s="61">
        <f t="shared" ca="1" si="107"/>
        <v>0.17878279811603512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0.13526185185185188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7.5881851851851756E-2</v>
      </c>
      <c r="H229" s="58">
        <f t="shared" si="103"/>
        <v>10.244049999999987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2020/5/25</v>
      </c>
      <c r="M229" s="44">
        <f t="shared" ca="1" si="106"/>
        <v>23220</v>
      </c>
      <c r="N229" s="61">
        <f t="shared" ca="1" si="107"/>
        <v>0.1610283484065459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0.14411814814814827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7.2718888888888847E-2</v>
      </c>
      <c r="H230" s="58">
        <f t="shared" si="103"/>
        <v>9.8170499999999947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2020/5/25</v>
      </c>
      <c r="M230" s="44">
        <f t="shared" ca="1" si="106"/>
        <v>22815</v>
      </c>
      <c r="N230" s="61">
        <f t="shared" ca="1" si="107"/>
        <v>0.15705558842866527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0.1472811111111112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6.7579074074073889E-2</v>
      </c>
      <c r="H231" s="58">
        <f t="shared" si="103"/>
        <v>9.1231749999999749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2020/5/25</v>
      </c>
      <c r="M231" s="44">
        <f t="shared" ca="1" si="106"/>
        <v>22680</v>
      </c>
      <c r="N231" s="61">
        <f t="shared" ca="1" si="107"/>
        <v>0.14682358355379149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0.15242092592592615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7.1769999999999834E-2</v>
      </c>
      <c r="H232" s="58">
        <f t="shared" si="103"/>
        <v>9.6889499999999771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2020/5/25</v>
      </c>
      <c r="M232" s="44">
        <f t="shared" ca="1" si="106"/>
        <v>22545</v>
      </c>
      <c r="N232" s="61">
        <f t="shared" ca="1" si="107"/>
        <v>0.15686257485029903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0.14823000000000019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7.4379444444444429E-2</v>
      </c>
      <c r="H233" s="58">
        <f t="shared" si="103"/>
        <v>10.041224999999997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2020/5/25</v>
      </c>
      <c r="M233" s="44">
        <f t="shared" ca="1" si="106"/>
        <v>22410</v>
      </c>
      <c r="N233" s="61">
        <f t="shared" ca="1" si="107"/>
        <v>0.16354516398929045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0.14562055555555559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6.2597407407407171E-2</v>
      </c>
      <c r="H234" s="58">
        <f t="shared" si="103"/>
        <v>8.4506499999999676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2020/5/25</v>
      </c>
      <c r="M234" s="44">
        <f t="shared" ca="1" si="106"/>
        <v>22275</v>
      </c>
      <c r="N234" s="61">
        <f t="shared" ca="1" si="107"/>
        <v>0.13847305274971888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0.15740259259259287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4.5122037037036843E-2</v>
      </c>
      <c r="H235" s="58">
        <f t="shared" si="103"/>
        <v>6.0914749999999742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2020/5/25</v>
      </c>
      <c r="M235" s="44">
        <f t="shared" ca="1" si="106"/>
        <v>21870</v>
      </c>
      <c r="N235" s="61">
        <f t="shared" ca="1" si="107"/>
        <v>0.10166384887974352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0.17487796296296318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3.1363148148148168E-2</v>
      </c>
      <c r="H236" s="58">
        <f t="shared" si="103"/>
        <v>4.2340250000000026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2020/5/25</v>
      </c>
      <c r="M236" s="44">
        <f t="shared" ca="1" si="106"/>
        <v>21735</v>
      </c>
      <c r="N236" s="61">
        <f t="shared" ca="1" si="107"/>
        <v>7.1102789279963247E-2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0.18863685185185186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3.1995740740740498E-2</v>
      </c>
      <c r="H237" s="58">
        <f t="shared" si="103"/>
        <v>4.319424999999967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2020/5/25</v>
      </c>
      <c r="M237" s="44">
        <f t="shared" ca="1" si="106"/>
        <v>21600</v>
      </c>
      <c r="N237" s="61">
        <f t="shared" ca="1" si="107"/>
        <v>7.2990283564814254E-2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0.18800425925925954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3.0651481481481401E-2</v>
      </c>
      <c r="H238" s="58">
        <f t="shared" si="103"/>
        <v>4.1379499999999894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2020/5/25</v>
      </c>
      <c r="M238" s="44">
        <f t="shared" ca="1" si="106"/>
        <v>21465</v>
      </c>
      <c r="N238" s="61">
        <f t="shared" ca="1" si="107"/>
        <v>7.0363463778243471E-2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0.18934851851851864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4.0614814814814632E-2</v>
      </c>
      <c r="H239" s="58">
        <f t="shared" si="103"/>
        <v>5.4829999999999757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2020/5/25</v>
      </c>
      <c r="M239" s="44">
        <f t="shared" ca="1" si="106"/>
        <v>21330</v>
      </c>
      <c r="N239" s="61">
        <f t="shared" ca="1" si="107"/>
        <v>9.3825363338021162E-2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0.1793851851851854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6.069962962962934E-2</v>
      </c>
      <c r="H240" s="58">
        <f t="shared" si="103"/>
        <v>8.1944499999999607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2020/5/25</v>
      </c>
      <c r="M240" s="44">
        <f t="shared" ca="1" si="106"/>
        <v>20925</v>
      </c>
      <c r="N240" s="61">
        <f t="shared" ca="1" si="107"/>
        <v>0.14293783751493361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0.1593003703703707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4.6308148148147911E-2</v>
      </c>
      <c r="H241" s="58">
        <f t="shared" si="103"/>
        <v>6.2515999999999678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2020/5/25</v>
      </c>
      <c r="M241" s="44">
        <f t="shared" ca="1" si="106"/>
        <v>20790</v>
      </c>
      <c r="N241" s="61">
        <f t="shared" ca="1" si="107"/>
        <v>0.10975632515632459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0.17369185185185212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4.274981481481472E-2</v>
      </c>
      <c r="H242" s="58">
        <f t="shared" si="103"/>
        <v>5.7712249999999869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2020/5/25</v>
      </c>
      <c r="M242" s="44">
        <f t="shared" ca="1" si="106"/>
        <v>20655</v>
      </c>
      <c r="N242" s="61">
        <f t="shared" ca="1" si="107"/>
        <v>0.10198485233599588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0.17725018518518532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3.5791296296296363E-2</v>
      </c>
      <c r="H243" s="58">
        <f t="shared" si="103"/>
        <v>4.8318250000000091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2020/5/25</v>
      </c>
      <c r="M243" s="44">
        <f t="shared" ca="1" si="106"/>
        <v>20520</v>
      </c>
      <c r="N243" s="61">
        <f t="shared" ca="1" si="107"/>
        <v>8.5946204922027453E-2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0.18420870370370368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4.2670740740740704E-2</v>
      </c>
      <c r="H244" s="58">
        <f t="shared" si="103"/>
        <v>5.760549999999995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2020/5/25</v>
      </c>
      <c r="M244" s="44">
        <f t="shared" ca="1" si="106"/>
        <v>20385</v>
      </c>
      <c r="N244" s="61">
        <f t="shared" ca="1" si="107"/>
        <v>0.10314450576404209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0.17732925925925933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3.0730555555555417E-2</v>
      </c>
      <c r="H245" s="58">
        <f t="shared" si="103"/>
        <v>4.1486249999999814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2020/5/25</v>
      </c>
      <c r="M245" s="44">
        <f t="shared" ca="1" si="106"/>
        <v>19980</v>
      </c>
      <c r="N245" s="61">
        <f t="shared" ca="1" si="107"/>
        <v>7.578819444444411E-2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0.1892694444444446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2.614425925925919E-2</v>
      </c>
      <c r="H246" s="58">
        <f t="shared" si="103"/>
        <v>3.5294749999999908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2020/5/25</v>
      </c>
      <c r="M246" s="44">
        <f t="shared" ca="1" si="106"/>
        <v>19845</v>
      </c>
      <c r="N246" s="61">
        <f t="shared" ca="1" si="107"/>
        <v>6.4916017888636768E-2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0.19385574074074083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8.2735185185183746E-3</v>
      </c>
      <c r="H247" s="58">
        <f t="shared" si="103"/>
        <v>1.1169249999999806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2020/5/25</v>
      </c>
      <c r="M247" s="44">
        <f t="shared" ca="1" si="106"/>
        <v>19575</v>
      </c>
      <c r="N247" s="61">
        <f t="shared" ca="1" si="107"/>
        <v>2.0826443167304875E-2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0.21172648148148165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5.8222222222222321E-3</v>
      </c>
      <c r="H248" s="58">
        <f t="shared" si="103"/>
        <v>0.78600000000000136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2020/5/25</v>
      </c>
      <c r="M248" s="44">
        <f t="shared" ca="1" si="106"/>
        <v>19440</v>
      </c>
      <c r="N248" s="61">
        <f t="shared" ca="1" si="107"/>
        <v>1.4757716049382742E-2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0.2141777777777778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-3.5085185185186707E-3</v>
      </c>
      <c r="H249" s="58">
        <f t="shared" si="103"/>
        <v>-0.47365000000002055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2020/5/25</v>
      </c>
      <c r="M249" s="44">
        <f t="shared" ca="1" si="106"/>
        <v>19035</v>
      </c>
      <c r="N249" s="61">
        <f t="shared" ca="1" si="107"/>
        <v>-9.0823351720518784E-3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0.22350851851851869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-1.4737037037037192E-2</v>
      </c>
      <c r="H250" s="58">
        <f t="shared" si="103"/>
        <v>-1.9895000000000209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2020/5/25</v>
      </c>
      <c r="M250" s="44">
        <f t="shared" ca="1" si="106"/>
        <v>18900</v>
      </c>
      <c r="N250" s="61">
        <f t="shared" ca="1" si="107"/>
        <v>-3.8421560846561252E-2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0.23473703703703722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-2.0851851851853521E-3</v>
      </c>
      <c r="H251" s="58">
        <f t="shared" si="103"/>
        <v>-0.28150000000002251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2020/5/25</v>
      </c>
      <c r="M251" s="44">
        <f t="shared" ca="1" si="106"/>
        <v>18765</v>
      </c>
      <c r="N251" s="61">
        <f t="shared" ca="1" si="107"/>
        <v>-5.4754862776449885E-3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0.22208518518518539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-1.4262592592592683E-2</v>
      </c>
      <c r="H252" s="58">
        <f t="shared" si="103"/>
        <v>-1.9254500000000121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2020/5/25</v>
      </c>
      <c r="M252" s="44">
        <f t="shared" ca="1" si="106"/>
        <v>18630</v>
      </c>
      <c r="N252" s="61">
        <f t="shared" ca="1" si="107"/>
        <v>-3.7723523886205278E-2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0.23426259259259272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-1.1969444444444569E-2</v>
      </c>
      <c r="H253" s="58">
        <f t="shared" si="103"/>
        <v>-1.6158750000000168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2020/5/25</v>
      </c>
      <c r="M253" s="44">
        <f t="shared" ca="1" si="106"/>
        <v>18495</v>
      </c>
      <c r="N253" s="61">
        <f t="shared" ca="1" si="107"/>
        <v>-3.1889395782644291E-2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0.23196944444444459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-2.5095740740740707E-2</v>
      </c>
      <c r="H254" s="58">
        <f t="shared" si="103"/>
        <v>-3.3879249999999956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2020/5/25</v>
      </c>
      <c r="M254" s="44">
        <f t="shared" ca="1" si="106"/>
        <v>18090</v>
      </c>
      <c r="N254" s="61">
        <f t="shared" ca="1" si="107"/>
        <v>-6.835780127142059E-2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0.24509574074074073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-2.2802592592592805E-2</v>
      </c>
      <c r="H255" s="58">
        <f t="shared" si="103"/>
        <v>-3.0783500000000288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2020/5/25</v>
      </c>
      <c r="M255" s="44">
        <f t="shared" ca="1" si="106"/>
        <v>17955</v>
      </c>
      <c r="N255" s="61">
        <f t="shared" ca="1" si="107"/>
        <v>-6.2578543581175747E-2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0.24280259259259285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-2.0588518518518707E-2</v>
      </c>
      <c r="H256" s="58">
        <f t="shared" si="103"/>
        <v>-2.7794500000000255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2020/5/25</v>
      </c>
      <c r="M256" s="44">
        <f t="shared" ca="1" si="106"/>
        <v>17820</v>
      </c>
      <c r="N256" s="61">
        <f t="shared" ca="1" si="107"/>
        <v>-5.6930373176207034E-2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0.24058851851851873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-2.0983888888888993E-2</v>
      </c>
      <c r="H257" s="58">
        <f t="shared" si="103"/>
        <v>-2.8328250000000139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2020/5/25</v>
      </c>
      <c r="M257" s="44">
        <f t="shared" ca="1" si="106"/>
        <v>17685</v>
      </c>
      <c r="N257" s="61">
        <f t="shared" ca="1" si="107"/>
        <v>-5.8466560644614363E-2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0.24098388888888903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-1.837444444444461E-2</v>
      </c>
      <c r="H258" s="58">
        <f t="shared" ref="H258:H287" si="123">IF(G258="",$F$1*C258-B258,G258-B258)</f>
        <v>-2.4805500000000222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2020/5/25</v>
      </c>
      <c r="M258" s="44">
        <f t="shared" ref="M258:M287" ca="1" si="126">(L258-K258+1)*B258</f>
        <v>17550</v>
      </c>
      <c r="N258" s="61">
        <f t="shared" ref="N258:N287" ca="1" si="127">H258/M258*365</f>
        <v>-5.1589786324786786E-2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0.23837444444444464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-3.2054259259259484E-2</v>
      </c>
      <c r="H259" s="58">
        <f t="shared" si="123"/>
        <v>-4.3273250000000303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2020/5/25</v>
      </c>
      <c r="M259" s="44">
        <f t="shared" ca="1" si="126"/>
        <v>17145</v>
      </c>
      <c r="N259" s="61">
        <f t="shared" ca="1" si="127"/>
        <v>-9.2124445902596164E-2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0.25205425925925951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-2.2170000000000054E-2</v>
      </c>
      <c r="H260" s="58">
        <f t="shared" si="123"/>
        <v>-2.9929500000000075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2020/5/25</v>
      </c>
      <c r="M260" s="44">
        <f t="shared" ca="1" si="126"/>
        <v>17010</v>
      </c>
      <c r="N260" s="61">
        <f t="shared" ca="1" si="127"/>
        <v>-6.4222619047619209E-2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0.24217000000000008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-3.0630925925925954E-2</v>
      </c>
      <c r="H261" s="58">
        <f t="shared" si="123"/>
        <v>-4.1351750000000038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2020/5/25</v>
      </c>
      <c r="M261" s="44">
        <f t="shared" ca="1" si="126"/>
        <v>16875</v>
      </c>
      <c r="N261" s="61">
        <f t="shared" ca="1" si="127"/>
        <v>-8.944230370370379E-2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0.25063092592592601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1.9475925925923497E-3</v>
      </c>
      <c r="H262" s="58">
        <f t="shared" si="123"/>
        <v>0.26292499999996721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2020/5/25</v>
      </c>
      <c r="M262" s="44">
        <f t="shared" ca="1" si="126"/>
        <v>16740</v>
      </c>
      <c r="N262" s="61">
        <f t="shared" ca="1" si="127"/>
        <v>5.7328330346468363E-3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0.21805240740740767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9.185481481481475E-2</v>
      </c>
      <c r="H263" s="58">
        <f t="shared" si="123"/>
        <v>12.400399999999991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2020/5/25</v>
      </c>
      <c r="M263" s="44">
        <f t="shared" ca="1" si="126"/>
        <v>15255</v>
      </c>
      <c r="N263" s="61">
        <f t="shared" ca="1" si="127"/>
        <v>0.2966991805965255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0.12814518518518528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7.1651388888888654E-2</v>
      </c>
      <c r="H264" s="58">
        <f t="shared" si="123"/>
        <v>6.4486249999999785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2020/5/25</v>
      </c>
      <c r="M264" s="44">
        <f t="shared" ca="1" si="126"/>
        <v>10080</v>
      </c>
      <c r="N264" s="61">
        <f t="shared" ca="1" si="127"/>
        <v>0.2335067584325389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0.11834861111111135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4.6624444444444336E-2</v>
      </c>
      <c r="H265" s="58">
        <f t="shared" si="123"/>
        <v>4.1961999999999904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2020/5/25</v>
      </c>
      <c r="M265" s="44">
        <f t="shared" ca="1" si="126"/>
        <v>9990</v>
      </c>
      <c r="N265" s="61">
        <f t="shared" ca="1" si="127"/>
        <v>0.15331461461461426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0.14337555555555567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1.7525185185185053E-2</v>
      </c>
      <c r="H266" s="58">
        <f t="shared" si="123"/>
        <v>2.3658999999999821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2020/5/25</v>
      </c>
      <c r="M266" s="44">
        <f t="shared" ca="1" si="126"/>
        <v>14850</v>
      </c>
      <c r="N266" s="61">
        <f t="shared" ca="1" si="127"/>
        <v>5.8151750841750408E-2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0.20247481481481497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9.6968518518516945E-3</v>
      </c>
      <c r="H267" s="58">
        <f t="shared" si="123"/>
        <v>1.3090749999999787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2020/5/25</v>
      </c>
      <c r="M267" s="44">
        <f t="shared" ca="1" si="126"/>
        <v>14715</v>
      </c>
      <c r="N267" s="61">
        <f t="shared" ca="1" si="127"/>
        <v>3.2471109412163933E-2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0.21030314814814832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-7.4092592592604788E-4</v>
      </c>
      <c r="H268" s="58">
        <f t="shared" si="123"/>
        <v>-0.10002500000001646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2020/5/25</v>
      </c>
      <c r="M268" s="44">
        <f t="shared" ca="1" si="126"/>
        <v>14310</v>
      </c>
      <c r="N268" s="61">
        <f t="shared" ca="1" si="127"/>
        <v>-2.551301537386863E-3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0.22074092592592609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2.5801851851850995E-3</v>
      </c>
      <c r="H269" s="58">
        <f t="shared" si="123"/>
        <v>0.34832499999998845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2020/5/25</v>
      </c>
      <c r="M269" s="44">
        <f t="shared" ca="1" si="126"/>
        <v>14175</v>
      </c>
      <c r="N269" s="61">
        <f t="shared" ca="1" si="127"/>
        <v>8.9692151675482036E-3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0.21741981481481493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-1.4420740740740923E-2</v>
      </c>
      <c r="H270" s="58">
        <f t="shared" si="123"/>
        <v>-1.9468000000000245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2020/5/25</v>
      </c>
      <c r="M270" s="44">
        <f t="shared" ca="1" si="126"/>
        <v>14040</v>
      </c>
      <c r="N270" s="61">
        <f t="shared" ca="1" si="127"/>
        <v>-5.0611253561254191E-2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0.23442074074074096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-7.3831481481483425E-3</v>
      </c>
      <c r="H271" s="58">
        <f t="shared" si="123"/>
        <v>-0.99672500000002628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2020/5/25</v>
      </c>
      <c r="M271" s="44">
        <f t="shared" ca="1" si="126"/>
        <v>13905</v>
      </c>
      <c r="N271" s="61">
        <f t="shared" ca="1" si="127"/>
        <v>-2.6163583243438301E-2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0.22738314814814836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-8.4901851851851822E-3</v>
      </c>
      <c r="H272" s="58">
        <f t="shared" si="123"/>
        <v>-1.1461749999999995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2020/5/25</v>
      </c>
      <c r="M272" s="44">
        <f t="shared" ca="1" si="126"/>
        <v>13770</v>
      </c>
      <c r="N272" s="61">
        <f t="shared" ca="1" si="127"/>
        <v>-3.038154502541756E-2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0.22849018518518521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-3.7826666666666772E-2</v>
      </c>
      <c r="H273" s="58">
        <f t="shared" si="123"/>
        <v>-5.1066000000000145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2020/5/25</v>
      </c>
      <c r="M273" s="44">
        <f t="shared" ca="1" si="126"/>
        <v>13365</v>
      </c>
      <c r="N273" s="61">
        <f t="shared" ca="1" si="127"/>
        <v>-0.13946195286195326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0.25782666666666681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-4.8897037037037058E-2</v>
      </c>
      <c r="H274" s="58">
        <f t="shared" si="123"/>
        <v>-6.6011000000000024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2020/5/25</v>
      </c>
      <c r="M274" s="44">
        <f t="shared" ca="1" si="126"/>
        <v>13230</v>
      </c>
      <c r="N274" s="61">
        <f t="shared" ca="1" si="127"/>
        <v>-0.18211651549508698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0.2688970370370371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-4.019888888888911E-2</v>
      </c>
      <c r="H275" s="58">
        <f t="shared" si="123"/>
        <v>-5.4268500000000301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2020/5/25</v>
      </c>
      <c r="M275" s="44">
        <f t="shared" ca="1" si="126"/>
        <v>13095</v>
      </c>
      <c r="N275" s="61">
        <f t="shared" ca="1" si="127"/>
        <v>-0.15126386025200542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0.26019888888888915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-5.6488148148148266E-2</v>
      </c>
      <c r="H276" s="58">
        <f t="shared" si="123"/>
        <v>-7.6259000000000157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2020/5/25</v>
      </c>
      <c r="M276" s="44">
        <f t="shared" ca="1" si="126"/>
        <v>12960</v>
      </c>
      <c r="N276" s="61">
        <f t="shared" ca="1" si="127"/>
        <v>-0.21477264660493869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0.27648814814814832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-6.9298148148148234E-2</v>
      </c>
      <c r="H277" s="58">
        <f t="shared" si="123"/>
        <v>-9.3552500000000123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2020/5/25</v>
      </c>
      <c r="M277" s="44">
        <f t="shared" ca="1" si="126"/>
        <v>12825</v>
      </c>
      <c r="N277" s="61">
        <f t="shared" ca="1" si="127"/>
        <v>-0.26625077972709588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0.28929814814814825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-8.1080185185185283E-2</v>
      </c>
      <c r="H278" s="58">
        <f t="shared" si="123"/>
        <v>-10.945825000000013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2020/5/25</v>
      </c>
      <c r="M278" s="44">
        <f t="shared" ca="1" si="126"/>
        <v>12420</v>
      </c>
      <c r="N278" s="61">
        <f t="shared" ca="1" si="127"/>
        <v>-0.32167682165861555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0.30108018518518531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-8.5587407407407501E-2</v>
      </c>
      <c r="H279" s="58">
        <f t="shared" si="123"/>
        <v>-11.554300000000012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2020/5/25</v>
      </c>
      <c r="M279" s="44">
        <f t="shared" ca="1" si="126"/>
        <v>12285</v>
      </c>
      <c r="N279" s="61">
        <f t="shared" ca="1" si="127"/>
        <v>-0.34329015059015094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0.30558740740740753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-6.3604814814814864E-2</v>
      </c>
      <c r="H280" s="58">
        <f t="shared" si="123"/>
        <v>-8.5866500000000059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2020/5/25</v>
      </c>
      <c r="M280" s="44">
        <f t="shared" ca="1" si="126"/>
        <v>12150</v>
      </c>
      <c r="N280" s="61">
        <f t="shared" ca="1" si="127"/>
        <v>-0.25795286008230472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0.28360481481481492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-6.684685185185188E-2</v>
      </c>
      <c r="H281" s="58">
        <f t="shared" si="123"/>
        <v>-9.0243250000000046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2020/5/25</v>
      </c>
      <c r="M281" s="44">
        <f t="shared" ca="1" si="126"/>
        <v>12015</v>
      </c>
      <c r="N281" s="61">
        <f t="shared" ca="1" si="127"/>
        <v>-0.27414720141489818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0.28684685185185188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-1.7979074074074113E-2</v>
      </c>
      <c r="H282" s="58">
        <f t="shared" si="123"/>
        <v>-2.4271750000000054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2020/5/25</v>
      </c>
      <c r="M282" s="44">
        <f t="shared" ca="1" si="126"/>
        <v>11880</v>
      </c>
      <c r="N282" s="61">
        <f t="shared" ca="1" si="127"/>
        <v>-7.4572295875421038E-2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0.23797907407407415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-5.1348333333333405E-2</v>
      </c>
      <c r="H283" s="58">
        <f t="shared" si="123"/>
        <v>-6.9320250000000101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2020/5/25</v>
      </c>
      <c r="M283" s="44">
        <f t="shared" ca="1" si="126"/>
        <v>11475</v>
      </c>
      <c r="N283" s="61">
        <f t="shared" ca="1" si="127"/>
        <v>-0.22049578431372582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0.27134833333333341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-5.88603703703705E-2</v>
      </c>
      <c r="H284" s="58">
        <f t="shared" si="123"/>
        <v>-7.9461500000000171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2020/5/25</v>
      </c>
      <c r="M284" s="44">
        <f t="shared" ca="1" si="126"/>
        <v>11340</v>
      </c>
      <c r="N284" s="61">
        <f t="shared" ca="1" si="127"/>
        <v>-0.25576232363315748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0.27886037037037054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-5.9651111111111169E-2</v>
      </c>
      <c r="H285" s="58">
        <f t="shared" si="123"/>
        <v>-8.0529000000000082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2020/5/25</v>
      </c>
      <c r="M285" s="44">
        <f t="shared" ca="1" si="126"/>
        <v>11205</v>
      </c>
      <c r="N285" s="61">
        <f t="shared" ca="1" si="127"/>
        <v>-0.26232115127175393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0.27965111111111118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-7.3014629629629665E-2</v>
      </c>
      <c r="H286" s="58">
        <f t="shared" si="123"/>
        <v>-9.8569750000000056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2020/5/25</v>
      </c>
      <c r="M286" s="44">
        <f t="shared" ca="1" si="126"/>
        <v>11070</v>
      </c>
      <c r="N286" s="61">
        <f t="shared" ca="1" si="127"/>
        <v>-0.32500414408310768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0.29301462962962971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-6.7321296296296393E-2</v>
      </c>
      <c r="H287" s="58">
        <f t="shared" si="123"/>
        <v>-9.0883750000000134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2020/5/25</v>
      </c>
      <c r="M287" s="44">
        <f t="shared" ca="1" si="126"/>
        <v>10935</v>
      </c>
      <c r="N287" s="61">
        <f t="shared" ca="1" si="127"/>
        <v>-0.30336139689071834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0.28732129629629644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-2.9682037037037146E-2</v>
      </c>
      <c r="H288" s="58">
        <f t="shared" ref="H288:H292" si="143">IF(G288="",$F$1*C288-B288,G288-B288)</f>
        <v>-4.0070750000000146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2020/5/25</v>
      </c>
      <c r="M288" s="44">
        <f t="shared" ref="M288:M292" ca="1" si="146">(L288-K288+1)*B288</f>
        <v>10530</v>
      </c>
      <c r="N288" s="61">
        <f t="shared" ref="N288:N292" ca="1" si="147">H288/M288*365</f>
        <v>-0.13889671177587895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0.24968203703703717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-5.3720555555555639E-2</v>
      </c>
      <c r="H289" s="58">
        <f t="shared" si="143"/>
        <v>-7.2522750000000116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2020/5/25</v>
      </c>
      <c r="M289" s="44">
        <f t="shared" ca="1" si="146"/>
        <v>10395</v>
      </c>
      <c r="N289" s="61">
        <f t="shared" ca="1" si="147"/>
        <v>-0.25464938672438714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0.27372055555555569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-4.0357037037037143E-2</v>
      </c>
      <c r="H290" s="58">
        <f t="shared" si="143"/>
        <v>-5.4482000000000141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2020/5/25</v>
      </c>
      <c r="M290" s="44">
        <f t="shared" ca="1" si="146"/>
        <v>10260</v>
      </c>
      <c r="N290" s="61">
        <f t="shared" ca="1" si="147"/>
        <v>-0.19381998050682311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0.26035703703703716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-2.4621296296296408E-2</v>
      </c>
      <c r="H291" s="58">
        <f t="shared" si="143"/>
        <v>-3.3238750000000152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2020/5/25</v>
      </c>
      <c r="M291" s="44">
        <f t="shared" ca="1" si="146"/>
        <v>10125</v>
      </c>
      <c r="N291" s="61">
        <f t="shared" ca="1" si="147"/>
        <v>-0.1198236419753092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0.24462129629629645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-1.8927962962963132E-2</v>
      </c>
      <c r="H292" s="58">
        <f t="shared" si="143"/>
        <v>-2.5552750000000231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2020/5/25</v>
      </c>
      <c r="M292" s="44">
        <f t="shared" ca="1" si="146"/>
        <v>9990</v>
      </c>
      <c r="N292" s="61">
        <f t="shared" ca="1" si="147"/>
        <v>-9.3360898398399242E-2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0.23892796296296315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2.5590740740740456E-2</v>
      </c>
      <c r="H293" s="58">
        <f t="shared" ref="H293:H297" si="163">IF(G293="",$F$1*C293-B293,G293-B293)</f>
        <v>3.4547499999999616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2020/5/25</v>
      </c>
      <c r="M293" s="44">
        <f t="shared" ref="M293:M297" ca="1" si="166">(L293-K293+1)*B293</f>
        <v>9585</v>
      </c>
      <c r="N293" s="61">
        <f t="shared" ref="N293:N297" ca="1" si="167">H293/M293*365</f>
        <v>0.13155803338549671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0.19440925925925956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2.3930185185185093E-2</v>
      </c>
      <c r="H294" s="58">
        <f t="shared" si="163"/>
        <v>3.2305749999999875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2020/5/25</v>
      </c>
      <c r="M294" s="44">
        <f t="shared" ca="1" si="166"/>
        <v>9450</v>
      </c>
      <c r="N294" s="61">
        <f t="shared" ca="1" si="167"/>
        <v>0.12477882275132227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0.19606981481481495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4.0852037037036888E-2</v>
      </c>
      <c r="H295" s="58">
        <f t="shared" si="163"/>
        <v>5.5150249999999801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2020/5/25</v>
      </c>
      <c r="M295" s="44">
        <f t="shared" ca="1" si="166"/>
        <v>9315</v>
      </c>
      <c r="N295" s="61">
        <f t="shared" ca="1" si="167"/>
        <v>0.21610135534084732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0.17914796296296315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3.3814444444444307E-2</v>
      </c>
      <c r="H296" s="58">
        <f t="shared" si="163"/>
        <v>3.0432999999999879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2020/5/25</v>
      </c>
      <c r="M296" s="44">
        <f t="shared" ca="1" si="166"/>
        <v>6120</v>
      </c>
      <c r="N296" s="61">
        <f t="shared" ca="1" si="167"/>
        <v>0.18150400326797311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0.15618555555555569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2.1953333333333248E-2</v>
      </c>
      <c r="H297" s="58">
        <f t="shared" si="163"/>
        <v>1.9757999999999925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2020/5/25</v>
      </c>
      <c r="M297" s="44">
        <f t="shared" ca="1" si="166"/>
        <v>6030</v>
      </c>
      <c r="N297" s="61">
        <f t="shared" ca="1" si="167"/>
        <v>0.11959651741293485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0.16804666666666676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6.3229999999999911E-2</v>
      </c>
      <c r="H298" s="58">
        <f t="shared" ref="H298:H302" si="183">IF(G298="",$F$1*C298-B298,G298-B298)</f>
        <v>8.5360499999999888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2020/5/25</v>
      </c>
      <c r="M298" s="44">
        <f t="shared" ref="M298:M302" ca="1" si="186">(L298-K298+1)*B298</f>
        <v>8640</v>
      </c>
      <c r="N298" s="61">
        <f t="shared" ref="N298:N302" ca="1" si="187">H298/M298*365</f>
        <v>0.36060859374999948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0.15677000000000013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4.4845277777777741E-2</v>
      </c>
      <c r="H299" s="58">
        <f t="shared" si="183"/>
        <v>4.0360749999999967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2020/5/25</v>
      </c>
      <c r="M299" s="44">
        <f t="shared" ca="1" si="186"/>
        <v>5670</v>
      </c>
      <c r="N299" s="61">
        <f t="shared" ca="1" si="187"/>
        <v>0.25981787918871235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0.14515472222222225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2.5155833333333374E-2</v>
      </c>
      <c r="H300" s="58">
        <f t="shared" si="183"/>
        <v>2.2640250000000037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2020/5/25</v>
      </c>
      <c r="M300" s="44">
        <f t="shared" ca="1" si="186"/>
        <v>5580</v>
      </c>
      <c r="N300" s="61">
        <f t="shared" ca="1" si="187"/>
        <v>0.14809482526881745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0.16484416666666662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3.4367962962962836E-2</v>
      </c>
      <c r="H301" s="58">
        <f t="shared" si="183"/>
        <v>4.6396749999999827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2020/5/25</v>
      </c>
      <c r="M301" s="44">
        <f t="shared" ca="1" si="186"/>
        <v>8235</v>
      </c>
      <c r="N301" s="61">
        <f t="shared" ca="1" si="187"/>
        <v>0.20564436854887597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0.18563203703703718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3.8717037037037015E-2</v>
      </c>
      <c r="H302" s="58">
        <f t="shared" si="183"/>
        <v>5.2267999999999972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2020/5/25</v>
      </c>
      <c r="M302" s="44">
        <f t="shared" ca="1" si="186"/>
        <v>8100</v>
      </c>
      <c r="N302" s="61">
        <f t="shared" ca="1" si="187"/>
        <v>0.23552864197530854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0.18128296296296301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5.984958333333322E-2</v>
      </c>
      <c r="H303" s="58">
        <f t="shared" ref="H303" si="203">IF(G303="",$F$1*C303-B303,G303-B303)</f>
        <v>14.363899999999973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2020/5/25</v>
      </c>
      <c r="M303" s="44">
        <f t="shared" ref="M303" ca="1" si="206">(L303-K303+1)*B303</f>
        <v>13680</v>
      </c>
      <c r="N303" s="61">
        <f t="shared" ref="N303" ca="1" si="207">H303/M303*365</f>
        <v>0.38324733187134435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0.2301504166666668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5.7358749999999861E-2</v>
      </c>
      <c r="H304" s="58">
        <f t="shared" ref="H304:H305" si="223">IF(G304="",$F$1*C304-B304,G304-B304)</f>
        <v>13.766099999999966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2020/5/25</v>
      </c>
      <c r="M304" s="44">
        <f t="shared" ref="M304:M305" ca="1" si="226">(L304-K304+1)*B304</f>
        <v>13440</v>
      </c>
      <c r="N304" s="61">
        <f t="shared" ref="N304:N305" ca="1" si="227">H304/M304*365</f>
        <v>0.37385613839285625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0.23264125000000019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6.1539791666666586E-2</v>
      </c>
      <c r="H305" s="58">
        <f t="shared" si="223"/>
        <v>14.769549999999981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2020/5/25</v>
      </c>
      <c r="M305" s="44">
        <f t="shared" ca="1" si="226"/>
        <v>13200</v>
      </c>
      <c r="N305" s="61">
        <f t="shared" ca="1" si="227"/>
        <v>0.40840043560606004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0.22846020833333344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3.6809374999999873E-2</v>
      </c>
      <c r="H306" s="58">
        <f t="shared" ref="H306:H307" si="243">IF(G306="",$F$1*C306-B306,G306-B306)</f>
        <v>8.8342499999999688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2020/5/25</v>
      </c>
      <c r="M306" s="44">
        <f t="shared" ref="M306:M307" ca="1" si="246">(L306-K306+1)*B306</f>
        <v>12960</v>
      </c>
      <c r="N306" s="61">
        <f t="shared" ref="N306:N307" ca="1" si="247">H306/M306*365</f>
        <v>0.24880410879629541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0.25319062500000017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4.4410370370370295E-2</v>
      </c>
      <c r="H307" s="58">
        <f t="shared" si="243"/>
        <v>5.9953999999999894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2020/5/25</v>
      </c>
      <c r="M307" s="44">
        <f t="shared" ca="1" si="246"/>
        <v>7155</v>
      </c>
      <c r="N307" s="61">
        <f t="shared" ca="1" si="247"/>
        <v>0.30584500349405958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0.17558962962962973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1.4599444444444401E-2</v>
      </c>
      <c r="H308" s="58">
        <f t="shared" ref="H308:H311" si="263">IF(G308="",$F$1*C308-B308,G308-B308)</f>
        <v>1.970924999999994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2020/5/25</v>
      </c>
      <c r="M308" s="44">
        <f t="shared" ref="M308:M311" ca="1" si="266">(L308-K308+1)*B308</f>
        <v>6615</v>
      </c>
      <c r="N308" s="61">
        <f t="shared" ref="N308:N311" ca="1" si="267">H308/M308*365</f>
        <v>0.10875096371882052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0.20540055555555564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1.380870370370362E-2</v>
      </c>
      <c r="H309" s="58">
        <f t="shared" si="263"/>
        <v>1.8641749999999888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2020/5/25</v>
      </c>
      <c r="M309" s="44">
        <f t="shared" ca="1" si="266"/>
        <v>6480</v>
      </c>
      <c r="N309" s="61">
        <f t="shared" ca="1" si="267"/>
        <v>0.10500368441357961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0.2061912962962964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4.6361111111109582E-3</v>
      </c>
      <c r="H310" s="58">
        <f t="shared" si="263"/>
        <v>0.62587499999997931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2020/5/25</v>
      </c>
      <c r="M310" s="44">
        <f t="shared" ca="1" si="266"/>
        <v>6345</v>
      </c>
      <c r="N310" s="61">
        <f t="shared" ca="1" si="267"/>
        <v>3.600384160756382E-2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0.21536388888888908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2.5037222222222141E-2</v>
      </c>
      <c r="H311" s="58">
        <f t="shared" si="263"/>
        <v>3.3800249999999892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2020/5/25</v>
      </c>
      <c r="M311" s="44">
        <f t="shared" ca="1" si="266"/>
        <v>6210</v>
      </c>
      <c r="N311" s="61">
        <f t="shared" ca="1" si="267"/>
        <v>0.19866491545893655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0.19496277777777787</v>
      </c>
    </row>
    <row r="312" spans="1:30">
      <c r="A312" s="63" t="s">
        <v>1155</v>
      </c>
      <c r="B312" s="2">
        <v>135</v>
      </c>
      <c r="C312" s="56">
        <v>130.56</v>
      </c>
      <c r="D312" s="57">
        <v>1.0335000000000001</v>
      </c>
      <c r="E312" s="32">
        <f t="shared" ref="E312:E316" si="281">10%*Q312+13%</f>
        <v>0.22000000000000003</v>
      </c>
      <c r="F312" s="26">
        <f t="shared" ref="F312:F316" si="282">IF(G312="",($F$1*C312-B312)/B312,H312/B312)</f>
        <v>3.2391111111110989E-2</v>
      </c>
      <c r="H312" s="58">
        <f t="shared" ref="H312:H316" si="283">IF(G312="",$F$1*C312-B312,G312-B312)</f>
        <v>4.3727999999999838</v>
      </c>
      <c r="I312" s="2" t="s">
        <v>66</v>
      </c>
      <c r="J312" s="33" t="s">
        <v>1146</v>
      </c>
      <c r="K312" s="59">
        <f t="shared" ref="K312:K316" si="284">DATE(MID(J312,1,4),MID(J312,5,2),MID(J312,7,2))</f>
        <v>43934</v>
      </c>
      <c r="L312" s="60" t="str">
        <f t="shared" ref="L312:L316" ca="1" si="285">IF(LEN(J312) &gt; 15,DATE(MID(J312,12,4),MID(J312,16,2),MID(J312,18,2)),TEXT(TODAY(),"yyyy/m/d"))</f>
        <v>2020/5/25</v>
      </c>
      <c r="M312" s="44">
        <f t="shared" ref="M312:M316" ca="1" si="286">(L312-K312+1)*B312</f>
        <v>5805</v>
      </c>
      <c r="N312" s="61">
        <f t="shared" ref="N312:N316" ca="1" si="287">H312/M312*365</f>
        <v>0.27494780361757004</v>
      </c>
      <c r="O312" s="35">
        <f t="shared" ref="O312:O316" si="288">D312*C312</f>
        <v>134.93376000000001</v>
      </c>
      <c r="P312" s="35">
        <f t="shared" ref="P312:P316" si="289">O312-B312</f>
        <v>-6.6239999999993415E-2</v>
      </c>
      <c r="Q312" s="36">
        <f t="shared" ref="Q312:Q316" si="290">B312/150</f>
        <v>0.9</v>
      </c>
      <c r="R312" s="37">
        <f t="shared" ref="R312:R316" si="291">R311+C312-T312</f>
        <v>36309.629999999976</v>
      </c>
      <c r="S312" s="38">
        <f t="shared" ref="S312:S316" si="292">R312*D312</f>
        <v>37526.00260499998</v>
      </c>
      <c r="T312" s="38"/>
      <c r="U312" s="62"/>
      <c r="V312" s="39">
        <f t="shared" ref="V312:V316" si="293">U312+V311</f>
        <v>12581.689999999999</v>
      </c>
      <c r="W312" s="39">
        <f t="shared" ref="W312:W316" si="294">S312+V312</f>
        <v>50107.692604999975</v>
      </c>
      <c r="X312" s="1">
        <f t="shared" ref="X312:X316" si="295">X311+B312</f>
        <v>46760</v>
      </c>
      <c r="Y312" s="37">
        <f t="shared" ref="Y312:Y316" si="296">W312-X312</f>
        <v>3347.6926049999747</v>
      </c>
      <c r="Z312" s="112">
        <f t="shared" ref="Z312:Z316" si="297">W312/X312-1</f>
        <v>7.159308393926378E-2</v>
      </c>
      <c r="AA312" s="112">
        <f t="shared" ref="AA312:AA316" si="298">S312/(X312-V312)-1</f>
        <v>9.7947868253286385E-2</v>
      </c>
      <c r="AB312" s="112">
        <f>SUM($C$2:C312)*D312/SUM($B$2:B312)-1</f>
        <v>7.2733658041060467E-2</v>
      </c>
      <c r="AC312" s="112">
        <f t="shared" ref="AC312:AC316" si="299">Z312-AB312</f>
        <v>-1.1405741017966875E-3</v>
      </c>
      <c r="AD312" s="40">
        <f t="shared" ref="AD312:AD316" si="300">IF(E312-F312&lt;0,"达成",E312-F312)</f>
        <v>0.18760888888888905</v>
      </c>
    </row>
    <row r="313" spans="1:30">
      <c r="A313" s="63" t="s">
        <v>1156</v>
      </c>
      <c r="B313" s="2">
        <v>135</v>
      </c>
      <c r="C313" s="56">
        <v>127.81</v>
      </c>
      <c r="D313" s="57">
        <v>1.0557000000000001</v>
      </c>
      <c r="E313" s="32">
        <f t="shared" si="281"/>
        <v>0.22000000000000003</v>
      </c>
      <c r="F313" s="26">
        <f t="shared" si="282"/>
        <v>1.0645740740740714E-2</v>
      </c>
      <c r="H313" s="58">
        <f t="shared" si="283"/>
        <v>1.4371749999999963</v>
      </c>
      <c r="I313" s="2" t="s">
        <v>66</v>
      </c>
      <c r="J313" s="33" t="s">
        <v>1148</v>
      </c>
      <c r="K313" s="59">
        <f t="shared" si="284"/>
        <v>43935</v>
      </c>
      <c r="L313" s="60" t="str">
        <f t="shared" ca="1" si="285"/>
        <v>2020/5/25</v>
      </c>
      <c r="M313" s="44">
        <f t="shared" ca="1" si="286"/>
        <v>5670</v>
      </c>
      <c r="N313" s="61">
        <f t="shared" ca="1" si="287"/>
        <v>9.2516556437389541E-2</v>
      </c>
      <c r="O313" s="35">
        <f t="shared" si="288"/>
        <v>134.92901700000002</v>
      </c>
      <c r="P313" s="35">
        <f t="shared" si="289"/>
        <v>-7.0982999999984031E-2</v>
      </c>
      <c r="Q313" s="36">
        <f t="shared" si="290"/>
        <v>0.9</v>
      </c>
      <c r="R313" s="37">
        <f t="shared" si="291"/>
        <v>36437.439999999973</v>
      </c>
      <c r="S313" s="38">
        <f t="shared" si="292"/>
        <v>38467.005407999975</v>
      </c>
      <c r="T313" s="38"/>
      <c r="U313" s="62"/>
      <c r="V313" s="39">
        <f t="shared" si="293"/>
        <v>12581.689999999999</v>
      </c>
      <c r="W313" s="39">
        <f t="shared" si="294"/>
        <v>51048.69540799997</v>
      </c>
      <c r="X313" s="1">
        <f t="shared" si="295"/>
        <v>46895</v>
      </c>
      <c r="Y313" s="37">
        <f t="shared" si="296"/>
        <v>4153.6954079999705</v>
      </c>
      <c r="Z313" s="112">
        <f t="shared" si="297"/>
        <v>8.8574376969825508E-2</v>
      </c>
      <c r="AA313" s="112">
        <f t="shared" si="298"/>
        <v>0.12105201765728735</v>
      </c>
      <c r="AB313" s="112">
        <f>SUM($C$2:C313)*D313/SUM($B$2:B313)-1</f>
        <v>9.5499180872161027E-2</v>
      </c>
      <c r="AC313" s="112">
        <f t="shared" si="299"/>
        <v>-6.924803902335519E-3</v>
      </c>
      <c r="AD313" s="40">
        <f t="shared" si="300"/>
        <v>0.20935425925925932</v>
      </c>
    </row>
    <row r="314" spans="1:30">
      <c r="A314" s="63" t="s">
        <v>1157</v>
      </c>
      <c r="B314" s="2">
        <v>135</v>
      </c>
      <c r="C314" s="56">
        <v>128.24</v>
      </c>
      <c r="D314" s="57">
        <v>1.0522</v>
      </c>
      <c r="E314" s="32">
        <f t="shared" si="281"/>
        <v>0.22000000000000003</v>
      </c>
      <c r="F314" s="26">
        <f t="shared" si="282"/>
        <v>1.4045925925925875E-2</v>
      </c>
      <c r="H314" s="58">
        <f t="shared" si="283"/>
        <v>1.8961999999999932</v>
      </c>
      <c r="I314" s="2" t="s">
        <v>66</v>
      </c>
      <c r="J314" s="33" t="s">
        <v>1150</v>
      </c>
      <c r="K314" s="59">
        <f t="shared" si="284"/>
        <v>43936</v>
      </c>
      <c r="L314" s="60" t="str">
        <f t="shared" ca="1" si="285"/>
        <v>2020/5/25</v>
      </c>
      <c r="M314" s="44">
        <f t="shared" ca="1" si="286"/>
        <v>5535</v>
      </c>
      <c r="N314" s="61">
        <f t="shared" ca="1" si="287"/>
        <v>0.1250429990966572</v>
      </c>
      <c r="O314" s="35">
        <f t="shared" si="288"/>
        <v>134.93412800000002</v>
      </c>
      <c r="P314" s="35">
        <f t="shared" si="289"/>
        <v>-6.587199999998461E-2</v>
      </c>
      <c r="Q314" s="36">
        <f t="shared" si="290"/>
        <v>0.9</v>
      </c>
      <c r="R314" s="37">
        <f t="shared" si="291"/>
        <v>36565.679999999971</v>
      </c>
      <c r="S314" s="38">
        <f t="shared" si="292"/>
        <v>38474.408495999967</v>
      </c>
      <c r="T314" s="38"/>
      <c r="U314" s="62"/>
      <c r="V314" s="39">
        <f t="shared" si="293"/>
        <v>12581.689999999999</v>
      </c>
      <c r="W314" s="39">
        <f t="shared" si="294"/>
        <v>51056.098495999962</v>
      </c>
      <c r="X314" s="1">
        <f t="shared" si="295"/>
        <v>47030</v>
      </c>
      <c r="Y314" s="37">
        <f t="shared" si="296"/>
        <v>4026.0984959999623</v>
      </c>
      <c r="Z314" s="112">
        <f t="shared" si="297"/>
        <v>8.5607027344247522E-2</v>
      </c>
      <c r="AA314" s="112">
        <f t="shared" si="298"/>
        <v>0.11687361429341436</v>
      </c>
      <c r="AB314" s="112">
        <f>SUM($C$2:C314)*D314/SUM($B$2:B314)-1</f>
        <v>9.1602126940250495E-2</v>
      </c>
      <c r="AC314" s="112">
        <f t="shared" si="299"/>
        <v>-5.9950995960029729E-3</v>
      </c>
      <c r="AD314" s="40">
        <f t="shared" si="300"/>
        <v>0.20595407407407415</v>
      </c>
    </row>
    <row r="315" spans="1:30">
      <c r="A315" s="63" t="s">
        <v>1158</v>
      </c>
      <c r="B315" s="2">
        <v>135</v>
      </c>
      <c r="C315" s="56">
        <v>127.11</v>
      </c>
      <c r="D315" s="57">
        <v>1.0615000000000001</v>
      </c>
      <c r="E315" s="32">
        <f t="shared" si="281"/>
        <v>0.22000000000000003</v>
      </c>
      <c r="F315" s="26">
        <f t="shared" si="282"/>
        <v>5.1105555555554672E-3</v>
      </c>
      <c r="H315" s="58">
        <f t="shared" si="283"/>
        <v>0.68992499999998813</v>
      </c>
      <c r="I315" s="2" t="s">
        <v>66</v>
      </c>
      <c r="J315" s="33" t="s">
        <v>1152</v>
      </c>
      <c r="K315" s="59">
        <f t="shared" si="284"/>
        <v>43937</v>
      </c>
      <c r="L315" s="60" t="str">
        <f t="shared" ca="1" si="285"/>
        <v>2020/5/25</v>
      </c>
      <c r="M315" s="44">
        <f t="shared" ca="1" si="286"/>
        <v>5400</v>
      </c>
      <c r="N315" s="61">
        <f t="shared" ca="1" si="287"/>
        <v>4.6633819444443642E-2</v>
      </c>
      <c r="O315" s="35">
        <f t="shared" si="288"/>
        <v>134.92726500000001</v>
      </c>
      <c r="P315" s="35">
        <f t="shared" si="289"/>
        <v>-7.2734999999994443E-2</v>
      </c>
      <c r="Q315" s="36">
        <f t="shared" si="290"/>
        <v>0.9</v>
      </c>
      <c r="R315" s="37">
        <f t="shared" si="291"/>
        <v>36692.789999999972</v>
      </c>
      <c r="S315" s="38">
        <f t="shared" si="292"/>
        <v>38949.396584999973</v>
      </c>
      <c r="T315" s="38"/>
      <c r="U315" s="62"/>
      <c r="V315" s="39">
        <f t="shared" si="293"/>
        <v>12581.689999999999</v>
      </c>
      <c r="W315" s="39">
        <f t="shared" si="294"/>
        <v>51531.086584999968</v>
      </c>
      <c r="X315" s="1">
        <f t="shared" si="295"/>
        <v>47165</v>
      </c>
      <c r="Y315" s="37">
        <f t="shared" si="296"/>
        <v>4366.0865849999682</v>
      </c>
      <c r="Z315" s="112">
        <f t="shared" si="297"/>
        <v>9.2570477790733907E-2</v>
      </c>
      <c r="AA315" s="112">
        <f t="shared" si="298"/>
        <v>0.12624837197480443</v>
      </c>
      <c r="AB315" s="112">
        <f>SUM($C$2:C315)*D315/SUM($B$2:B315)-1</f>
        <v>0.10095903720979504</v>
      </c>
      <c r="AC315" s="112">
        <f t="shared" si="299"/>
        <v>-8.3885594190611368E-3</v>
      </c>
      <c r="AD315" s="40">
        <f t="shared" si="300"/>
        <v>0.21488944444444455</v>
      </c>
    </row>
    <row r="316" spans="1:30">
      <c r="A316" s="63" t="s">
        <v>1159</v>
      </c>
      <c r="B316" s="2">
        <v>135</v>
      </c>
      <c r="C316" s="56">
        <v>127.06</v>
      </c>
      <c r="D316" s="57">
        <v>1.0619000000000001</v>
      </c>
      <c r="E316" s="32">
        <f t="shared" si="281"/>
        <v>0.22000000000000003</v>
      </c>
      <c r="F316" s="26">
        <f t="shared" si="282"/>
        <v>4.7151851851851834E-3</v>
      </c>
      <c r="H316" s="58">
        <f t="shared" si="283"/>
        <v>0.63654999999999973</v>
      </c>
      <c r="I316" s="2" t="s">
        <v>66</v>
      </c>
      <c r="J316" s="33" t="s">
        <v>1154</v>
      </c>
      <c r="K316" s="59">
        <f t="shared" si="284"/>
        <v>43938</v>
      </c>
      <c r="L316" s="60" t="str">
        <f t="shared" ca="1" si="285"/>
        <v>2020/5/25</v>
      </c>
      <c r="M316" s="44">
        <f t="shared" ca="1" si="286"/>
        <v>5265</v>
      </c>
      <c r="N316" s="61">
        <f t="shared" ca="1" si="287"/>
        <v>4.4129297245963893E-2</v>
      </c>
      <c r="O316" s="35">
        <f t="shared" si="288"/>
        <v>134.925014</v>
      </c>
      <c r="P316" s="35">
        <f t="shared" si="289"/>
        <v>-7.4985999999995556E-2</v>
      </c>
      <c r="Q316" s="36">
        <f t="shared" si="290"/>
        <v>0.9</v>
      </c>
      <c r="R316" s="37">
        <f t="shared" si="291"/>
        <v>36819.849999999969</v>
      </c>
      <c r="S316" s="38">
        <f t="shared" si="292"/>
        <v>39098.998714999972</v>
      </c>
      <c r="T316" s="38"/>
      <c r="U316" s="62"/>
      <c r="V316" s="39">
        <f t="shared" si="293"/>
        <v>12581.689999999999</v>
      </c>
      <c r="W316" s="39">
        <f t="shared" si="294"/>
        <v>51680.688714999967</v>
      </c>
      <c r="X316" s="1">
        <f t="shared" si="295"/>
        <v>47300</v>
      </c>
      <c r="Y316" s="37">
        <f t="shared" si="296"/>
        <v>4380.6887149999675</v>
      </c>
      <c r="Z316" s="112">
        <f t="shared" si="297"/>
        <v>9.2614983403804807E-2</v>
      </c>
      <c r="AA316" s="112">
        <f t="shared" si="298"/>
        <v>0.12617805172544339</v>
      </c>
      <c r="AB316" s="112">
        <f>SUM($C$2:C316)*D316/SUM($B$2:B316)-1</f>
        <v>0.10108298748414324</v>
      </c>
      <c r="AC316" s="112">
        <f t="shared" si="299"/>
        <v>-8.4680040803384315E-3</v>
      </c>
      <c r="AD316" s="40">
        <f t="shared" si="300"/>
        <v>0.21528481481481485</v>
      </c>
    </row>
    <row r="317" spans="1:30">
      <c r="A317" s="63" t="s">
        <v>1170</v>
      </c>
      <c r="B317" s="2">
        <v>135</v>
      </c>
      <c r="C317" s="56">
        <v>125.53</v>
      </c>
      <c r="D317" s="57">
        <v>1.0749</v>
      </c>
      <c r="E317" s="32">
        <f t="shared" ref="E317:E321" si="301">10%*Q317+13%</f>
        <v>0.22000000000000003</v>
      </c>
      <c r="F317" s="26">
        <f t="shared" ref="F317:F321" si="302">IF(G317="",($F$1*C317-B317)/B317,H317/B317)</f>
        <v>-7.3831481481483425E-3</v>
      </c>
      <c r="H317" s="58">
        <f t="shared" ref="H317:H321" si="303">IF(G317="",$F$1*C317-B317,G317-B317)</f>
        <v>-0.99672500000002628</v>
      </c>
      <c r="I317" s="2" t="s">
        <v>66</v>
      </c>
      <c r="J317" s="33" t="s">
        <v>1161</v>
      </c>
      <c r="K317" s="59">
        <f t="shared" ref="K317:K321" si="304">DATE(MID(J317,1,4),MID(J317,5,2),MID(J317,7,2))</f>
        <v>43941</v>
      </c>
      <c r="L317" s="60" t="str">
        <f t="shared" ref="L317:L321" ca="1" si="305">IF(LEN(J317) &gt; 15,DATE(MID(J317,12,4),MID(J317,16,2),MID(J317,18,2)),TEXT(TODAY(),"yyyy/m/d"))</f>
        <v>2020/5/25</v>
      </c>
      <c r="M317" s="44">
        <f t="shared" ref="M317:M321" ca="1" si="306">(L317-K317+1)*B317</f>
        <v>4860</v>
      </c>
      <c r="N317" s="61">
        <f t="shared" ref="N317:N321" ca="1" si="307">H317/M317*365</f>
        <v>-7.485691872428181E-2</v>
      </c>
      <c r="O317" s="35">
        <f t="shared" ref="O317:O321" si="308">D317*C317</f>
        <v>134.932197</v>
      </c>
      <c r="P317" s="35">
        <f t="shared" ref="P317:P321" si="309">O317-B317</f>
        <v>-6.7802999999997837E-2</v>
      </c>
      <c r="Q317" s="36">
        <f t="shared" ref="Q317:Q321" si="310">B317/150</f>
        <v>0.9</v>
      </c>
      <c r="R317" s="37">
        <f t="shared" ref="R317:R321" si="311">R316+C317-T317</f>
        <v>36945.379999999968</v>
      </c>
      <c r="S317" s="38">
        <f t="shared" ref="S317:S321" si="312">R317*D317</f>
        <v>39712.588961999965</v>
      </c>
      <c r="T317" s="38"/>
      <c r="U317" s="62"/>
      <c r="V317" s="39">
        <f t="shared" ref="V317:V321" si="313">U317+V316</f>
        <v>12581.689999999999</v>
      </c>
      <c r="W317" s="39">
        <f t="shared" ref="W317:W321" si="314">S317+V317</f>
        <v>52294.278961999968</v>
      </c>
      <c r="X317" s="1">
        <f t="shared" ref="X317:X321" si="315">X316+B317</f>
        <v>47435</v>
      </c>
      <c r="Y317" s="37">
        <f t="shared" ref="Y317:Y321" si="316">W317-X317</f>
        <v>4859.2789619999676</v>
      </c>
      <c r="Z317" s="112">
        <f t="shared" ref="Z317:Z321" si="317">W317/X317-1</f>
        <v>0.10244079186254806</v>
      </c>
      <c r="AA317" s="112">
        <f t="shared" ref="AA317:AA321" si="318">S317/(X317-V317)-1</f>
        <v>0.13942087457403529</v>
      </c>
      <c r="AB317" s="112">
        <f>SUM($C$2:C317)*D317/SUM($B$2:B317)-1</f>
        <v>0.1142351990091699</v>
      </c>
      <c r="AC317" s="112">
        <f t="shared" ref="AC317:AC321" si="319">Z317-AB317</f>
        <v>-1.1794407146621833E-2</v>
      </c>
      <c r="AD317" s="40">
        <f t="shared" ref="AD317:AD321" si="320">IF(E317-F317&lt;0,"达成",E317-F317)</f>
        <v>0.22738314814814836</v>
      </c>
    </row>
    <row r="318" spans="1:30">
      <c r="A318" s="63" t="s">
        <v>1171</v>
      </c>
      <c r="B318" s="2">
        <v>135</v>
      </c>
      <c r="C318" s="56">
        <v>126.41</v>
      </c>
      <c r="D318" s="57">
        <v>1.0673999999999999</v>
      </c>
      <c r="E318" s="32">
        <f t="shared" si="301"/>
        <v>0.22000000000000003</v>
      </c>
      <c r="F318" s="26">
        <f t="shared" si="302"/>
        <v>-4.2462962962977815E-4</v>
      </c>
      <c r="H318" s="58">
        <f t="shared" si="303"/>
        <v>-5.7325000000020054E-2</v>
      </c>
      <c r="I318" s="2" t="s">
        <v>66</v>
      </c>
      <c r="J318" s="33" t="s">
        <v>1163</v>
      </c>
      <c r="K318" s="59">
        <f t="shared" si="304"/>
        <v>43942</v>
      </c>
      <c r="L318" s="60" t="str">
        <f t="shared" ca="1" si="305"/>
        <v>2020/5/25</v>
      </c>
      <c r="M318" s="44">
        <f t="shared" ca="1" si="306"/>
        <v>4725</v>
      </c>
      <c r="N318" s="61">
        <f t="shared" ca="1" si="307"/>
        <v>-4.4282804232819726E-3</v>
      </c>
      <c r="O318" s="35">
        <f t="shared" si="308"/>
        <v>134.93003399999998</v>
      </c>
      <c r="P318" s="35">
        <f t="shared" si="309"/>
        <v>-6.9966000000022177E-2</v>
      </c>
      <c r="Q318" s="36">
        <f t="shared" si="310"/>
        <v>0.9</v>
      </c>
      <c r="R318" s="37">
        <f t="shared" si="311"/>
        <v>37071.789999999972</v>
      </c>
      <c r="S318" s="38">
        <f t="shared" si="312"/>
        <v>39570.428645999964</v>
      </c>
      <c r="T318" s="38"/>
      <c r="U318" s="62"/>
      <c r="V318" s="39">
        <f t="shared" si="313"/>
        <v>12581.689999999999</v>
      </c>
      <c r="W318" s="39">
        <f t="shared" si="314"/>
        <v>52152.118645999959</v>
      </c>
      <c r="X318" s="1">
        <f t="shared" si="315"/>
        <v>47570</v>
      </c>
      <c r="Y318" s="37">
        <f t="shared" si="316"/>
        <v>4582.118645999959</v>
      </c>
      <c r="Z318" s="112">
        <f t="shared" si="317"/>
        <v>9.6323704982130831E-2</v>
      </c>
      <c r="AA318" s="112">
        <f t="shared" si="318"/>
        <v>0.13096141671318118</v>
      </c>
      <c r="AB318" s="112">
        <f>SUM($C$2:C318)*D318/SUM($B$2:B318)-1</f>
        <v>0.10615714366197126</v>
      </c>
      <c r="AC318" s="112">
        <f t="shared" si="319"/>
        <v>-9.8334386798404338E-3</v>
      </c>
      <c r="AD318" s="40">
        <f t="shared" si="320"/>
        <v>0.2204246296296298</v>
      </c>
    </row>
    <row r="319" spans="1:30">
      <c r="A319" s="63" t="s">
        <v>1172</v>
      </c>
      <c r="B319" s="2">
        <v>135</v>
      </c>
      <c r="C319" s="56">
        <v>125.45</v>
      </c>
      <c r="D319" s="57">
        <v>1.0755999999999999</v>
      </c>
      <c r="E319" s="32">
        <f t="shared" si="301"/>
        <v>0.22000000000000003</v>
      </c>
      <c r="F319" s="26">
        <f t="shared" si="302"/>
        <v>-8.0157407407408822E-3</v>
      </c>
      <c r="H319" s="58">
        <f t="shared" si="303"/>
        <v>-1.0821250000000191</v>
      </c>
      <c r="I319" s="2" t="s">
        <v>66</v>
      </c>
      <c r="J319" s="33" t="s">
        <v>1165</v>
      </c>
      <c r="K319" s="59">
        <f t="shared" si="304"/>
        <v>43943</v>
      </c>
      <c r="L319" s="60" t="str">
        <f t="shared" ca="1" si="305"/>
        <v>2020/5/25</v>
      </c>
      <c r="M319" s="44">
        <f t="shared" ca="1" si="306"/>
        <v>4590</v>
      </c>
      <c r="N319" s="61">
        <f t="shared" ca="1" si="307"/>
        <v>-8.605133442265947E-2</v>
      </c>
      <c r="O319" s="35">
        <f t="shared" si="308"/>
        <v>134.93401999999998</v>
      </c>
      <c r="P319" s="35">
        <f t="shared" si="309"/>
        <v>-6.5980000000024575E-2</v>
      </c>
      <c r="Q319" s="36">
        <f t="shared" si="310"/>
        <v>0.9</v>
      </c>
      <c r="R319" s="37">
        <f t="shared" si="311"/>
        <v>37197.239999999969</v>
      </c>
      <c r="S319" s="38">
        <f t="shared" si="312"/>
        <v>40009.351343999959</v>
      </c>
      <c r="T319" s="38"/>
      <c r="U319" s="62"/>
      <c r="V319" s="39">
        <f t="shared" si="313"/>
        <v>12581.689999999999</v>
      </c>
      <c r="W319" s="39">
        <f t="shared" si="314"/>
        <v>52591.041343999954</v>
      </c>
      <c r="X319" s="1">
        <f t="shared" si="315"/>
        <v>47705</v>
      </c>
      <c r="Y319" s="37">
        <f t="shared" si="316"/>
        <v>4886.0413439999538</v>
      </c>
      <c r="Z319" s="112">
        <f t="shared" si="317"/>
        <v>0.10242199652027995</v>
      </c>
      <c r="AA319" s="112">
        <f t="shared" si="318"/>
        <v>0.13911107307369264</v>
      </c>
      <c r="AB319" s="112">
        <f>SUM($C$2:C319)*D319/SUM($B$2:B319)-1</f>
        <v>0.11432904047793668</v>
      </c>
      <c r="AC319" s="112">
        <f t="shared" si="319"/>
        <v>-1.1907043957656738E-2</v>
      </c>
      <c r="AD319" s="40">
        <f t="shared" si="320"/>
        <v>0.22801574074074091</v>
      </c>
    </row>
    <row r="320" spans="1:30">
      <c r="A320" s="63" t="s">
        <v>1173</v>
      </c>
      <c r="B320" s="2">
        <v>135</v>
      </c>
      <c r="C320" s="56">
        <v>126.06</v>
      </c>
      <c r="D320" s="57">
        <v>1.0704</v>
      </c>
      <c r="E320" s="32">
        <f t="shared" si="301"/>
        <v>0.22000000000000003</v>
      </c>
      <c r="F320" s="26">
        <f t="shared" si="302"/>
        <v>-3.1922222222224013E-3</v>
      </c>
      <c r="H320" s="58">
        <f t="shared" si="303"/>
        <v>-0.43095000000002415</v>
      </c>
      <c r="I320" s="2" t="s">
        <v>66</v>
      </c>
      <c r="J320" s="33" t="s">
        <v>1167</v>
      </c>
      <c r="K320" s="59">
        <f t="shared" si="304"/>
        <v>43944</v>
      </c>
      <c r="L320" s="60" t="str">
        <f t="shared" ca="1" si="305"/>
        <v>2020/5/25</v>
      </c>
      <c r="M320" s="44">
        <f t="shared" ca="1" si="306"/>
        <v>4455</v>
      </c>
      <c r="N320" s="61">
        <f t="shared" ca="1" si="307"/>
        <v>-3.5307912457914432E-2</v>
      </c>
      <c r="O320" s="35">
        <f t="shared" si="308"/>
        <v>134.93462400000001</v>
      </c>
      <c r="P320" s="35">
        <f t="shared" si="309"/>
        <v>-6.5375999999986334E-2</v>
      </c>
      <c r="Q320" s="36">
        <f t="shared" si="310"/>
        <v>0.9</v>
      </c>
      <c r="R320" s="37">
        <f t="shared" si="311"/>
        <v>37323.299999999967</v>
      </c>
      <c r="S320" s="38">
        <f t="shared" si="312"/>
        <v>39950.860319999963</v>
      </c>
      <c r="T320" s="38"/>
      <c r="U320" s="62"/>
      <c r="V320" s="39">
        <f t="shared" si="313"/>
        <v>12581.689999999999</v>
      </c>
      <c r="W320" s="39">
        <f t="shared" si="314"/>
        <v>52532.550319999966</v>
      </c>
      <c r="X320" s="1">
        <f t="shared" si="315"/>
        <v>47840</v>
      </c>
      <c r="Y320" s="37">
        <f t="shared" si="316"/>
        <v>4692.5503199999657</v>
      </c>
      <c r="Z320" s="112">
        <f t="shared" si="317"/>
        <v>9.8088426421403918E-2</v>
      </c>
      <c r="AA320" s="112">
        <f t="shared" si="318"/>
        <v>0.13309061948800061</v>
      </c>
      <c r="AB320" s="112">
        <f>SUM($C$2:C320)*D320/SUM($B$2:B320)-1</f>
        <v>0.10863301438127038</v>
      </c>
      <c r="AC320" s="112">
        <f t="shared" si="319"/>
        <v>-1.0544587959866458E-2</v>
      </c>
      <c r="AD320" s="40">
        <f t="shared" si="320"/>
        <v>0.22319222222222243</v>
      </c>
    </row>
    <row r="321" spans="1:30">
      <c r="A321" s="63" t="s">
        <v>1174</v>
      </c>
      <c r="B321" s="2">
        <v>135</v>
      </c>
      <c r="C321" s="56">
        <v>127.9</v>
      </c>
      <c r="D321" s="57">
        <v>1.0549999999999999</v>
      </c>
      <c r="E321" s="32">
        <f t="shared" si="301"/>
        <v>0.22000000000000003</v>
      </c>
      <c r="F321" s="26">
        <f t="shared" si="302"/>
        <v>1.1357407407407268E-2</v>
      </c>
      <c r="H321" s="58">
        <f t="shared" si="303"/>
        <v>1.5332499999999811</v>
      </c>
      <c r="I321" s="2" t="s">
        <v>66</v>
      </c>
      <c r="J321" s="33" t="s">
        <v>1169</v>
      </c>
      <c r="K321" s="59">
        <f t="shared" si="304"/>
        <v>43945</v>
      </c>
      <c r="L321" s="60" t="str">
        <f t="shared" ca="1" si="305"/>
        <v>2020/5/25</v>
      </c>
      <c r="M321" s="44">
        <f t="shared" ca="1" si="306"/>
        <v>4320</v>
      </c>
      <c r="N321" s="61">
        <f t="shared" ca="1" si="307"/>
        <v>0.12954542824073914</v>
      </c>
      <c r="O321" s="35">
        <f t="shared" si="308"/>
        <v>134.93449999999999</v>
      </c>
      <c r="P321" s="35">
        <f t="shared" si="309"/>
        <v>-6.5500000000014325E-2</v>
      </c>
      <c r="Q321" s="36">
        <f t="shared" si="310"/>
        <v>0.9</v>
      </c>
      <c r="R321" s="37">
        <f t="shared" si="311"/>
        <v>37451.199999999968</v>
      </c>
      <c r="S321" s="38">
        <f t="shared" si="312"/>
        <v>39511.015999999967</v>
      </c>
      <c r="T321" s="38"/>
      <c r="U321" s="62"/>
      <c r="V321" s="39">
        <f t="shared" si="313"/>
        <v>12581.689999999999</v>
      </c>
      <c r="W321" s="39">
        <f t="shared" si="314"/>
        <v>52092.705999999962</v>
      </c>
      <c r="X321" s="1">
        <f t="shared" si="315"/>
        <v>47975</v>
      </c>
      <c r="Y321" s="37">
        <f t="shared" si="316"/>
        <v>4117.7059999999619</v>
      </c>
      <c r="Z321" s="112">
        <f t="shared" si="317"/>
        <v>8.5830244919228083E-2</v>
      </c>
      <c r="AA321" s="112">
        <f t="shared" si="318"/>
        <v>0.11634136507718473</v>
      </c>
      <c r="AB321" s="112">
        <f>SUM($C$2:C321)*D321/SUM($B$2:B321)-1</f>
        <v>9.2420778530484027E-2</v>
      </c>
      <c r="AC321" s="112">
        <f t="shared" si="319"/>
        <v>-6.5905336112559443E-3</v>
      </c>
      <c r="AD321" s="40">
        <f t="shared" si="320"/>
        <v>0.20864259259259277</v>
      </c>
    </row>
    <row r="322" spans="1:30">
      <c r="A322" s="63" t="s">
        <v>1183</v>
      </c>
      <c r="B322" s="2">
        <v>135</v>
      </c>
      <c r="C322" s="56">
        <v>127.98</v>
      </c>
      <c r="D322" s="57">
        <v>1.0543</v>
      </c>
      <c r="E322" s="32">
        <f t="shared" ref="E322:E325" si="321">10%*Q322+13%</f>
        <v>0.22000000000000003</v>
      </c>
      <c r="F322" s="26">
        <f t="shared" ref="F322:F325" si="322">IF(G322="",($F$1*C322-B322)/B322,H322/B322)</f>
        <v>1.1990000000000018E-2</v>
      </c>
      <c r="H322" s="58">
        <f t="shared" ref="H322:H325" si="323">IF(G322="",$F$1*C322-B322,G322-B322)</f>
        <v>1.6186500000000024</v>
      </c>
      <c r="I322" s="2" t="s">
        <v>66</v>
      </c>
      <c r="J322" s="33" t="s">
        <v>1176</v>
      </c>
      <c r="K322" s="59">
        <f t="shared" ref="K322:K325" si="324">DATE(MID(J322,1,4),MID(J322,5,2),MID(J322,7,2))</f>
        <v>43948</v>
      </c>
      <c r="L322" s="60" t="str">
        <f t="shared" ref="L322:L325" ca="1" si="325">IF(LEN(J322) &gt; 15,DATE(MID(J322,12,4),MID(J322,16,2),MID(J322,18,2)),TEXT(TODAY(),"yyyy/m/d"))</f>
        <v>2020/5/25</v>
      </c>
      <c r="M322" s="44">
        <f t="shared" ref="M322:M325" ca="1" si="326">(L322-K322+1)*B322</f>
        <v>3915</v>
      </c>
      <c r="N322" s="61">
        <f t="shared" ref="N322:N325" ca="1" si="327">H322/M322*365</f>
        <v>0.15090862068965541</v>
      </c>
      <c r="O322" s="35">
        <f t="shared" ref="O322:O325" si="328">D322*C322</f>
        <v>134.92931400000001</v>
      </c>
      <c r="P322" s="35">
        <f t="shared" ref="P322:P325" si="329">O322-B322</f>
        <v>-7.068599999999492E-2</v>
      </c>
      <c r="Q322" s="36">
        <f t="shared" ref="Q322:Q325" si="330">B322/150</f>
        <v>0.9</v>
      </c>
      <c r="R322" s="37">
        <f t="shared" ref="R322:R325" si="331">R321+C322-T322</f>
        <v>37579.179999999971</v>
      </c>
      <c r="S322" s="38">
        <f t="shared" ref="S322:S325" si="332">R322*D322</f>
        <v>39619.729473999971</v>
      </c>
      <c r="T322" s="38"/>
      <c r="U322" s="62"/>
      <c r="V322" s="39">
        <f t="shared" ref="V322:V325" si="333">U322+V321</f>
        <v>12581.689999999999</v>
      </c>
      <c r="W322" s="39">
        <f t="shared" ref="W322:W325" si="334">S322+V322</f>
        <v>52201.419473999966</v>
      </c>
      <c r="X322" s="1">
        <f t="shared" ref="X322:X325" si="335">X321+B322</f>
        <v>48110</v>
      </c>
      <c r="Y322" s="37">
        <f t="shared" ref="Y322:Y325" si="336">W322-X322</f>
        <v>4091.4194739999657</v>
      </c>
      <c r="Z322" s="112">
        <f t="shared" ref="Z322:Z325" si="337">W322/X322-1</f>
        <v>8.5043015464559613E-2</v>
      </c>
      <c r="AA322" s="112">
        <f t="shared" ref="AA322:AA325" si="338">S322/(X322-V322)-1</f>
        <v>0.11515941720841694</v>
      </c>
      <c r="AB322" s="112">
        <f>SUM($C$2:C322)*D322/SUM($B$2:B322)-1</f>
        <v>9.1437175119517322E-2</v>
      </c>
      <c r="AC322" s="112">
        <f t="shared" ref="AC322:AC325" si="339">Z322-AB322</f>
        <v>-6.3941596549577095E-3</v>
      </c>
      <c r="AD322" s="40">
        <f t="shared" ref="AD322:AD325" si="340">IF(E322-F322&lt;0,"达成",E322-F322)</f>
        <v>0.20801</v>
      </c>
    </row>
    <row r="323" spans="1:30">
      <c r="A323" s="63" t="s">
        <v>1184</v>
      </c>
      <c r="B323" s="2">
        <v>135</v>
      </c>
      <c r="C323" s="56">
        <v>128.84</v>
      </c>
      <c r="D323" s="57">
        <v>1.0472999999999999</v>
      </c>
      <c r="E323" s="32">
        <f t="shared" si="321"/>
        <v>0.22000000000000003</v>
      </c>
      <c r="F323" s="26">
        <f t="shared" si="322"/>
        <v>1.8790370370370343E-2</v>
      </c>
      <c r="H323" s="58">
        <f t="shared" si="323"/>
        <v>2.5366999999999962</v>
      </c>
      <c r="I323" s="2" t="s">
        <v>66</v>
      </c>
      <c r="J323" s="33" t="s">
        <v>1178</v>
      </c>
      <c r="K323" s="59">
        <f t="shared" si="324"/>
        <v>43949</v>
      </c>
      <c r="L323" s="60" t="str">
        <f t="shared" ca="1" si="325"/>
        <v>2020/5/25</v>
      </c>
      <c r="M323" s="44">
        <f t="shared" ca="1" si="326"/>
        <v>3780</v>
      </c>
      <c r="N323" s="61">
        <f t="shared" ca="1" si="327"/>
        <v>0.24494589947089912</v>
      </c>
      <c r="O323" s="35">
        <f t="shared" si="328"/>
        <v>134.93413199999998</v>
      </c>
      <c r="P323" s="35">
        <f t="shared" si="329"/>
        <v>-6.586800000002313E-2</v>
      </c>
      <c r="Q323" s="36">
        <f t="shared" si="330"/>
        <v>0.9</v>
      </c>
      <c r="R323" s="37">
        <f t="shared" si="331"/>
        <v>37708.019999999968</v>
      </c>
      <c r="S323" s="38">
        <f t="shared" si="332"/>
        <v>39491.609345999961</v>
      </c>
      <c r="T323" s="38"/>
      <c r="U323" s="62"/>
      <c r="V323" s="39">
        <f t="shared" si="333"/>
        <v>12581.689999999999</v>
      </c>
      <c r="W323" s="39">
        <f t="shared" si="334"/>
        <v>52073.299345999956</v>
      </c>
      <c r="X323" s="1">
        <f t="shared" si="335"/>
        <v>48245</v>
      </c>
      <c r="Y323" s="37">
        <f t="shared" si="336"/>
        <v>3828.2993459999561</v>
      </c>
      <c r="Z323" s="112">
        <f t="shared" si="337"/>
        <v>7.9351214550729798E-2</v>
      </c>
      <c r="AA323" s="112">
        <f t="shared" si="338"/>
        <v>0.10734559820723222</v>
      </c>
      <c r="AB323" s="112">
        <f>SUM($C$2:C323)*D323/SUM($B$2:B323)-1</f>
        <v>8.395365482433359E-2</v>
      </c>
      <c r="AC323" s="112">
        <f t="shared" si="339"/>
        <v>-4.6024402736037917E-3</v>
      </c>
      <c r="AD323" s="40">
        <f t="shared" si="340"/>
        <v>0.20120962962962968</v>
      </c>
    </row>
    <row r="324" spans="1:30">
      <c r="A324" s="63" t="s">
        <v>1185</v>
      </c>
      <c r="B324" s="2">
        <v>135</v>
      </c>
      <c r="C324" s="56">
        <v>128.77000000000001</v>
      </c>
      <c r="D324" s="57">
        <v>1.0478000000000001</v>
      </c>
      <c r="E324" s="32">
        <f t="shared" si="321"/>
        <v>0.22000000000000003</v>
      </c>
      <c r="F324" s="26">
        <f t="shared" si="322"/>
        <v>1.8236851851851817E-2</v>
      </c>
      <c r="H324" s="58">
        <f t="shared" si="323"/>
        <v>2.4619749999999954</v>
      </c>
      <c r="I324" s="2" t="s">
        <v>66</v>
      </c>
      <c r="J324" s="33" t="s">
        <v>1180</v>
      </c>
      <c r="K324" s="59">
        <f t="shared" si="324"/>
        <v>43950</v>
      </c>
      <c r="L324" s="60" t="str">
        <f t="shared" ca="1" si="325"/>
        <v>2020/5/25</v>
      </c>
      <c r="M324" s="44">
        <f t="shared" ca="1" si="326"/>
        <v>3645</v>
      </c>
      <c r="N324" s="61">
        <f t="shared" ca="1" si="327"/>
        <v>0.24653521947873752</v>
      </c>
      <c r="O324" s="35">
        <f t="shared" si="328"/>
        <v>134.92520600000003</v>
      </c>
      <c r="P324" s="35">
        <f t="shared" si="329"/>
        <v>-7.4793999999968719E-2</v>
      </c>
      <c r="Q324" s="36">
        <f t="shared" si="330"/>
        <v>0.9</v>
      </c>
      <c r="R324" s="37">
        <f t="shared" si="331"/>
        <v>37836.789999999964</v>
      </c>
      <c r="S324" s="38">
        <f t="shared" si="332"/>
        <v>39645.388561999964</v>
      </c>
      <c r="T324" s="38"/>
      <c r="U324" s="62"/>
      <c r="V324" s="39">
        <f t="shared" si="333"/>
        <v>12581.689999999999</v>
      </c>
      <c r="W324" s="39">
        <f t="shared" si="334"/>
        <v>52227.078561999966</v>
      </c>
      <c r="X324" s="1">
        <f t="shared" si="335"/>
        <v>48380</v>
      </c>
      <c r="Y324" s="37">
        <f t="shared" si="336"/>
        <v>3847.078561999966</v>
      </c>
      <c r="Z324" s="112">
        <f t="shared" si="337"/>
        <v>7.9517952914426759E-2</v>
      </c>
      <c r="AA324" s="112">
        <f t="shared" si="338"/>
        <v>0.10746536811374519</v>
      </c>
      <c r="AB324" s="112">
        <f>SUM($C$2:C324)*D324/SUM($B$2:B324)-1</f>
        <v>8.4233898883835812E-2</v>
      </c>
      <c r="AC324" s="112">
        <f t="shared" si="339"/>
        <v>-4.7159459694090522E-3</v>
      </c>
      <c r="AD324" s="40">
        <f t="shared" si="340"/>
        <v>0.20176314814814822</v>
      </c>
    </row>
    <row r="325" spans="1:30">
      <c r="A325" s="63" t="s">
        <v>1186</v>
      </c>
      <c r="B325" s="2">
        <v>135</v>
      </c>
      <c r="C325" s="56">
        <v>125.86</v>
      </c>
      <c r="D325" s="57">
        <v>1.0721000000000001</v>
      </c>
      <c r="E325" s="32">
        <f t="shared" si="321"/>
        <v>0.22000000000000003</v>
      </c>
      <c r="F325" s="26">
        <f t="shared" si="322"/>
        <v>-4.7737037037037496E-3</v>
      </c>
      <c r="H325" s="58">
        <f t="shared" si="323"/>
        <v>-0.64445000000000618</v>
      </c>
      <c r="I325" s="2" t="s">
        <v>66</v>
      </c>
      <c r="J325" s="33" t="s">
        <v>1182</v>
      </c>
      <c r="K325" s="59">
        <f t="shared" si="324"/>
        <v>43951</v>
      </c>
      <c r="L325" s="60" t="str">
        <f t="shared" ca="1" si="325"/>
        <v>2020/5/25</v>
      </c>
      <c r="M325" s="44">
        <f t="shared" ca="1" si="326"/>
        <v>3510</v>
      </c>
      <c r="N325" s="61">
        <f t="shared" ca="1" si="327"/>
        <v>-6.7015455840456484E-2</v>
      </c>
      <c r="O325" s="35">
        <f t="shared" si="328"/>
        <v>134.934506</v>
      </c>
      <c r="P325" s="35">
        <f t="shared" si="329"/>
        <v>-6.5494000000001051E-2</v>
      </c>
      <c r="Q325" s="36">
        <f t="shared" si="330"/>
        <v>0.9</v>
      </c>
      <c r="R325" s="37">
        <f t="shared" si="331"/>
        <v>37962.649999999965</v>
      </c>
      <c r="S325" s="38">
        <f t="shared" si="332"/>
        <v>40699.757064999962</v>
      </c>
      <c r="T325" s="38"/>
      <c r="U325" s="62"/>
      <c r="V325" s="39">
        <f t="shared" si="333"/>
        <v>12581.689999999999</v>
      </c>
      <c r="W325" s="39">
        <f t="shared" si="334"/>
        <v>53281.447064999957</v>
      </c>
      <c r="X325" s="1">
        <f t="shared" si="335"/>
        <v>48515</v>
      </c>
      <c r="Y325" s="37">
        <f t="shared" si="336"/>
        <v>4766.4470649999566</v>
      </c>
      <c r="Z325" s="112">
        <f t="shared" si="337"/>
        <v>9.8246873441202753E-2</v>
      </c>
      <c r="AA325" s="112">
        <f t="shared" si="338"/>
        <v>0.13264703599529137</v>
      </c>
      <c r="AB325" s="112">
        <f>SUM($C$2:C325)*D325/SUM($B$2:B325)-1</f>
        <v>0.10907314133773016</v>
      </c>
      <c r="AC325" s="112">
        <f t="shared" si="339"/>
        <v>-1.0826267896527408E-2</v>
      </c>
      <c r="AD325" s="40">
        <f t="shared" si="340"/>
        <v>0.22477370370370378</v>
      </c>
    </row>
    <row r="326" spans="1:30">
      <c r="A326" s="63" t="s">
        <v>1187</v>
      </c>
      <c r="B326" s="2">
        <v>135</v>
      </c>
      <c r="C326" s="56">
        <v>123.77</v>
      </c>
      <c r="D326" s="57">
        <v>1.0902000000000001</v>
      </c>
      <c r="E326" s="32">
        <f t="shared" ref="E326" si="341">10%*Q326+13%</f>
        <v>0.22000000000000003</v>
      </c>
      <c r="F326" s="26">
        <f t="shared" ref="F326" si="342">IF(G326="",($F$1*C326-B326)/B326,H326/B326)</f>
        <v>-2.1300185185185262E-2</v>
      </c>
      <c r="H326" s="58">
        <f t="shared" ref="H326" si="343">IF(G326="",$F$1*C326-B326,G326-B326)</f>
        <v>-2.8755250000000103</v>
      </c>
      <c r="I326" s="2" t="s">
        <v>66</v>
      </c>
      <c r="J326" s="33" t="s">
        <v>1188</v>
      </c>
      <c r="K326" s="59">
        <f t="shared" ref="K326" si="344">DATE(MID(J326,1,4),MID(J326,5,2),MID(J326,7,2))</f>
        <v>43957</v>
      </c>
      <c r="L326" s="60" t="str">
        <f t="shared" ref="L326" ca="1" si="345">IF(LEN(J326) &gt; 15,DATE(MID(J326,12,4),MID(J326,16,2),MID(J326,18,2)),TEXT(TODAY(),"yyyy/m/d"))</f>
        <v>2020/5/25</v>
      </c>
      <c r="M326" s="44">
        <f t="shared" ref="M326" ca="1" si="346">(L326-K326+1)*B326</f>
        <v>2700</v>
      </c>
      <c r="N326" s="61">
        <f t="shared" ref="N326" ca="1" si="347">H326/M326*365</f>
        <v>-0.38872837962963103</v>
      </c>
      <c r="O326" s="35">
        <f t="shared" ref="O326" si="348">D326*C326</f>
        <v>134.934054</v>
      </c>
      <c r="P326" s="35">
        <f t="shared" ref="P326" si="349">O326-B326</f>
        <v>-6.5945999999996729E-2</v>
      </c>
      <c r="Q326" s="36">
        <f t="shared" ref="Q326" si="350">B326/150</f>
        <v>0.9</v>
      </c>
      <c r="R326" s="37">
        <f t="shared" ref="R326" si="351">R325+C326-T326</f>
        <v>38086.419999999962</v>
      </c>
      <c r="S326" s="38">
        <f t="shared" ref="S326" si="352">R326*D326</f>
        <v>41521.815083999958</v>
      </c>
      <c r="T326" s="38"/>
      <c r="U326" s="62"/>
      <c r="V326" s="39">
        <f t="shared" ref="V326" si="353">U326+V325</f>
        <v>12581.689999999999</v>
      </c>
      <c r="W326" s="39">
        <f t="shared" ref="W326" si="354">S326+V326</f>
        <v>54103.50508399996</v>
      </c>
      <c r="X326" s="1">
        <f t="shared" ref="X326" si="355">X325+B326</f>
        <v>48650</v>
      </c>
      <c r="Y326" s="37">
        <f t="shared" ref="Y326" si="356">W326-X326</f>
        <v>5453.5050839999603</v>
      </c>
      <c r="Z326" s="112">
        <f t="shared" ref="Z326" si="357">W326/X326-1</f>
        <v>0.11209671292908441</v>
      </c>
      <c r="AA326" s="112">
        <f t="shared" ref="AA326" si="358">S326/(X326-V326)-1</f>
        <v>0.15119935156373998</v>
      </c>
      <c r="AB326" s="112">
        <f>SUM($C$2:C326)*D326/SUM($B$2:B326)-1</f>
        <v>0.12744136645426463</v>
      </c>
      <c r="AC326" s="112">
        <f t="shared" ref="AC326" si="359">Z326-AB326</f>
        <v>-1.5344653525180219E-2</v>
      </c>
      <c r="AD326" s="40">
        <f t="shared" ref="AD326" si="360">IF(E326-F326&lt;0,"达成",E326-F326)</f>
        <v>0.24130018518518528</v>
      </c>
    </row>
    <row r="327" spans="1:30">
      <c r="A327" s="63" t="s">
        <v>1189</v>
      </c>
      <c r="B327" s="2">
        <v>135</v>
      </c>
      <c r="C327" s="56">
        <v>123.88</v>
      </c>
      <c r="D327" s="57">
        <v>1.0891999999999999</v>
      </c>
      <c r="E327" s="32">
        <f t="shared" ref="E327:E328" si="361">10%*Q327+13%</f>
        <v>0.22000000000000003</v>
      </c>
      <c r="F327" s="26">
        <f t="shared" ref="F327:F328" si="362">IF(G327="",($F$1*C327-B327)/B327,H327/B327)</f>
        <v>-2.0430370370370467E-2</v>
      </c>
      <c r="H327" s="58">
        <f t="shared" ref="H327:H328" si="363">IF(G327="",$F$1*C327-B327,G327-B327)</f>
        <v>-2.7581000000000131</v>
      </c>
      <c r="I327" s="2" t="s">
        <v>66</v>
      </c>
      <c r="J327" s="33" t="s">
        <v>1190</v>
      </c>
      <c r="K327" s="59">
        <f t="shared" ref="K327:K328" si="364">DATE(MID(J327,1,4),MID(J327,5,2),MID(J327,7,2))</f>
        <v>43958</v>
      </c>
      <c r="L327" s="60" t="str">
        <f t="shared" ref="L327:L328" ca="1" si="365">IF(LEN(J327) &gt; 15,DATE(MID(J327,12,4),MID(J327,16,2),MID(J327,18,2)),TEXT(TODAY(),"yyyy/m/d"))</f>
        <v>2020/5/25</v>
      </c>
      <c r="M327" s="44">
        <f t="shared" ref="M327:M328" ca="1" si="366">(L327-K327+1)*B327</f>
        <v>2565</v>
      </c>
      <c r="N327" s="61">
        <f t="shared" ref="N327:N328" ca="1" si="367">H327/M327*365</f>
        <v>-0.39247816764132742</v>
      </c>
      <c r="O327" s="35">
        <f t="shared" ref="O327:O328" si="368">D327*C327</f>
        <v>134.93009599999999</v>
      </c>
      <c r="P327" s="35">
        <f t="shared" ref="P327:P328" si="369">O327-B327</f>
        <v>-6.9904000000008182E-2</v>
      </c>
      <c r="Q327" s="36">
        <f t="shared" ref="Q327:Q328" si="370">B327/150</f>
        <v>0.9</v>
      </c>
      <c r="R327" s="37">
        <f t="shared" ref="R327:R328" si="371">R326+C327-T327</f>
        <v>38210.299999999959</v>
      </c>
      <c r="S327" s="38">
        <f t="shared" ref="S327:S328" si="372">R327*D327</f>
        <v>41618.658759999955</v>
      </c>
      <c r="T327" s="38"/>
      <c r="U327" s="62"/>
      <c r="V327" s="39">
        <f t="shared" ref="V327:V328" si="373">U327+V326</f>
        <v>12581.689999999999</v>
      </c>
      <c r="W327" s="39">
        <f t="shared" ref="W327:W328" si="374">S327+V327</f>
        <v>54200.34875999995</v>
      </c>
      <c r="X327" s="1">
        <f t="shared" ref="X327:X328" si="375">X326+B327</f>
        <v>48785</v>
      </c>
      <c r="Y327" s="37">
        <f t="shared" ref="Y327:Y328" si="376">W327-X327</f>
        <v>5415.3487599999498</v>
      </c>
      <c r="Z327" s="112">
        <f t="shared" ref="Z327:Z328" si="377">W327/X327-1</f>
        <v>0.11100438167469395</v>
      </c>
      <c r="AA327" s="112">
        <f t="shared" ref="AA327:AA328" si="378">S327/(X327-V327)-1</f>
        <v>0.1495815924013566</v>
      </c>
      <c r="AB327" s="112">
        <f>SUM($C$2:C327)*D327/SUM($B$2:B327)-1</f>
        <v>0.12605597384441869</v>
      </c>
      <c r="AC327" s="112">
        <f t="shared" ref="AC327:AC328" si="379">Z327-AB327</f>
        <v>-1.5051592169724737E-2</v>
      </c>
      <c r="AD327" s="40">
        <f t="shared" ref="AD327:AD328" si="380">IF(E327-F327&lt;0,"达成",E327-F327)</f>
        <v>0.24043037037037049</v>
      </c>
    </row>
    <row r="328" spans="1:30">
      <c r="A328" s="63" t="s">
        <v>1191</v>
      </c>
      <c r="B328" s="2">
        <v>135</v>
      </c>
      <c r="C328" s="56">
        <v>122.53</v>
      </c>
      <c r="D328" s="57">
        <v>1.1012</v>
      </c>
      <c r="E328" s="32">
        <f t="shared" si="361"/>
        <v>0.22000000000000003</v>
      </c>
      <c r="F328" s="26">
        <f t="shared" si="362"/>
        <v>-3.1105370370370464E-2</v>
      </c>
      <c r="H328" s="58">
        <f t="shared" si="363"/>
        <v>-4.1992250000000126</v>
      </c>
      <c r="I328" s="2" t="s">
        <v>66</v>
      </c>
      <c r="J328" s="33" t="s">
        <v>1192</v>
      </c>
      <c r="K328" s="59">
        <f t="shared" si="364"/>
        <v>43959</v>
      </c>
      <c r="L328" s="60" t="str">
        <f t="shared" ca="1" si="365"/>
        <v>2020/5/25</v>
      </c>
      <c r="M328" s="44">
        <f t="shared" ca="1" si="366"/>
        <v>2430</v>
      </c>
      <c r="N328" s="61">
        <f t="shared" ca="1" si="367"/>
        <v>-0.63074778806584553</v>
      </c>
      <c r="O328" s="35">
        <f t="shared" si="368"/>
        <v>134.930036</v>
      </c>
      <c r="P328" s="35">
        <f t="shared" si="369"/>
        <v>-6.9963999999998805E-2</v>
      </c>
      <c r="Q328" s="36">
        <f t="shared" si="370"/>
        <v>0.9</v>
      </c>
      <c r="R328" s="37">
        <f t="shared" si="371"/>
        <v>38332.829999999958</v>
      </c>
      <c r="S328" s="38">
        <f t="shared" si="372"/>
        <v>42212.112395999953</v>
      </c>
      <c r="T328" s="38"/>
      <c r="U328" s="62"/>
      <c r="V328" s="39">
        <f t="shared" si="373"/>
        <v>12581.689999999999</v>
      </c>
      <c r="W328" s="39">
        <f t="shared" si="374"/>
        <v>54793.802395999955</v>
      </c>
      <c r="X328" s="1">
        <f t="shared" si="375"/>
        <v>48920</v>
      </c>
      <c r="Y328" s="37">
        <f t="shared" si="376"/>
        <v>5873.8023959999555</v>
      </c>
      <c r="Z328" s="112">
        <f t="shared" si="377"/>
        <v>0.12006955020441445</v>
      </c>
      <c r="AA328" s="112">
        <f t="shared" si="378"/>
        <v>0.16164214560335788</v>
      </c>
      <c r="AB328" s="112">
        <f>SUM($C$2:C328)*D328/SUM($B$2:B328)-1</f>
        <v>0.13807849468519962</v>
      </c>
      <c r="AC328" s="112">
        <f t="shared" si="379"/>
        <v>-1.8008944480785161E-2</v>
      </c>
      <c r="AD328" s="40">
        <f t="shared" si="380"/>
        <v>0.25110537037037051</v>
      </c>
    </row>
    <row r="329" spans="1:30">
      <c r="A329" s="63" t="s">
        <v>1196</v>
      </c>
      <c r="B329" s="2">
        <v>135</v>
      </c>
      <c r="C329" s="56">
        <v>122.78</v>
      </c>
      <c r="D329" s="57">
        <v>1.099</v>
      </c>
      <c r="E329" s="32">
        <f t="shared" ref="E329" si="381">10%*Q329+13%</f>
        <v>0.22000000000000003</v>
      </c>
      <c r="F329" s="26">
        <f t="shared" ref="F329" si="382">IF(G329="",($F$1*C329-B329)/B329,H329/B329)</f>
        <v>-2.9128518518518619E-2</v>
      </c>
      <c r="H329" s="58">
        <f t="shared" ref="H329" si="383">IF(G329="",$F$1*C329-B329,G329-B329)</f>
        <v>-3.9323500000000138</v>
      </c>
      <c r="I329" s="2" t="s">
        <v>66</v>
      </c>
      <c r="J329" s="33" t="s">
        <v>1197</v>
      </c>
      <c r="K329" s="59">
        <f t="shared" ref="K329" si="384">DATE(MID(J329,1,4),MID(J329,5,2),MID(J329,7,2))</f>
        <v>43962</v>
      </c>
      <c r="L329" s="60" t="str">
        <f t="shared" ref="L329" ca="1" si="385">IF(LEN(J329) &gt; 15,DATE(MID(J329,12,4),MID(J329,16,2),MID(J329,18,2)),TEXT(TODAY(),"yyyy/m/d"))</f>
        <v>2020/5/25</v>
      </c>
      <c r="M329" s="44">
        <f t="shared" ref="M329" ca="1" si="386">(L329-K329+1)*B329</f>
        <v>2025</v>
      </c>
      <c r="N329" s="61">
        <f t="shared" ref="N329" ca="1" si="387">H329/M329*365</f>
        <v>-0.70879395061728645</v>
      </c>
      <c r="O329" s="35">
        <f t="shared" ref="O329" si="388">D329*C329</f>
        <v>134.93521999999999</v>
      </c>
      <c r="P329" s="35">
        <f t="shared" ref="P329" si="389">O329-B329</f>
        <v>-6.478000000001316E-2</v>
      </c>
      <c r="Q329" s="36">
        <f t="shared" ref="Q329" si="390">B329/150</f>
        <v>0.9</v>
      </c>
      <c r="R329" s="37">
        <f t="shared" ref="R329" si="391">R328+C329-T329</f>
        <v>38455.609999999957</v>
      </c>
      <c r="S329" s="38">
        <f t="shared" ref="S329" si="392">R329*D329</f>
        <v>42262.715389999954</v>
      </c>
      <c r="T329" s="38"/>
      <c r="U329" s="62"/>
      <c r="V329" s="39">
        <f t="shared" ref="V329" si="393">U329+V328</f>
        <v>12581.689999999999</v>
      </c>
      <c r="W329" s="39">
        <f t="shared" ref="W329" si="394">S329+V329</f>
        <v>54844.405389999956</v>
      </c>
      <c r="X329" s="1">
        <f t="shared" ref="X329" si="395">X328+B329</f>
        <v>49055</v>
      </c>
      <c r="Y329" s="37">
        <f t="shared" ref="Y329" si="396">W329-X329</f>
        <v>5789.4053899999562</v>
      </c>
      <c r="Z329" s="112">
        <f t="shared" ref="Z329" si="397">W329/X329-1</f>
        <v>0.11801866048313037</v>
      </c>
      <c r="AA329" s="112">
        <f t="shared" ref="AA329" si="398">S329/(X329-V329)-1</f>
        <v>0.15872991483361276</v>
      </c>
      <c r="AB329" s="112">
        <f>SUM($C$2:C329)*D329/SUM($B$2:B329)-1</f>
        <v>0.1354297608806434</v>
      </c>
      <c r="AC329" s="112">
        <f t="shared" ref="AC329" si="399">Z329-AB329</f>
        <v>-1.7411100397513035E-2</v>
      </c>
      <c r="AD329" s="40">
        <f t="shared" ref="AD329" si="400">IF(E329-F329&lt;0,"达成",E329-F329)</f>
        <v>0.24912851851851864</v>
      </c>
    </row>
    <row r="330" spans="1:30">
      <c r="A330" s="63" t="s">
        <v>1198</v>
      </c>
      <c r="B330" s="2">
        <v>135</v>
      </c>
      <c r="C330" s="56">
        <v>122.44</v>
      </c>
      <c r="D330" s="57">
        <v>1.1020000000000001</v>
      </c>
      <c r="E330" s="32">
        <f t="shared" ref="E330:E333" si="401">10%*Q330+13%</f>
        <v>0.22000000000000003</v>
      </c>
      <c r="F330" s="26">
        <f t="shared" ref="F330:F333" si="402">IF(G330="",($F$1*C330-B330)/B330,H330/B330)</f>
        <v>-3.1817037037037227E-2</v>
      </c>
      <c r="H330" s="58">
        <f t="shared" ref="H330:H333" si="403">IF(G330="",$F$1*C330-B330,G330-B330)</f>
        <v>-4.2953000000000259</v>
      </c>
      <c r="I330" s="2" t="s">
        <v>66</v>
      </c>
      <c r="J330" s="33" t="s">
        <v>1199</v>
      </c>
      <c r="K330" s="59">
        <f t="shared" ref="K330:K333" si="404">DATE(MID(J330,1,4),MID(J330,5,2),MID(J330,7,2))</f>
        <v>43963</v>
      </c>
      <c r="L330" s="60" t="str">
        <f t="shared" ref="L330:L333" ca="1" si="405">IF(LEN(J330) &gt; 15,DATE(MID(J330,12,4),MID(J330,16,2),MID(J330,18,2)),TEXT(TODAY(),"yyyy/m/d"))</f>
        <v>2020/5/25</v>
      </c>
      <c r="M330" s="44">
        <f t="shared" ref="M330:M333" ca="1" si="406">(L330-K330+1)*B330</f>
        <v>1890</v>
      </c>
      <c r="N330" s="61">
        <f t="shared" ref="N330:N333" ca="1" si="407">H330/M330*365</f>
        <v>-0.82951560846561334</v>
      </c>
      <c r="O330" s="35">
        <f t="shared" ref="O330:O333" si="408">D330*C330</f>
        <v>134.92888000000002</v>
      </c>
      <c r="P330" s="35">
        <f t="shared" ref="P330:P333" si="409">O330-B330</f>
        <v>-7.11199999999792E-2</v>
      </c>
      <c r="Q330" s="36">
        <f t="shared" ref="Q330:Q333" si="410">B330/150</f>
        <v>0.9</v>
      </c>
      <c r="R330" s="37">
        <f t="shared" ref="R330:R333" si="411">R329+C330-T330</f>
        <v>38578.049999999959</v>
      </c>
      <c r="S330" s="38">
        <f t="shared" ref="S330:S333" si="412">R330*D330</f>
        <v>42513.01109999996</v>
      </c>
      <c r="T330" s="38"/>
      <c r="U330" s="62"/>
      <c r="V330" s="39">
        <f t="shared" ref="V330:V333" si="413">U330+V329</f>
        <v>12581.689999999999</v>
      </c>
      <c r="W330" s="39">
        <f t="shared" ref="W330:W333" si="414">S330+V330</f>
        <v>55094.701099999962</v>
      </c>
      <c r="X330" s="1">
        <f t="shared" ref="X330:X333" si="415">X329+B330</f>
        <v>49190</v>
      </c>
      <c r="Y330" s="37">
        <f t="shared" ref="Y330:Y333" si="416">W330-X330</f>
        <v>5904.701099999962</v>
      </c>
      <c r="Z330" s="112">
        <f t="shared" ref="Z330:Z333" si="417">W330/X330-1</f>
        <v>0.12003864809920639</v>
      </c>
      <c r="AA330" s="112">
        <f t="shared" ref="AA330:AA333" si="418">S330/(X330-V330)-1</f>
        <v>0.16129400947489692</v>
      </c>
      <c r="AB330" s="112">
        <f>SUM($C$2:C330)*D330/SUM($B$2:B330)-1</f>
        <v>0.13814757145761281</v>
      </c>
      <c r="AC330" s="112">
        <f t="shared" ref="AC330:AC333" si="419">Z330-AB330</f>
        <v>-1.8108923358406415E-2</v>
      </c>
      <c r="AD330" s="40">
        <f t="shared" ref="AD330:AD333" si="420">IF(E330-F330&lt;0,"达成",E330-F330)</f>
        <v>0.25181703703703728</v>
      </c>
    </row>
    <row r="331" spans="1:30">
      <c r="A331" s="63" t="s">
        <v>1200</v>
      </c>
      <c r="B331" s="2">
        <v>135</v>
      </c>
      <c r="C331" s="56">
        <v>121.92</v>
      </c>
      <c r="D331" s="57">
        <v>1.1067</v>
      </c>
      <c r="E331" s="32">
        <f t="shared" si="401"/>
        <v>0.22000000000000003</v>
      </c>
      <c r="F331" s="26">
        <f t="shared" si="402"/>
        <v>-3.5928888888888948E-2</v>
      </c>
      <c r="H331" s="58">
        <f t="shared" si="403"/>
        <v>-4.8504000000000076</v>
      </c>
      <c r="I331" s="2" t="s">
        <v>66</v>
      </c>
      <c r="J331" s="33" t="s">
        <v>1201</v>
      </c>
      <c r="K331" s="59">
        <f t="shared" si="404"/>
        <v>43964</v>
      </c>
      <c r="L331" s="60" t="str">
        <f t="shared" ca="1" si="405"/>
        <v>2020/5/25</v>
      </c>
      <c r="M331" s="44">
        <f t="shared" ca="1" si="406"/>
        <v>1755</v>
      </c>
      <c r="N331" s="61">
        <f t="shared" ca="1" si="407"/>
        <v>-1.008772649572651</v>
      </c>
      <c r="O331" s="35">
        <f t="shared" si="408"/>
        <v>134.928864</v>
      </c>
      <c r="P331" s="35">
        <f t="shared" si="409"/>
        <v>-7.1135999999995647E-2</v>
      </c>
      <c r="Q331" s="36">
        <f t="shared" si="410"/>
        <v>0.9</v>
      </c>
      <c r="R331" s="37">
        <f t="shared" si="411"/>
        <v>38699.969999999958</v>
      </c>
      <c r="S331" s="38">
        <f t="shared" si="412"/>
        <v>42829.256798999952</v>
      </c>
      <c r="T331" s="38"/>
      <c r="U331" s="62"/>
      <c r="V331" s="39">
        <f t="shared" si="413"/>
        <v>12581.689999999999</v>
      </c>
      <c r="W331" s="39">
        <f t="shared" si="414"/>
        <v>55410.946798999954</v>
      </c>
      <c r="X331" s="1">
        <f t="shared" si="415"/>
        <v>49325</v>
      </c>
      <c r="Y331" s="37">
        <f t="shared" si="416"/>
        <v>6085.9467989999539</v>
      </c>
      <c r="Z331" s="112">
        <f t="shared" si="417"/>
        <v>0.12338462846426679</v>
      </c>
      <c r="AA331" s="112">
        <f t="shared" si="418"/>
        <v>0.16563414670588883</v>
      </c>
      <c r="AB331" s="112">
        <f>SUM($C$2:C331)*D331/SUM($B$2:B331)-1</f>
        <v>0.14260890923466718</v>
      </c>
      <c r="AC331" s="112">
        <f t="shared" si="419"/>
        <v>-1.9224280770400393E-2</v>
      </c>
      <c r="AD331" s="40">
        <f t="shared" si="420"/>
        <v>0.25592888888888898</v>
      </c>
    </row>
    <row r="332" spans="1:30">
      <c r="A332" s="63" t="s">
        <v>1202</v>
      </c>
      <c r="B332" s="2">
        <v>135</v>
      </c>
      <c r="C332" s="56">
        <v>123.06</v>
      </c>
      <c r="D332" s="57">
        <v>1.0965</v>
      </c>
      <c r="E332" s="32">
        <f t="shared" si="401"/>
        <v>0.22000000000000003</v>
      </c>
      <c r="F332" s="26">
        <f t="shared" si="402"/>
        <v>-2.6914444444444522E-2</v>
      </c>
      <c r="H332" s="58">
        <f t="shared" si="403"/>
        <v>-3.6334500000000105</v>
      </c>
      <c r="I332" s="2" t="s">
        <v>66</v>
      </c>
      <c r="J332" s="33" t="s">
        <v>1203</v>
      </c>
      <c r="K332" s="59">
        <f t="shared" si="404"/>
        <v>43965</v>
      </c>
      <c r="L332" s="60" t="str">
        <f t="shared" ca="1" si="405"/>
        <v>2020/5/25</v>
      </c>
      <c r="M332" s="44">
        <f t="shared" ca="1" si="406"/>
        <v>1620</v>
      </c>
      <c r="N332" s="61">
        <f t="shared" ca="1" si="407"/>
        <v>-0.81864768518518749</v>
      </c>
      <c r="O332" s="35">
        <f t="shared" si="408"/>
        <v>134.93529000000001</v>
      </c>
      <c r="P332" s="35">
        <f t="shared" si="409"/>
        <v>-6.4709999999990941E-2</v>
      </c>
      <c r="Q332" s="36">
        <f t="shared" si="410"/>
        <v>0.9</v>
      </c>
      <c r="R332" s="37">
        <f t="shared" si="411"/>
        <v>38823.029999999955</v>
      </c>
      <c r="S332" s="38">
        <f t="shared" si="412"/>
        <v>42569.452394999949</v>
      </c>
      <c r="T332" s="38"/>
      <c r="U332" s="62"/>
      <c r="V332" s="39">
        <f t="shared" si="413"/>
        <v>12581.689999999999</v>
      </c>
      <c r="W332" s="39">
        <f t="shared" si="414"/>
        <v>55151.142394999944</v>
      </c>
      <c r="X332" s="1">
        <f t="shared" si="415"/>
        <v>49460</v>
      </c>
      <c r="Y332" s="37">
        <f t="shared" si="416"/>
        <v>5691.1423949999444</v>
      </c>
      <c r="Z332" s="112">
        <f t="shared" si="417"/>
        <v>0.11506555590375944</v>
      </c>
      <c r="AA332" s="112">
        <f t="shared" si="418"/>
        <v>0.15432221256885015</v>
      </c>
      <c r="AB332" s="112">
        <f>SUM($C$2:C332)*D332/SUM($B$2:B332)-1</f>
        <v>0.13171613930448767</v>
      </c>
      <c r="AC332" s="112">
        <f t="shared" si="419"/>
        <v>-1.6650583400728225E-2</v>
      </c>
      <c r="AD332" s="40">
        <f t="shared" si="420"/>
        <v>0.24691444444444455</v>
      </c>
    </row>
    <row r="333" spans="1:30">
      <c r="A333" s="63" t="s">
        <v>1204</v>
      </c>
      <c r="B333" s="2">
        <v>135</v>
      </c>
      <c r="C333" s="56">
        <v>122.6</v>
      </c>
      <c r="D333" s="57">
        <v>1.1006</v>
      </c>
      <c r="E333" s="32">
        <f t="shared" si="401"/>
        <v>0.22000000000000003</v>
      </c>
      <c r="F333" s="26">
        <f t="shared" si="402"/>
        <v>-3.0551851851851941E-2</v>
      </c>
      <c r="H333" s="58">
        <f t="shared" si="403"/>
        <v>-4.1245000000000118</v>
      </c>
      <c r="I333" s="2" t="s">
        <v>66</v>
      </c>
      <c r="J333" s="33" t="s">
        <v>1205</v>
      </c>
      <c r="K333" s="59">
        <f t="shared" si="404"/>
        <v>43966</v>
      </c>
      <c r="L333" s="60" t="str">
        <f t="shared" ca="1" si="405"/>
        <v>2020/5/25</v>
      </c>
      <c r="M333" s="44">
        <f t="shared" ca="1" si="406"/>
        <v>1485</v>
      </c>
      <c r="N333" s="61">
        <f t="shared" ca="1" si="407"/>
        <v>-1.0137659932659961</v>
      </c>
      <c r="O333" s="35">
        <f t="shared" si="408"/>
        <v>134.93356</v>
      </c>
      <c r="P333" s="35">
        <f t="shared" si="409"/>
        <v>-6.6440000000000055E-2</v>
      </c>
      <c r="Q333" s="36">
        <f t="shared" si="410"/>
        <v>0.9</v>
      </c>
      <c r="R333" s="37">
        <f t="shared" si="411"/>
        <v>38945.629999999954</v>
      </c>
      <c r="S333" s="38">
        <f t="shared" si="412"/>
        <v>42863.560377999951</v>
      </c>
      <c r="T333" s="38"/>
      <c r="U333" s="62"/>
      <c r="V333" s="39">
        <f t="shared" si="413"/>
        <v>12581.689999999999</v>
      </c>
      <c r="W333" s="39">
        <f t="shared" si="414"/>
        <v>55445.250377999953</v>
      </c>
      <c r="X333" s="1">
        <f t="shared" si="415"/>
        <v>49595</v>
      </c>
      <c r="Y333" s="37">
        <f t="shared" si="416"/>
        <v>5850.2503779999533</v>
      </c>
      <c r="Z333" s="112">
        <f t="shared" si="417"/>
        <v>0.11796048750882049</v>
      </c>
      <c r="AA333" s="112">
        <f t="shared" si="418"/>
        <v>0.15805801691337407</v>
      </c>
      <c r="AB333" s="112">
        <f>SUM($C$2:C333)*D333/SUM($B$2:B333)-1</f>
        <v>0.13557642221998112</v>
      </c>
      <c r="AC333" s="112">
        <f t="shared" si="419"/>
        <v>-1.761593471116063E-2</v>
      </c>
      <c r="AD333" s="40">
        <f t="shared" si="420"/>
        <v>0.25055185185185197</v>
      </c>
    </row>
    <row r="334" spans="1:30">
      <c r="A334" s="63" t="s">
        <v>1221</v>
      </c>
      <c r="B334" s="2">
        <v>135</v>
      </c>
      <c r="C334" s="56">
        <v>123.03</v>
      </c>
      <c r="D334" s="57">
        <v>1.0967</v>
      </c>
      <c r="E334" s="32">
        <f t="shared" ref="E334:E338" si="421">10%*Q334+13%</f>
        <v>0.22000000000000003</v>
      </c>
      <c r="F334" s="26">
        <f t="shared" ref="F334:F338" si="422">IF(G334="",($F$1*C334-B334)/B334,H334/B334)</f>
        <v>-2.7151666666666779E-2</v>
      </c>
      <c r="H334" s="58">
        <f t="shared" ref="H334:H338" si="423">IF(G334="",$F$1*C334-B334,G334-B334)</f>
        <v>-3.6654750000000149</v>
      </c>
      <c r="I334" s="2" t="s">
        <v>66</v>
      </c>
      <c r="J334" s="33" t="s">
        <v>1212</v>
      </c>
      <c r="K334" s="59">
        <f t="shared" ref="K334:K338" si="424">DATE(MID(J334,1,4),MID(J334,5,2),MID(J334,7,2))</f>
        <v>43969</v>
      </c>
      <c r="L334" s="60" t="str">
        <f t="shared" ref="L334:L338" ca="1" si="425">IF(LEN(J334) &gt; 15,DATE(MID(J334,12,4),MID(J334,16,2),MID(J334,18,2)),TEXT(TODAY(),"yyyy/m/d"))</f>
        <v>2020/5/25</v>
      </c>
      <c r="M334" s="44">
        <f t="shared" ref="M334:M338" ca="1" si="426">(L334-K334+1)*B334</f>
        <v>1080</v>
      </c>
      <c r="N334" s="61">
        <f t="shared" ref="N334:N338" ca="1" si="427">H334/M334*365</f>
        <v>-1.2387947916666717</v>
      </c>
      <c r="O334" s="35">
        <f t="shared" ref="O334:O338" si="428">D334*C334</f>
        <v>134.92700099999999</v>
      </c>
      <c r="P334" s="35">
        <f t="shared" ref="P334:P338" si="429">O334-B334</f>
        <v>-7.2999000000010028E-2</v>
      </c>
      <c r="Q334" s="36">
        <f t="shared" ref="Q334:Q338" si="430">B334/150</f>
        <v>0.9</v>
      </c>
      <c r="R334" s="37">
        <f t="shared" ref="R334:R338" si="431">R333+C334-T334</f>
        <v>39068.659999999953</v>
      </c>
      <c r="S334" s="38">
        <f t="shared" ref="S334:S338" si="432">R334*D334</f>
        <v>42846.599421999948</v>
      </c>
      <c r="T334" s="38"/>
      <c r="U334" s="62"/>
      <c r="V334" s="39">
        <f t="shared" ref="V334:V338" si="433">U334+V333</f>
        <v>12581.689999999999</v>
      </c>
      <c r="W334" s="39">
        <f t="shared" ref="W334:W338" si="434">S334+V334</f>
        <v>55428.289421999943</v>
      </c>
      <c r="X334" s="1">
        <f t="shared" ref="X334:X338" si="435">X333+B334</f>
        <v>49730</v>
      </c>
      <c r="Y334" s="37">
        <f t="shared" ref="Y334:Y338" si="436">W334-X334</f>
        <v>5698.2894219999434</v>
      </c>
      <c r="Z334" s="112">
        <f t="shared" ref="Z334:Z338" si="437">W334/X334-1</f>
        <v>0.1145845449829066</v>
      </c>
      <c r="AA334" s="112">
        <f t="shared" ref="AA334:AA338" si="438">S334/(X334-V334)-1</f>
        <v>0.15339296517122714</v>
      </c>
      <c r="AB334" s="112">
        <f>SUM($C$2:C334)*D334/SUM($B$2:B334)-1</f>
        <v>0.13119389445002927</v>
      </c>
      <c r="AC334" s="112">
        <f t="shared" ref="AC334:AC338" si="439">Z334-AB334</f>
        <v>-1.6609349467122669E-2</v>
      </c>
      <c r="AD334" s="40">
        <f t="shared" ref="AD334:AD338" si="440">IF(E334-F334&lt;0,"达成",E334-F334)</f>
        <v>0.2471516666666668</v>
      </c>
    </row>
    <row r="335" spans="1:30">
      <c r="A335" s="63" t="s">
        <v>1222</v>
      </c>
      <c r="B335" s="2">
        <v>135</v>
      </c>
      <c r="C335" s="56">
        <v>121.61</v>
      </c>
      <c r="D335" s="57">
        <v>1.1094999999999999</v>
      </c>
      <c r="E335" s="32">
        <f t="shared" si="421"/>
        <v>0.22000000000000003</v>
      </c>
      <c r="F335" s="26">
        <f t="shared" si="422"/>
        <v>-3.8380185185185302E-2</v>
      </c>
      <c r="H335" s="58">
        <f t="shared" si="423"/>
        <v>-5.1813250000000153</v>
      </c>
      <c r="I335" s="2" t="s">
        <v>66</v>
      </c>
      <c r="J335" s="33" t="s">
        <v>1214</v>
      </c>
      <c r="K335" s="59">
        <f t="shared" si="424"/>
        <v>43970</v>
      </c>
      <c r="L335" s="60" t="str">
        <f t="shared" ca="1" si="425"/>
        <v>2020/5/25</v>
      </c>
      <c r="M335" s="44">
        <f t="shared" ca="1" si="426"/>
        <v>945</v>
      </c>
      <c r="N335" s="61">
        <f t="shared" ca="1" si="427"/>
        <v>-2.0012525132275192</v>
      </c>
      <c r="O335" s="35">
        <f t="shared" si="428"/>
        <v>134.92629499999998</v>
      </c>
      <c r="P335" s="35">
        <f t="shared" si="429"/>
        <v>-7.3705000000018117E-2</v>
      </c>
      <c r="Q335" s="36">
        <f t="shared" si="430"/>
        <v>0.9</v>
      </c>
      <c r="R335" s="37">
        <f t="shared" si="431"/>
        <v>39190.269999999953</v>
      </c>
      <c r="S335" s="38">
        <f t="shared" si="432"/>
        <v>43481.604564999943</v>
      </c>
      <c r="T335" s="38"/>
      <c r="U335" s="62"/>
      <c r="V335" s="39">
        <f t="shared" si="433"/>
        <v>12581.689999999999</v>
      </c>
      <c r="W335" s="39">
        <f t="shared" si="434"/>
        <v>56063.294564999946</v>
      </c>
      <c r="X335" s="1">
        <f t="shared" si="435"/>
        <v>49865</v>
      </c>
      <c r="Y335" s="37">
        <f t="shared" si="436"/>
        <v>6198.2945649999456</v>
      </c>
      <c r="Z335" s="112">
        <f t="shared" si="437"/>
        <v>0.12430150536448292</v>
      </c>
      <c r="AA335" s="112">
        <f t="shared" si="438"/>
        <v>0.16624850543044456</v>
      </c>
      <c r="AB335" s="112">
        <f>SUM($C$2:C335)*D335/SUM($B$2:B335)-1</f>
        <v>0.14400408162037404</v>
      </c>
      <c r="AC335" s="112">
        <f t="shared" si="439"/>
        <v>-1.9702576255891113E-2</v>
      </c>
      <c r="AD335" s="40">
        <f t="shared" si="440"/>
        <v>0.25838018518518535</v>
      </c>
    </row>
    <row r="336" spans="1:30">
      <c r="A336" s="63" t="s">
        <v>1223</v>
      </c>
      <c r="B336" s="2">
        <v>135</v>
      </c>
      <c r="C336" s="56">
        <v>122.8</v>
      </c>
      <c r="D336" s="57">
        <v>1.0988</v>
      </c>
      <c r="E336" s="32">
        <f t="shared" si="421"/>
        <v>0.22000000000000003</v>
      </c>
      <c r="F336" s="26">
        <f t="shared" si="422"/>
        <v>-2.8970370370370591E-2</v>
      </c>
      <c r="H336" s="58">
        <f t="shared" si="423"/>
        <v>-3.9110000000000298</v>
      </c>
      <c r="I336" s="2" t="s">
        <v>66</v>
      </c>
      <c r="J336" s="33" t="s">
        <v>1216</v>
      </c>
      <c r="K336" s="59">
        <f t="shared" si="424"/>
        <v>43971</v>
      </c>
      <c r="L336" s="60" t="str">
        <f t="shared" ca="1" si="425"/>
        <v>2020/5/25</v>
      </c>
      <c r="M336" s="44">
        <f t="shared" ca="1" si="426"/>
        <v>810</v>
      </c>
      <c r="N336" s="61">
        <f t="shared" ca="1" si="427"/>
        <v>-1.7623641975308775</v>
      </c>
      <c r="O336" s="35">
        <f t="shared" si="428"/>
        <v>134.93263999999999</v>
      </c>
      <c r="P336" s="35">
        <f t="shared" si="429"/>
        <v>-6.7360000000007858E-2</v>
      </c>
      <c r="Q336" s="36">
        <f t="shared" si="430"/>
        <v>0.9</v>
      </c>
      <c r="R336" s="37">
        <f t="shared" si="431"/>
        <v>39313.069999999956</v>
      </c>
      <c r="S336" s="38">
        <f t="shared" si="432"/>
        <v>43197.201315999955</v>
      </c>
      <c r="T336" s="38"/>
      <c r="U336" s="62"/>
      <c r="V336" s="39">
        <f t="shared" si="433"/>
        <v>12581.689999999999</v>
      </c>
      <c r="W336" s="39">
        <f t="shared" si="434"/>
        <v>55778.89131599995</v>
      </c>
      <c r="X336" s="1">
        <f t="shared" si="435"/>
        <v>50000</v>
      </c>
      <c r="Y336" s="37">
        <f t="shared" si="436"/>
        <v>5778.8913159999502</v>
      </c>
      <c r="Z336" s="112">
        <f t="shared" si="437"/>
        <v>0.11557782631999891</v>
      </c>
      <c r="AA336" s="112">
        <f t="shared" si="438"/>
        <v>0.15444020096043776</v>
      </c>
      <c r="AB336" s="112">
        <f>SUM($C$2:C336)*D336/SUM($B$2:B336)-1</f>
        <v>0.1326109550399992</v>
      </c>
      <c r="AC336" s="112">
        <f t="shared" si="439"/>
        <v>-1.703312872000029E-2</v>
      </c>
      <c r="AD336" s="40">
        <f t="shared" si="440"/>
        <v>0.24897037037037062</v>
      </c>
    </row>
    <row r="337" spans="1:30">
      <c r="A337" s="63" t="s">
        <v>1224</v>
      </c>
      <c r="B337" s="2">
        <v>135</v>
      </c>
      <c r="C337" s="56">
        <v>124.07</v>
      </c>
      <c r="D337" s="57">
        <v>1.0874999999999999</v>
      </c>
      <c r="E337" s="32">
        <f t="shared" si="421"/>
        <v>0.22000000000000003</v>
      </c>
      <c r="F337" s="26">
        <f t="shared" si="422"/>
        <v>-1.8927962962963132E-2</v>
      </c>
      <c r="H337" s="58">
        <f t="shared" si="423"/>
        <v>-2.5552750000000231</v>
      </c>
      <c r="I337" s="2" t="s">
        <v>66</v>
      </c>
      <c r="J337" s="33" t="s">
        <v>1218</v>
      </c>
      <c r="K337" s="59">
        <f t="shared" si="424"/>
        <v>43972</v>
      </c>
      <c r="L337" s="60" t="str">
        <f t="shared" ca="1" si="425"/>
        <v>2020/5/25</v>
      </c>
      <c r="M337" s="44">
        <f t="shared" ca="1" si="426"/>
        <v>675</v>
      </c>
      <c r="N337" s="61">
        <f t="shared" ca="1" si="427"/>
        <v>-1.3817412962963087</v>
      </c>
      <c r="O337" s="35">
        <f t="shared" si="428"/>
        <v>134.92612499999998</v>
      </c>
      <c r="P337" s="35">
        <f t="shared" si="429"/>
        <v>-7.3875000000015234E-2</v>
      </c>
      <c r="Q337" s="36">
        <f t="shared" si="430"/>
        <v>0.9</v>
      </c>
      <c r="R337" s="37">
        <f t="shared" si="431"/>
        <v>39437.139999999956</v>
      </c>
      <c r="S337" s="38">
        <f t="shared" si="432"/>
        <v>42887.889749999951</v>
      </c>
      <c r="T337" s="38"/>
      <c r="U337" s="62"/>
      <c r="V337" s="39">
        <f t="shared" si="433"/>
        <v>12581.689999999999</v>
      </c>
      <c r="W337" s="39">
        <f t="shared" si="434"/>
        <v>55469.579749999946</v>
      </c>
      <c r="X337" s="1">
        <f t="shared" si="435"/>
        <v>50135</v>
      </c>
      <c r="Y337" s="37">
        <f t="shared" si="436"/>
        <v>5334.5797499999462</v>
      </c>
      <c r="Z337" s="112">
        <f t="shared" si="437"/>
        <v>0.10640430338087059</v>
      </c>
      <c r="AA337" s="112">
        <f t="shared" si="438"/>
        <v>0.14205351672062871</v>
      </c>
      <c r="AB337" s="112">
        <f>SUM($C$2:C337)*D337/SUM($B$2:B337)-1</f>
        <v>0.12063605016455492</v>
      </c>
      <c r="AC337" s="112">
        <f t="shared" si="439"/>
        <v>-1.4231746783684329E-2</v>
      </c>
      <c r="AD337" s="40">
        <f t="shared" si="440"/>
        <v>0.23892796296296315</v>
      </c>
    </row>
    <row r="338" spans="1:30">
      <c r="A338" s="63" t="s">
        <v>1225</v>
      </c>
      <c r="B338" s="2">
        <v>135</v>
      </c>
      <c r="C338" s="56">
        <v>126.14</v>
      </c>
      <c r="D338" s="57">
        <v>1.0697000000000001</v>
      </c>
      <c r="E338" s="32">
        <f t="shared" si="421"/>
        <v>0.22000000000000003</v>
      </c>
      <c r="F338" s="26">
        <f t="shared" si="422"/>
        <v>-2.5596296296296513E-3</v>
      </c>
      <c r="H338" s="58">
        <f t="shared" si="423"/>
        <v>-0.34555000000000291</v>
      </c>
      <c r="I338" s="2" t="s">
        <v>66</v>
      </c>
      <c r="J338" s="33" t="s">
        <v>1220</v>
      </c>
      <c r="K338" s="59">
        <f t="shared" si="424"/>
        <v>43973</v>
      </c>
      <c r="L338" s="60" t="str">
        <f t="shared" ca="1" si="425"/>
        <v>2020/5/25</v>
      </c>
      <c r="M338" s="44">
        <f t="shared" ca="1" si="426"/>
        <v>540</v>
      </c>
      <c r="N338" s="61">
        <f t="shared" ca="1" si="427"/>
        <v>-0.23356620370370568</v>
      </c>
      <c r="O338" s="35">
        <f t="shared" si="428"/>
        <v>134.93195800000001</v>
      </c>
      <c r="P338" s="35">
        <f t="shared" si="429"/>
        <v>-6.8041999999991276E-2</v>
      </c>
      <c r="Q338" s="36">
        <f t="shared" si="430"/>
        <v>0.9</v>
      </c>
      <c r="R338" s="37">
        <f t="shared" si="431"/>
        <v>39563.279999999955</v>
      </c>
      <c r="S338" s="38">
        <f t="shared" si="432"/>
        <v>42320.840615999958</v>
      </c>
      <c r="T338" s="38"/>
      <c r="U338" s="62"/>
      <c r="V338" s="39">
        <f t="shared" si="433"/>
        <v>12581.689999999999</v>
      </c>
      <c r="W338" s="39">
        <f t="shared" si="434"/>
        <v>54902.53061599996</v>
      </c>
      <c r="X338" s="1">
        <f t="shared" si="435"/>
        <v>50270</v>
      </c>
      <c r="Y338" s="37">
        <f t="shared" si="436"/>
        <v>4632.53061599996</v>
      </c>
      <c r="Z338" s="112">
        <f t="shared" si="437"/>
        <v>9.2152986194548703E-2</v>
      </c>
      <c r="AA338" s="112">
        <f t="shared" si="438"/>
        <v>0.12291691020371998</v>
      </c>
      <c r="AB338" s="112">
        <f>SUM($C$2:C338)*D338/SUM($B$2:B338)-1</f>
        <v>0.10201762233936673</v>
      </c>
      <c r="AC338" s="112">
        <f t="shared" si="439"/>
        <v>-9.8646361448180286E-3</v>
      </c>
      <c r="AD338" s="40">
        <f t="shared" si="440"/>
        <v>0.22255962962962969</v>
      </c>
    </row>
  </sheetData>
  <phoneticPr fontId="30" type="noConversion"/>
  <conditionalFormatting sqref="P36:P338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38">
    <cfRule type="dataBar" priority="33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38">
    <cfRule type="dataBar" priority="33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Z2:Z338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zoomScaleNormal="100" workbookViewId="0">
      <pane xSplit="3" ySplit="3" topLeftCell="D30" activePane="bottomRight" state="frozen"/>
      <selection pane="topRight" activeCell="D1" sqref="D1"/>
      <selection pane="bottomLeft" activeCell="A22" sqref="A22"/>
      <selection pane="bottomRight" activeCell="K31" sqref="K31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4080.7200000000003</v>
      </c>
      <c r="F1" s="155"/>
      <c r="G1" s="69" t="s">
        <v>907</v>
      </c>
      <c r="H1" s="156">
        <f>G3/I3*365</f>
        <v>2.4140401944894654</v>
      </c>
      <c r="I1" s="156"/>
      <c r="J1" s="68" t="s">
        <v>908</v>
      </c>
      <c r="K1" s="155">
        <f>M3</f>
        <v>4084.91</v>
      </c>
      <c r="L1" s="155"/>
      <c r="M1" s="69" t="s">
        <v>907</v>
      </c>
      <c r="N1" s="156">
        <f>M3/O3*365</f>
        <v>2.2353705397301349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342 天</v>
      </c>
      <c r="D3" s="78">
        <f>SUM(D4:D10094)</f>
        <v>28000</v>
      </c>
      <c r="E3" s="75"/>
      <c r="F3" s="79">
        <f>SUM(F4:F10094)</f>
        <v>32080.720000000001</v>
      </c>
      <c r="G3" s="80">
        <f>SUM(G4:G10094)</f>
        <v>4080.7200000000003</v>
      </c>
      <c r="H3" s="117" t="str">
        <f>"当前 "&amp;COUNTIF(E4:E10008,"----")&amp;" 支"</f>
        <v>当前 0 支</v>
      </c>
      <c r="I3" s="81">
        <f>SUM(I4:I3008)</f>
        <v>617000</v>
      </c>
      <c r="J3" s="78">
        <f>SUM(J4:J10094)</f>
        <v>31000</v>
      </c>
      <c r="K3" s="75"/>
      <c r="L3" s="79">
        <f>SUM(L4:L10094)</f>
        <v>34084.910000000003</v>
      </c>
      <c r="M3" s="80">
        <f>SUM(M4:M10094)</f>
        <v>4084.91</v>
      </c>
      <c r="N3" s="117" t="str">
        <f>"当前 "&amp;COUNTIF(K4:K10008,"----")&amp;" 支"</f>
        <v>当前 1 支</v>
      </c>
      <c r="O3" s="81">
        <f>SUM(O4:O3008)</f>
        <v>667000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01">
        <v>43937</v>
      </c>
      <c r="F40" s="85">
        <v>1298.6500000000001</v>
      </c>
      <c r="G40" s="102">
        <f>F40-D40</f>
        <v>298.65000000000009</v>
      </c>
      <c r="H40" s="103">
        <f>E40-C40</f>
        <v>24</v>
      </c>
      <c r="I40" s="104">
        <f>H40*D40</f>
        <v>24000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54">
        <v>43941</v>
      </c>
      <c r="L41" s="132">
        <v>1087.78</v>
      </c>
      <c r="M41" s="102">
        <f>L41-J41</f>
        <v>87.779999999999973</v>
      </c>
      <c r="N41" s="95">
        <f t="shared" ref="N41" si="2">K41-C41</f>
        <v>25</v>
      </c>
      <c r="O41" s="104">
        <f t="shared" ref="O41" si="3">N41*J41</f>
        <v>25000</v>
      </c>
    </row>
    <row r="42" spans="1:15">
      <c r="A42" s="2">
        <v>113033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54">
        <v>43942</v>
      </c>
      <c r="L42" s="132">
        <v>1091.78</v>
      </c>
      <c r="M42" s="102">
        <f>L42-J42</f>
        <v>91.779999999999973</v>
      </c>
      <c r="N42" s="95">
        <f t="shared" ref="N42" si="4">K42-C42</f>
        <v>18</v>
      </c>
      <c r="O42" s="104">
        <f t="shared" ref="O42" si="5">N42*J42</f>
        <v>18000</v>
      </c>
    </row>
    <row r="43" spans="1:15">
      <c r="A43" s="2">
        <v>123048</v>
      </c>
      <c r="B43" s="66" t="s">
        <v>1144</v>
      </c>
      <c r="C43" s="82">
        <v>43935</v>
      </c>
      <c r="D43" s="97" t="s">
        <v>921</v>
      </c>
      <c r="E43" s="98" t="s">
        <v>921</v>
      </c>
      <c r="F43" s="99" t="s">
        <v>921</v>
      </c>
      <c r="G43" s="99" t="s">
        <v>921</v>
      </c>
      <c r="H43" s="98" t="s">
        <v>921</v>
      </c>
      <c r="I43" s="105" t="s">
        <v>921</v>
      </c>
      <c r="J43" s="78">
        <v>1000</v>
      </c>
      <c r="K43" s="114" t="s">
        <v>955</v>
      </c>
      <c r="L43" s="115" t="s">
        <v>955</v>
      </c>
      <c r="M43" s="115" t="s">
        <v>955</v>
      </c>
      <c r="N43" s="115" t="s">
        <v>955</v>
      </c>
      <c r="O43" s="116" t="s">
        <v>955</v>
      </c>
    </row>
    <row r="44" spans="1:15">
      <c r="C44" s="82"/>
      <c r="D44" s="83"/>
      <c r="E44" s="108"/>
      <c r="F44" s="93"/>
      <c r="G44" s="93"/>
      <c r="H44" s="87"/>
      <c r="I44" s="88"/>
      <c r="J44" s="83"/>
      <c r="K44" s="87"/>
      <c r="L44" s="93"/>
      <c r="M44" s="87"/>
      <c r="N44" s="87"/>
      <c r="O44" s="88"/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0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2020-05-25T08:17:41Z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