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4ADE6E83-73D6-480D-8C8F-11B57B3D8FCC}" xr6:coauthVersionLast="45" xr6:coauthVersionMax="45" xr10:uidLastSave="{00000000-0000-0000-0000-000000000000}"/>
  <bookViews>
    <workbookView xWindow="-120" yWindow="-120" windowWidth="21840" windowHeight="1314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打新股收益" sheetId="10" r:id="rId4"/>
    <sheet name="可转债收益" sheetId="6" r:id="rId5"/>
    <sheet name="可转债申购参数" sheetId="8" r:id="rId6"/>
    <sheet name="交通银行" sheetId="9" r:id="rId7"/>
  </sheets>
  <definedNames>
    <definedName name="_xlnm._FilterDatabase" localSheetId="0" hidden="1">'hs300'!$A$1:$AD$425</definedName>
    <definedName name="_xlnm._FilterDatabase" localSheetId="1" hidden="1">'zz500'!$A$1:$AD$370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426" i="2" l="1"/>
  <c r="S426" i="2"/>
  <c r="V426" i="2"/>
  <c r="W426" i="2"/>
  <c r="X426" i="2"/>
  <c r="Y426" i="2"/>
  <c r="Z426" i="2"/>
  <c r="AB426" i="2"/>
  <c r="AC426" i="2"/>
  <c r="R427" i="2"/>
  <c r="S427" i="2"/>
  <c r="V427" i="2"/>
  <c r="W427" i="2"/>
  <c r="X427" i="2"/>
  <c r="Y427" i="2"/>
  <c r="Z427" i="2"/>
  <c r="AB427" i="2"/>
  <c r="AC427" i="2"/>
  <c r="R428" i="2"/>
  <c r="S428" i="2"/>
  <c r="V428" i="2"/>
  <c r="W428" i="2"/>
  <c r="X428" i="2"/>
  <c r="Y428" i="2"/>
  <c r="Z428" i="2"/>
  <c r="AB428" i="2"/>
  <c r="AC428" i="2"/>
  <c r="R429" i="2"/>
  <c r="S429" i="2"/>
  <c r="V429" i="2"/>
  <c r="W429" i="2"/>
  <c r="X429" i="2"/>
  <c r="Y429" i="2"/>
  <c r="Z429" i="2"/>
  <c r="AB429" i="2"/>
  <c r="AC429" i="2"/>
  <c r="R430" i="2"/>
  <c r="S430" i="2"/>
  <c r="V430" i="2"/>
  <c r="W430" i="2"/>
  <c r="X430" i="2"/>
  <c r="Y430" i="2"/>
  <c r="Z430" i="2"/>
  <c r="AB430" i="2"/>
  <c r="AC430" i="2"/>
  <c r="R431" i="2"/>
  <c r="S431" i="2"/>
  <c r="V431" i="2"/>
  <c r="W431" i="2"/>
  <c r="X431" i="2"/>
  <c r="Y431" i="2"/>
  <c r="Z431" i="2"/>
  <c r="AB431" i="2"/>
  <c r="AC431" i="2"/>
  <c r="F430" i="2"/>
  <c r="AD430" i="2" s="1"/>
  <c r="H430" i="2"/>
  <c r="K430" i="2"/>
  <c r="L430" i="2"/>
  <c r="M430" i="2"/>
  <c r="N430" i="2"/>
  <c r="O430" i="2"/>
  <c r="P430" i="2"/>
  <c r="Q430" i="2"/>
  <c r="E430" i="2" s="1"/>
  <c r="F431" i="2"/>
  <c r="H431" i="2"/>
  <c r="K431" i="2"/>
  <c r="L431" i="2"/>
  <c r="M431" i="2"/>
  <c r="N431" i="2"/>
  <c r="O431" i="2"/>
  <c r="P431" i="2"/>
  <c r="Q431" i="2"/>
  <c r="E431" i="2" s="1"/>
  <c r="F429" i="2"/>
  <c r="AD429" i="2" s="1"/>
  <c r="H429" i="2"/>
  <c r="K429" i="2"/>
  <c r="L429" i="2"/>
  <c r="M429" i="2"/>
  <c r="N429" i="2"/>
  <c r="O429" i="2"/>
  <c r="P429" i="2"/>
  <c r="Q429" i="2"/>
  <c r="E429" i="2" s="1"/>
  <c r="F426" i="2"/>
  <c r="AD426" i="2" s="1"/>
  <c r="H426" i="2"/>
  <c r="K426" i="2"/>
  <c r="L426" i="2"/>
  <c r="M426" i="2"/>
  <c r="N426" i="2"/>
  <c r="O426" i="2"/>
  <c r="P426" i="2"/>
  <c r="Q426" i="2"/>
  <c r="E426" i="2" s="1"/>
  <c r="F427" i="2"/>
  <c r="AD427" i="2" s="1"/>
  <c r="H427" i="2"/>
  <c r="K427" i="2"/>
  <c r="L427" i="2"/>
  <c r="M427" i="2"/>
  <c r="N427" i="2"/>
  <c r="O427" i="2"/>
  <c r="P427" i="2"/>
  <c r="Q427" i="2"/>
  <c r="E427" i="2" s="1"/>
  <c r="F428" i="2"/>
  <c r="AD428" i="2" s="1"/>
  <c r="H428" i="2"/>
  <c r="K428" i="2"/>
  <c r="L428" i="2"/>
  <c r="M428" i="2"/>
  <c r="N428" i="2"/>
  <c r="O428" i="2"/>
  <c r="P428" i="2"/>
  <c r="Q428" i="2"/>
  <c r="E428" i="2" s="1"/>
  <c r="R425" i="1"/>
  <c r="S425" i="1"/>
  <c r="V425" i="1"/>
  <c r="W425" i="1"/>
  <c r="X425" i="1"/>
  <c r="Y425" i="1"/>
  <c r="Z425" i="1"/>
  <c r="AA425" i="1"/>
  <c r="AB425" i="1"/>
  <c r="AC425" i="1"/>
  <c r="AD425" i="1"/>
  <c r="R426" i="1"/>
  <c r="S426" i="1"/>
  <c r="V426" i="1"/>
  <c r="W426" i="1"/>
  <c r="X426" i="1"/>
  <c r="Y426" i="1"/>
  <c r="Z426" i="1"/>
  <c r="AA426" i="1"/>
  <c r="AB426" i="1"/>
  <c r="AC426" i="1"/>
  <c r="AD426" i="1"/>
  <c r="R427" i="1"/>
  <c r="S427" i="1"/>
  <c r="V427" i="1"/>
  <c r="W427" i="1"/>
  <c r="X427" i="1"/>
  <c r="Y427" i="1"/>
  <c r="Z427" i="1"/>
  <c r="AA427" i="1"/>
  <c r="AB427" i="1"/>
  <c r="AC427" i="1"/>
  <c r="AD427" i="1"/>
  <c r="R428" i="1"/>
  <c r="S428" i="1"/>
  <c r="V428" i="1"/>
  <c r="W428" i="1"/>
  <c r="X428" i="1"/>
  <c r="Y428" i="1"/>
  <c r="Z428" i="1"/>
  <c r="AA428" i="1"/>
  <c r="AB428" i="1"/>
  <c r="AC428" i="1"/>
  <c r="AD428" i="1"/>
  <c r="R429" i="1"/>
  <c r="S429" i="1"/>
  <c r="V429" i="1"/>
  <c r="W429" i="1"/>
  <c r="X429" i="1"/>
  <c r="Y429" i="1"/>
  <c r="Z429" i="1"/>
  <c r="AA429" i="1"/>
  <c r="AB429" i="1"/>
  <c r="AC429" i="1"/>
  <c r="AD429" i="1"/>
  <c r="R430" i="1"/>
  <c r="S430" i="1"/>
  <c r="V430" i="1"/>
  <c r="W430" i="1"/>
  <c r="X430" i="1"/>
  <c r="Y430" i="1"/>
  <c r="Z430" i="1"/>
  <c r="AA430" i="1"/>
  <c r="AB430" i="1"/>
  <c r="AC430" i="1"/>
  <c r="AD430" i="1"/>
  <c r="R431" i="1"/>
  <c r="S431" i="1"/>
  <c r="V431" i="1"/>
  <c r="W431" i="1"/>
  <c r="X431" i="1"/>
  <c r="Y431" i="1"/>
  <c r="Z431" i="1"/>
  <c r="AA431" i="1"/>
  <c r="AB431" i="1"/>
  <c r="AC431" i="1"/>
  <c r="AD431" i="1"/>
  <c r="F430" i="1"/>
  <c r="H430" i="1"/>
  <c r="K430" i="1"/>
  <c r="L430" i="1"/>
  <c r="M430" i="1"/>
  <c r="N430" i="1"/>
  <c r="O430" i="1"/>
  <c r="P430" i="1"/>
  <c r="Q430" i="1"/>
  <c r="E430" i="1" s="1"/>
  <c r="F431" i="1"/>
  <c r="H431" i="1"/>
  <c r="K431" i="1"/>
  <c r="L431" i="1"/>
  <c r="M431" i="1"/>
  <c r="N431" i="1"/>
  <c r="O431" i="1"/>
  <c r="P431" i="1"/>
  <c r="Q431" i="1"/>
  <c r="E431" i="1" s="1"/>
  <c r="F429" i="1"/>
  <c r="H429" i="1"/>
  <c r="K429" i="1"/>
  <c r="L429" i="1"/>
  <c r="M429" i="1"/>
  <c r="N429" i="1"/>
  <c r="O429" i="1"/>
  <c r="P429" i="1"/>
  <c r="Q429" i="1"/>
  <c r="E429" i="1" s="1"/>
  <c r="F428" i="1"/>
  <c r="H428" i="1"/>
  <c r="K428" i="1"/>
  <c r="L428" i="1"/>
  <c r="M428" i="1"/>
  <c r="N428" i="1"/>
  <c r="O428" i="1"/>
  <c r="P428" i="1"/>
  <c r="Q428" i="1"/>
  <c r="E428" i="1" s="1"/>
  <c r="F426" i="1"/>
  <c r="H426" i="1"/>
  <c r="K426" i="1"/>
  <c r="L426" i="1"/>
  <c r="M426" i="1"/>
  <c r="N426" i="1"/>
  <c r="O426" i="1"/>
  <c r="P426" i="1"/>
  <c r="Q426" i="1"/>
  <c r="E426" i="1" s="1"/>
  <c r="F427" i="1"/>
  <c r="H427" i="1"/>
  <c r="K427" i="1"/>
  <c r="L427" i="1"/>
  <c r="M427" i="1"/>
  <c r="N427" i="1"/>
  <c r="O427" i="1"/>
  <c r="P427" i="1"/>
  <c r="Q427" i="1"/>
  <c r="E427" i="1" s="1"/>
  <c r="AD431" i="2" l="1"/>
  <c r="AB416" i="2"/>
  <c r="AB417" i="2"/>
  <c r="AB418" i="2"/>
  <c r="AB419" i="2"/>
  <c r="AB420" i="2"/>
  <c r="AB421" i="2"/>
  <c r="AB422" i="2"/>
  <c r="AB423" i="2"/>
  <c r="AB424" i="2"/>
  <c r="AB425" i="2"/>
  <c r="F416" i="2"/>
  <c r="H416" i="2"/>
  <c r="K416" i="2"/>
  <c r="L416" i="2"/>
  <c r="M416" i="2"/>
  <c r="N416" i="2"/>
  <c r="O416" i="2"/>
  <c r="P416" i="2"/>
  <c r="Q416" i="2"/>
  <c r="E416" i="2" s="1"/>
  <c r="F417" i="2"/>
  <c r="H417" i="2"/>
  <c r="K417" i="2"/>
  <c r="L417" i="2"/>
  <c r="M417" i="2"/>
  <c r="N417" i="2"/>
  <c r="O417" i="2"/>
  <c r="P417" i="2"/>
  <c r="Q417" i="2"/>
  <c r="E417" i="2" s="1"/>
  <c r="F418" i="2"/>
  <c r="H418" i="2"/>
  <c r="K418" i="2"/>
  <c r="L418" i="2"/>
  <c r="M418" i="2"/>
  <c r="N418" i="2"/>
  <c r="O418" i="2"/>
  <c r="P418" i="2"/>
  <c r="Q418" i="2"/>
  <c r="E418" i="2" s="1"/>
  <c r="F419" i="2"/>
  <c r="H419" i="2"/>
  <c r="K419" i="2"/>
  <c r="L419" i="2"/>
  <c r="M419" i="2"/>
  <c r="N419" i="2"/>
  <c r="O419" i="2"/>
  <c r="P419" i="2"/>
  <c r="Q419" i="2"/>
  <c r="E419" i="2" s="1"/>
  <c r="F420" i="2"/>
  <c r="H420" i="2"/>
  <c r="K420" i="2"/>
  <c r="L420" i="2"/>
  <c r="M420" i="2"/>
  <c r="N420" i="2"/>
  <c r="O420" i="2"/>
  <c r="P420" i="2"/>
  <c r="Q420" i="2"/>
  <c r="E420" i="2" s="1"/>
  <c r="F421" i="2"/>
  <c r="H421" i="2"/>
  <c r="K421" i="2"/>
  <c r="L421" i="2"/>
  <c r="M421" i="2"/>
  <c r="N421" i="2"/>
  <c r="O421" i="2"/>
  <c r="P421" i="2"/>
  <c r="Q421" i="2"/>
  <c r="E421" i="2" s="1"/>
  <c r="AD421" i="2" s="1"/>
  <c r="F422" i="2"/>
  <c r="H422" i="2"/>
  <c r="K422" i="2"/>
  <c r="L422" i="2"/>
  <c r="M422" i="2"/>
  <c r="N422" i="2"/>
  <c r="O422" i="2"/>
  <c r="P422" i="2"/>
  <c r="Q422" i="2"/>
  <c r="E422" i="2" s="1"/>
  <c r="AD422" i="2" s="1"/>
  <c r="F423" i="2"/>
  <c r="H423" i="2"/>
  <c r="K423" i="2"/>
  <c r="L423" i="2"/>
  <c r="M423" i="2"/>
  <c r="N423" i="2"/>
  <c r="O423" i="2"/>
  <c r="P423" i="2"/>
  <c r="Q423" i="2"/>
  <c r="E423" i="2" s="1"/>
  <c r="F424" i="2"/>
  <c r="H424" i="2"/>
  <c r="K424" i="2"/>
  <c r="L424" i="2"/>
  <c r="M424" i="2"/>
  <c r="N424" i="2"/>
  <c r="O424" i="2"/>
  <c r="P424" i="2"/>
  <c r="Q424" i="2"/>
  <c r="E424" i="2" s="1"/>
  <c r="F425" i="2"/>
  <c r="H425" i="2"/>
  <c r="K425" i="2"/>
  <c r="L425" i="2"/>
  <c r="M425" i="2"/>
  <c r="N425" i="2"/>
  <c r="O425" i="2"/>
  <c r="P425" i="2"/>
  <c r="Q425" i="2"/>
  <c r="E425" i="2" s="1"/>
  <c r="AB416" i="1"/>
  <c r="AB417" i="1"/>
  <c r="AB418" i="1"/>
  <c r="AB419" i="1"/>
  <c r="AB420" i="1"/>
  <c r="AB421" i="1"/>
  <c r="AB422" i="1"/>
  <c r="AB423" i="1"/>
  <c r="AB424" i="1"/>
  <c r="F416" i="1"/>
  <c r="H416" i="1"/>
  <c r="K416" i="1"/>
  <c r="L416" i="1"/>
  <c r="M416" i="1"/>
  <c r="N416" i="1"/>
  <c r="O416" i="1"/>
  <c r="P416" i="1"/>
  <c r="Q416" i="1"/>
  <c r="E416" i="1" s="1"/>
  <c r="F417" i="1"/>
  <c r="H417" i="1"/>
  <c r="K417" i="1"/>
  <c r="L417" i="1"/>
  <c r="M417" i="1"/>
  <c r="N417" i="1"/>
  <c r="O417" i="1"/>
  <c r="P417" i="1"/>
  <c r="Q417" i="1"/>
  <c r="E417" i="1" s="1"/>
  <c r="F418" i="1"/>
  <c r="H418" i="1"/>
  <c r="K418" i="1"/>
  <c r="L418" i="1"/>
  <c r="M418" i="1"/>
  <c r="N418" i="1"/>
  <c r="O418" i="1"/>
  <c r="P418" i="1"/>
  <c r="Q418" i="1"/>
  <c r="E418" i="1" s="1"/>
  <c r="F419" i="1"/>
  <c r="H419" i="1"/>
  <c r="K419" i="1"/>
  <c r="L419" i="1"/>
  <c r="M419" i="1"/>
  <c r="N419" i="1"/>
  <c r="O419" i="1"/>
  <c r="P419" i="1"/>
  <c r="Q419" i="1"/>
  <c r="E419" i="1" s="1"/>
  <c r="F420" i="1"/>
  <c r="H420" i="1"/>
  <c r="K420" i="1"/>
  <c r="L420" i="1"/>
  <c r="M420" i="1"/>
  <c r="N420" i="1"/>
  <c r="O420" i="1"/>
  <c r="P420" i="1"/>
  <c r="Q420" i="1"/>
  <c r="E420" i="1" s="1"/>
  <c r="F421" i="1"/>
  <c r="H421" i="1"/>
  <c r="K421" i="1"/>
  <c r="L421" i="1"/>
  <c r="M421" i="1"/>
  <c r="N421" i="1"/>
  <c r="O421" i="1"/>
  <c r="P421" i="1"/>
  <c r="Q421" i="1"/>
  <c r="E421" i="1" s="1"/>
  <c r="F422" i="1"/>
  <c r="H422" i="1"/>
  <c r="K422" i="1"/>
  <c r="L422" i="1"/>
  <c r="M422" i="1"/>
  <c r="N422" i="1"/>
  <c r="O422" i="1"/>
  <c r="P422" i="1"/>
  <c r="Q422" i="1"/>
  <c r="E422" i="1" s="1"/>
  <c r="F423" i="1"/>
  <c r="H423" i="1"/>
  <c r="K423" i="1"/>
  <c r="L423" i="1"/>
  <c r="M423" i="1"/>
  <c r="N423" i="1"/>
  <c r="O423" i="1"/>
  <c r="P423" i="1"/>
  <c r="Q423" i="1"/>
  <c r="E423" i="1" s="1"/>
  <c r="F424" i="1"/>
  <c r="H424" i="1"/>
  <c r="K424" i="1"/>
  <c r="L424" i="1"/>
  <c r="M424" i="1"/>
  <c r="N424" i="1"/>
  <c r="O424" i="1"/>
  <c r="P424" i="1"/>
  <c r="Q424" i="1"/>
  <c r="E424" i="1" s="1"/>
  <c r="F425" i="1"/>
  <c r="H425" i="1"/>
  <c r="K425" i="1"/>
  <c r="L425" i="1"/>
  <c r="M425" i="1"/>
  <c r="N425" i="1"/>
  <c r="O425" i="1"/>
  <c r="P425" i="1"/>
  <c r="Q425" i="1"/>
  <c r="E425" i="1" s="1"/>
  <c r="AD425" i="2" l="1"/>
  <c r="AD424" i="2"/>
  <c r="AD423" i="2"/>
  <c r="AD420" i="2"/>
  <c r="AD419" i="2"/>
  <c r="AD418" i="2"/>
  <c r="AD417" i="2"/>
  <c r="AD416" i="2"/>
  <c r="AD424" i="1"/>
  <c r="AD423" i="1"/>
  <c r="AD422" i="1"/>
  <c r="AD420" i="1"/>
  <c r="AD419" i="1"/>
  <c r="AD418" i="1"/>
  <c r="AD417" i="1"/>
  <c r="AD416" i="1"/>
  <c r="AD421" i="1"/>
  <c r="M46" i="6"/>
  <c r="N46" i="6"/>
  <c r="O46" i="6"/>
  <c r="G15" i="9" l="1"/>
  <c r="H15" i="9"/>
  <c r="I15" i="9"/>
  <c r="J15" i="9"/>
  <c r="K15" i="9"/>
  <c r="AB411" i="2" l="1"/>
  <c r="AB412" i="2"/>
  <c r="AB413" i="2"/>
  <c r="AB414" i="2"/>
  <c r="AB415" i="2"/>
  <c r="F408" i="2"/>
  <c r="H408" i="2"/>
  <c r="K408" i="2"/>
  <c r="L408" i="2"/>
  <c r="M408" i="2"/>
  <c r="N408" i="2"/>
  <c r="O408" i="2"/>
  <c r="P408" i="2"/>
  <c r="Q408" i="2"/>
  <c r="E408" i="2" s="1"/>
  <c r="AD408" i="2" s="1"/>
  <c r="AB408" i="2"/>
  <c r="F409" i="2"/>
  <c r="H409" i="2"/>
  <c r="K409" i="2"/>
  <c r="L409" i="2"/>
  <c r="M409" i="2"/>
  <c r="N409" i="2"/>
  <c r="O409" i="2"/>
  <c r="P409" i="2"/>
  <c r="Q409" i="2"/>
  <c r="E409" i="2" s="1"/>
  <c r="AD409" i="2" s="1"/>
  <c r="AB409" i="2"/>
  <c r="F410" i="2"/>
  <c r="H410" i="2"/>
  <c r="K410" i="2"/>
  <c r="L410" i="2"/>
  <c r="M410" i="2"/>
  <c r="N410" i="2"/>
  <c r="O410" i="2"/>
  <c r="P410" i="2"/>
  <c r="Q410" i="2"/>
  <c r="E410" i="2" s="1"/>
  <c r="AD410" i="2" s="1"/>
  <c r="AB410" i="2"/>
  <c r="F411" i="2"/>
  <c r="H411" i="2"/>
  <c r="K411" i="2"/>
  <c r="L411" i="2"/>
  <c r="M411" i="2"/>
  <c r="N411" i="2"/>
  <c r="O411" i="2"/>
  <c r="P411" i="2"/>
  <c r="Q411" i="2"/>
  <c r="E411" i="2" s="1"/>
  <c r="F412" i="2"/>
  <c r="H412" i="2"/>
  <c r="K412" i="2"/>
  <c r="L412" i="2"/>
  <c r="M412" i="2"/>
  <c r="N412" i="2"/>
  <c r="O412" i="2"/>
  <c r="P412" i="2"/>
  <c r="Q412" i="2"/>
  <c r="E412" i="2" s="1"/>
  <c r="F413" i="2"/>
  <c r="H413" i="2"/>
  <c r="K413" i="2"/>
  <c r="L413" i="2"/>
  <c r="M413" i="2"/>
  <c r="N413" i="2"/>
  <c r="O413" i="2"/>
  <c r="P413" i="2"/>
  <c r="Q413" i="2"/>
  <c r="E413" i="2" s="1"/>
  <c r="F414" i="2"/>
  <c r="H414" i="2"/>
  <c r="K414" i="2"/>
  <c r="L414" i="2"/>
  <c r="M414" i="2"/>
  <c r="N414" i="2"/>
  <c r="O414" i="2"/>
  <c r="P414" i="2"/>
  <c r="Q414" i="2"/>
  <c r="E414" i="2" s="1"/>
  <c r="AD414" i="2" s="1"/>
  <c r="F415" i="2"/>
  <c r="H415" i="2"/>
  <c r="K415" i="2"/>
  <c r="L415" i="2"/>
  <c r="M415" i="2"/>
  <c r="N415" i="2"/>
  <c r="O415" i="2"/>
  <c r="P415" i="2"/>
  <c r="Q415" i="2"/>
  <c r="E415" i="2" s="1"/>
  <c r="AD415" i="2" s="1"/>
  <c r="F407" i="2"/>
  <c r="H407" i="2"/>
  <c r="K407" i="2"/>
  <c r="L407" i="2"/>
  <c r="M407" i="2"/>
  <c r="N407" i="2"/>
  <c r="O407" i="2"/>
  <c r="P407" i="2"/>
  <c r="Q407" i="2"/>
  <c r="E407" i="2" s="1"/>
  <c r="AD407" i="2" s="1"/>
  <c r="AB407" i="2"/>
  <c r="AB411" i="1"/>
  <c r="AB412" i="1"/>
  <c r="AB413" i="1"/>
  <c r="AB414" i="1"/>
  <c r="AB415" i="1"/>
  <c r="F408" i="1"/>
  <c r="H408" i="1"/>
  <c r="K408" i="1"/>
  <c r="L408" i="1"/>
  <c r="M408" i="1"/>
  <c r="N408" i="1"/>
  <c r="O408" i="1"/>
  <c r="P408" i="1"/>
  <c r="Q408" i="1"/>
  <c r="E408" i="1" s="1"/>
  <c r="AD408" i="1" s="1"/>
  <c r="AB408" i="1"/>
  <c r="F409" i="1"/>
  <c r="H409" i="1"/>
  <c r="K409" i="1"/>
  <c r="L409" i="1"/>
  <c r="M409" i="1"/>
  <c r="N409" i="1"/>
  <c r="O409" i="1"/>
  <c r="P409" i="1"/>
  <c r="Q409" i="1"/>
  <c r="E409" i="1" s="1"/>
  <c r="AD409" i="1" s="1"/>
  <c r="AB409" i="1"/>
  <c r="F410" i="1"/>
  <c r="H410" i="1"/>
  <c r="K410" i="1"/>
  <c r="L410" i="1"/>
  <c r="M410" i="1"/>
  <c r="N410" i="1"/>
  <c r="O410" i="1"/>
  <c r="P410" i="1"/>
  <c r="Q410" i="1"/>
  <c r="E410" i="1" s="1"/>
  <c r="AD410" i="1" s="1"/>
  <c r="AB410" i="1"/>
  <c r="F411" i="1"/>
  <c r="H411" i="1"/>
  <c r="K411" i="1"/>
  <c r="L411" i="1"/>
  <c r="M411" i="1"/>
  <c r="N411" i="1"/>
  <c r="O411" i="1"/>
  <c r="P411" i="1"/>
  <c r="Q411" i="1"/>
  <c r="E411" i="1" s="1"/>
  <c r="F412" i="1"/>
  <c r="H412" i="1"/>
  <c r="K412" i="1"/>
  <c r="L412" i="1"/>
  <c r="M412" i="1"/>
  <c r="N412" i="1"/>
  <c r="O412" i="1"/>
  <c r="P412" i="1"/>
  <c r="Q412" i="1"/>
  <c r="E412" i="1" s="1"/>
  <c r="AD412" i="1" s="1"/>
  <c r="F413" i="1"/>
  <c r="H413" i="1"/>
  <c r="K413" i="1"/>
  <c r="L413" i="1"/>
  <c r="M413" i="1"/>
  <c r="N413" i="1"/>
  <c r="O413" i="1"/>
  <c r="P413" i="1"/>
  <c r="Q413" i="1"/>
  <c r="E413" i="1" s="1"/>
  <c r="AD413" i="1" s="1"/>
  <c r="F414" i="1"/>
  <c r="H414" i="1"/>
  <c r="K414" i="1"/>
  <c r="L414" i="1"/>
  <c r="M414" i="1"/>
  <c r="N414" i="1"/>
  <c r="O414" i="1"/>
  <c r="P414" i="1"/>
  <c r="Q414" i="1"/>
  <c r="E414" i="1" s="1"/>
  <c r="AD414" i="1" s="1"/>
  <c r="F415" i="1"/>
  <c r="H415" i="1"/>
  <c r="K415" i="1"/>
  <c r="L415" i="1"/>
  <c r="M415" i="1"/>
  <c r="N415" i="1"/>
  <c r="O415" i="1"/>
  <c r="P415" i="1"/>
  <c r="Q415" i="1"/>
  <c r="E415" i="1" s="1"/>
  <c r="AD415" i="1" s="1"/>
  <c r="F407" i="1"/>
  <c r="H407" i="1"/>
  <c r="K407" i="1"/>
  <c r="L407" i="1"/>
  <c r="M407" i="1"/>
  <c r="N407" i="1"/>
  <c r="O407" i="1"/>
  <c r="P407" i="1"/>
  <c r="Q407" i="1"/>
  <c r="E407" i="1" s="1"/>
  <c r="AD407" i="1" s="1"/>
  <c r="AB407" i="1"/>
  <c r="AD413" i="2" l="1"/>
  <c r="AD412" i="2"/>
  <c r="AD411" i="2"/>
  <c r="AD411" i="1"/>
  <c r="A1" i="10"/>
  <c r="H4" i="10" l="1"/>
  <c r="Q4" i="10"/>
  <c r="I4" i="10"/>
  <c r="M4" i="10"/>
  <c r="AB396" i="2" l="1"/>
  <c r="AB397" i="2"/>
  <c r="AB398" i="2"/>
  <c r="AB399" i="2"/>
  <c r="AB400" i="2"/>
  <c r="AB401" i="2"/>
  <c r="AB402" i="2"/>
  <c r="AB403" i="2"/>
  <c r="AB404" i="2"/>
  <c r="AB405" i="2"/>
  <c r="AB406" i="2"/>
  <c r="F396" i="2"/>
  <c r="H396" i="2"/>
  <c r="K396" i="2"/>
  <c r="L396" i="2"/>
  <c r="M396" i="2"/>
  <c r="N396" i="2"/>
  <c r="O396" i="2"/>
  <c r="P396" i="2"/>
  <c r="Q396" i="2"/>
  <c r="E396" i="2" s="1"/>
  <c r="F397" i="2"/>
  <c r="H397" i="2"/>
  <c r="K397" i="2"/>
  <c r="L397" i="2"/>
  <c r="M397" i="2"/>
  <c r="N397" i="2"/>
  <c r="O397" i="2"/>
  <c r="P397" i="2"/>
  <c r="Q397" i="2"/>
  <c r="E397" i="2" s="1"/>
  <c r="F398" i="2"/>
  <c r="H398" i="2"/>
  <c r="K398" i="2"/>
  <c r="L398" i="2"/>
  <c r="M398" i="2"/>
  <c r="N398" i="2"/>
  <c r="O398" i="2"/>
  <c r="P398" i="2"/>
  <c r="Q398" i="2"/>
  <c r="E398" i="2" s="1"/>
  <c r="F399" i="2"/>
  <c r="H399" i="2"/>
  <c r="K399" i="2"/>
  <c r="L399" i="2"/>
  <c r="M399" i="2"/>
  <c r="N399" i="2"/>
  <c r="O399" i="2"/>
  <c r="P399" i="2"/>
  <c r="Q399" i="2"/>
  <c r="E399" i="2" s="1"/>
  <c r="F400" i="2"/>
  <c r="H400" i="2"/>
  <c r="K400" i="2"/>
  <c r="L400" i="2"/>
  <c r="M400" i="2"/>
  <c r="N400" i="2"/>
  <c r="O400" i="2"/>
  <c r="P400" i="2"/>
  <c r="Q400" i="2"/>
  <c r="E400" i="2" s="1"/>
  <c r="F401" i="2"/>
  <c r="H401" i="2"/>
  <c r="K401" i="2"/>
  <c r="L401" i="2"/>
  <c r="M401" i="2"/>
  <c r="N401" i="2"/>
  <c r="O401" i="2"/>
  <c r="P401" i="2"/>
  <c r="Q401" i="2"/>
  <c r="E401" i="2" s="1"/>
  <c r="F402" i="2"/>
  <c r="H402" i="2"/>
  <c r="K402" i="2"/>
  <c r="L402" i="2"/>
  <c r="M402" i="2"/>
  <c r="N402" i="2"/>
  <c r="O402" i="2"/>
  <c r="P402" i="2"/>
  <c r="Q402" i="2"/>
  <c r="E402" i="2" s="1"/>
  <c r="F403" i="2"/>
  <c r="H403" i="2"/>
  <c r="K403" i="2"/>
  <c r="L403" i="2"/>
  <c r="M403" i="2"/>
  <c r="N403" i="2"/>
  <c r="O403" i="2"/>
  <c r="P403" i="2"/>
  <c r="Q403" i="2"/>
  <c r="E403" i="2" s="1"/>
  <c r="F404" i="2"/>
  <c r="H404" i="2"/>
  <c r="K404" i="2"/>
  <c r="L404" i="2"/>
  <c r="M404" i="2"/>
  <c r="N404" i="2"/>
  <c r="O404" i="2"/>
  <c r="P404" i="2"/>
  <c r="Q404" i="2"/>
  <c r="E404" i="2" s="1"/>
  <c r="F405" i="2"/>
  <c r="H405" i="2"/>
  <c r="K405" i="2"/>
  <c r="L405" i="2"/>
  <c r="M405" i="2"/>
  <c r="N405" i="2"/>
  <c r="O405" i="2"/>
  <c r="P405" i="2"/>
  <c r="Q405" i="2"/>
  <c r="E405" i="2" s="1"/>
  <c r="F406" i="2"/>
  <c r="H406" i="2"/>
  <c r="K406" i="2"/>
  <c r="L406" i="2"/>
  <c r="M406" i="2"/>
  <c r="N406" i="2"/>
  <c r="O406" i="2"/>
  <c r="P406" i="2"/>
  <c r="Q406" i="2"/>
  <c r="E406" i="2" s="1"/>
  <c r="F406" i="1"/>
  <c r="H406" i="1"/>
  <c r="K406" i="1"/>
  <c r="L406" i="1"/>
  <c r="M406" i="1"/>
  <c r="N406" i="1"/>
  <c r="O406" i="1"/>
  <c r="P406" i="1"/>
  <c r="Q406" i="1"/>
  <c r="E406" i="1" s="1"/>
  <c r="AD406" i="1" s="1"/>
  <c r="AB406" i="1"/>
  <c r="AB405" i="1"/>
  <c r="AB396" i="1"/>
  <c r="AB397" i="1"/>
  <c r="AB398" i="1"/>
  <c r="AB399" i="1"/>
  <c r="AB400" i="1"/>
  <c r="AB401" i="1"/>
  <c r="AB402" i="1"/>
  <c r="AB403" i="1"/>
  <c r="AB404" i="1"/>
  <c r="F396" i="1"/>
  <c r="H396" i="1"/>
  <c r="K396" i="1"/>
  <c r="L396" i="1"/>
  <c r="M396" i="1"/>
  <c r="N396" i="1"/>
  <c r="O396" i="1"/>
  <c r="P396" i="1"/>
  <c r="Q396" i="1"/>
  <c r="E396" i="1" s="1"/>
  <c r="F397" i="1"/>
  <c r="H397" i="1"/>
  <c r="K397" i="1"/>
  <c r="L397" i="1"/>
  <c r="M397" i="1"/>
  <c r="N397" i="1"/>
  <c r="O397" i="1"/>
  <c r="P397" i="1"/>
  <c r="Q397" i="1"/>
  <c r="E397" i="1" s="1"/>
  <c r="F398" i="1"/>
  <c r="H398" i="1"/>
  <c r="K398" i="1"/>
  <c r="L398" i="1"/>
  <c r="M398" i="1"/>
  <c r="N398" i="1"/>
  <c r="O398" i="1"/>
  <c r="P398" i="1"/>
  <c r="Q398" i="1"/>
  <c r="E398" i="1" s="1"/>
  <c r="F399" i="1"/>
  <c r="H399" i="1"/>
  <c r="K399" i="1"/>
  <c r="L399" i="1"/>
  <c r="M399" i="1"/>
  <c r="N399" i="1"/>
  <c r="O399" i="1"/>
  <c r="P399" i="1"/>
  <c r="Q399" i="1"/>
  <c r="E399" i="1" s="1"/>
  <c r="F400" i="1"/>
  <c r="H400" i="1"/>
  <c r="K400" i="1"/>
  <c r="L400" i="1"/>
  <c r="M400" i="1"/>
  <c r="N400" i="1"/>
  <c r="O400" i="1"/>
  <c r="P400" i="1"/>
  <c r="Q400" i="1"/>
  <c r="E400" i="1" s="1"/>
  <c r="F401" i="1"/>
  <c r="H401" i="1"/>
  <c r="K401" i="1"/>
  <c r="L401" i="1"/>
  <c r="M401" i="1"/>
  <c r="N401" i="1"/>
  <c r="O401" i="1"/>
  <c r="P401" i="1"/>
  <c r="Q401" i="1"/>
  <c r="E401" i="1" s="1"/>
  <c r="F402" i="1"/>
  <c r="H402" i="1"/>
  <c r="K402" i="1"/>
  <c r="L402" i="1"/>
  <c r="M402" i="1"/>
  <c r="N402" i="1"/>
  <c r="O402" i="1"/>
  <c r="P402" i="1"/>
  <c r="Q402" i="1"/>
  <c r="E402" i="1" s="1"/>
  <c r="F403" i="1"/>
  <c r="H403" i="1"/>
  <c r="K403" i="1"/>
  <c r="L403" i="1"/>
  <c r="M403" i="1"/>
  <c r="N403" i="1"/>
  <c r="O403" i="1"/>
  <c r="P403" i="1"/>
  <c r="Q403" i="1"/>
  <c r="E403" i="1" s="1"/>
  <c r="F404" i="1"/>
  <c r="H404" i="1"/>
  <c r="K404" i="1"/>
  <c r="L404" i="1"/>
  <c r="M404" i="1"/>
  <c r="N404" i="1"/>
  <c r="O404" i="1"/>
  <c r="P404" i="1"/>
  <c r="Q404" i="1"/>
  <c r="E404" i="1" s="1"/>
  <c r="F405" i="1"/>
  <c r="H405" i="1"/>
  <c r="K405" i="1"/>
  <c r="L405" i="1"/>
  <c r="M405" i="1"/>
  <c r="N405" i="1"/>
  <c r="O405" i="1"/>
  <c r="P405" i="1"/>
  <c r="Q405" i="1"/>
  <c r="E405" i="1" s="1"/>
  <c r="AD406" i="2" l="1"/>
  <c r="AD405" i="2"/>
  <c r="AD404" i="2"/>
  <c r="AD403" i="2"/>
  <c r="AD402" i="2"/>
  <c r="AD401" i="2"/>
  <c r="AD400" i="2"/>
  <c r="AD399" i="2"/>
  <c r="AD398" i="2"/>
  <c r="AD397" i="2"/>
  <c r="AD396" i="2"/>
  <c r="AD405" i="1"/>
  <c r="AD404" i="1"/>
  <c r="AD403" i="1"/>
  <c r="AD402" i="1"/>
  <c r="AD401" i="1"/>
  <c r="AD400" i="1"/>
  <c r="AD399" i="1"/>
  <c r="AD398" i="1"/>
  <c r="AD397" i="1"/>
  <c r="AD396" i="1"/>
  <c r="M45" i="6"/>
  <c r="N45" i="6"/>
  <c r="O45" i="6"/>
  <c r="Q3" i="10" l="1"/>
  <c r="O1" i="10" s="1"/>
  <c r="M3" i="10"/>
  <c r="K1" i="10" s="1"/>
  <c r="I3" i="10"/>
  <c r="G1" i="10" s="1"/>
  <c r="AB391" i="2" l="1"/>
  <c r="AB392" i="2"/>
  <c r="AB393" i="2"/>
  <c r="AB394" i="2"/>
  <c r="AB395" i="2"/>
  <c r="F391" i="2"/>
  <c r="H391" i="2"/>
  <c r="K391" i="2"/>
  <c r="L391" i="2"/>
  <c r="M391" i="2"/>
  <c r="N391" i="2"/>
  <c r="O391" i="2"/>
  <c r="P391" i="2"/>
  <c r="Q391" i="2"/>
  <c r="E391" i="2" s="1"/>
  <c r="F392" i="2"/>
  <c r="H392" i="2"/>
  <c r="K392" i="2"/>
  <c r="L392" i="2"/>
  <c r="M392" i="2"/>
  <c r="N392" i="2"/>
  <c r="O392" i="2"/>
  <c r="P392" i="2"/>
  <c r="Q392" i="2"/>
  <c r="E392" i="2" s="1"/>
  <c r="F393" i="2"/>
  <c r="H393" i="2"/>
  <c r="K393" i="2"/>
  <c r="L393" i="2"/>
  <c r="M393" i="2"/>
  <c r="N393" i="2"/>
  <c r="O393" i="2"/>
  <c r="P393" i="2"/>
  <c r="Q393" i="2"/>
  <c r="E393" i="2" s="1"/>
  <c r="F394" i="2"/>
  <c r="H394" i="2"/>
  <c r="K394" i="2"/>
  <c r="L394" i="2"/>
  <c r="M394" i="2"/>
  <c r="N394" i="2"/>
  <c r="O394" i="2"/>
  <c r="P394" i="2"/>
  <c r="Q394" i="2"/>
  <c r="E394" i="2" s="1"/>
  <c r="F395" i="2"/>
  <c r="H395" i="2"/>
  <c r="K395" i="2"/>
  <c r="L395" i="2"/>
  <c r="M395" i="2"/>
  <c r="N395" i="2"/>
  <c r="O395" i="2"/>
  <c r="P395" i="2"/>
  <c r="Q395" i="2"/>
  <c r="E395" i="2" s="1"/>
  <c r="AB391" i="1"/>
  <c r="AB392" i="1"/>
  <c r="AB393" i="1"/>
  <c r="AB394" i="1"/>
  <c r="AB395" i="1"/>
  <c r="F391" i="1"/>
  <c r="H391" i="1"/>
  <c r="K391" i="1"/>
  <c r="L391" i="1"/>
  <c r="M391" i="1"/>
  <c r="N391" i="1"/>
  <c r="O391" i="1"/>
  <c r="P391" i="1"/>
  <c r="Q391" i="1"/>
  <c r="E391" i="1" s="1"/>
  <c r="AD391" i="1" s="1"/>
  <c r="F392" i="1"/>
  <c r="H392" i="1"/>
  <c r="K392" i="1"/>
  <c r="L392" i="1"/>
  <c r="M392" i="1"/>
  <c r="N392" i="1"/>
  <c r="O392" i="1"/>
  <c r="P392" i="1"/>
  <c r="Q392" i="1"/>
  <c r="E392" i="1" s="1"/>
  <c r="F393" i="1"/>
  <c r="H393" i="1"/>
  <c r="K393" i="1"/>
  <c r="L393" i="1"/>
  <c r="M393" i="1"/>
  <c r="N393" i="1"/>
  <c r="O393" i="1"/>
  <c r="P393" i="1"/>
  <c r="Q393" i="1"/>
  <c r="E393" i="1" s="1"/>
  <c r="F394" i="1"/>
  <c r="H394" i="1"/>
  <c r="K394" i="1"/>
  <c r="L394" i="1"/>
  <c r="M394" i="1"/>
  <c r="N394" i="1"/>
  <c r="O394" i="1"/>
  <c r="P394" i="1"/>
  <c r="Q394" i="1"/>
  <c r="E394" i="1" s="1"/>
  <c r="F395" i="1"/>
  <c r="H395" i="1"/>
  <c r="K395" i="1"/>
  <c r="L395" i="1"/>
  <c r="M395" i="1"/>
  <c r="N395" i="1"/>
  <c r="O395" i="1"/>
  <c r="P395" i="1"/>
  <c r="Q395" i="1"/>
  <c r="E395" i="1" s="1"/>
  <c r="AD395" i="2" l="1"/>
  <c r="AD394" i="2"/>
  <c r="AD393" i="2"/>
  <c r="AD392" i="2"/>
  <c r="AD391" i="2"/>
  <c r="AD395" i="1"/>
  <c r="AD394" i="1"/>
  <c r="AD393" i="1"/>
  <c r="AD392" i="1"/>
  <c r="F387" i="2"/>
  <c r="H387" i="2"/>
  <c r="K387" i="2"/>
  <c r="L387" i="2"/>
  <c r="M387" i="2"/>
  <c r="N387" i="2"/>
  <c r="O387" i="2"/>
  <c r="P387" i="2"/>
  <c r="Q387" i="2"/>
  <c r="E387" i="2" s="1"/>
  <c r="AD387" i="2" s="1"/>
  <c r="AB387" i="2"/>
  <c r="F388" i="2"/>
  <c r="H388" i="2"/>
  <c r="K388" i="2"/>
  <c r="L388" i="2"/>
  <c r="M388" i="2"/>
  <c r="N388" i="2"/>
  <c r="O388" i="2"/>
  <c r="P388" i="2"/>
  <c r="Q388" i="2"/>
  <c r="E388" i="2" s="1"/>
  <c r="AD388" i="2" s="1"/>
  <c r="AB388" i="2"/>
  <c r="F389" i="2"/>
  <c r="H389" i="2"/>
  <c r="K389" i="2"/>
  <c r="L389" i="2"/>
  <c r="M389" i="2"/>
  <c r="N389" i="2"/>
  <c r="O389" i="2"/>
  <c r="P389" i="2"/>
  <c r="Q389" i="2"/>
  <c r="E389" i="2" s="1"/>
  <c r="AD389" i="2" s="1"/>
  <c r="AB389" i="2"/>
  <c r="F390" i="2"/>
  <c r="H390" i="2"/>
  <c r="K390" i="2"/>
  <c r="L390" i="2"/>
  <c r="M390" i="2"/>
  <c r="N390" i="2"/>
  <c r="O390" i="2"/>
  <c r="P390" i="2"/>
  <c r="Q390" i="2"/>
  <c r="E390" i="2" s="1"/>
  <c r="AD390" i="2" s="1"/>
  <c r="AB390" i="2"/>
  <c r="F386" i="2"/>
  <c r="H386" i="2"/>
  <c r="K386" i="2"/>
  <c r="L386" i="2"/>
  <c r="M386" i="2"/>
  <c r="N386" i="2"/>
  <c r="O386" i="2"/>
  <c r="P386" i="2"/>
  <c r="Q386" i="2"/>
  <c r="E386" i="2" s="1"/>
  <c r="AD386" i="2" s="1"/>
  <c r="AB386" i="2"/>
  <c r="F387" i="1"/>
  <c r="H387" i="1"/>
  <c r="K387" i="1"/>
  <c r="L387" i="1"/>
  <c r="M387" i="1"/>
  <c r="N387" i="1"/>
  <c r="O387" i="1"/>
  <c r="P387" i="1"/>
  <c r="Q387" i="1"/>
  <c r="E387" i="1" s="1"/>
  <c r="AD387" i="1" s="1"/>
  <c r="AB387" i="1"/>
  <c r="F388" i="1"/>
  <c r="H388" i="1"/>
  <c r="K388" i="1"/>
  <c r="L388" i="1"/>
  <c r="M388" i="1"/>
  <c r="N388" i="1"/>
  <c r="O388" i="1"/>
  <c r="P388" i="1"/>
  <c r="Q388" i="1"/>
  <c r="E388" i="1" s="1"/>
  <c r="AD388" i="1" s="1"/>
  <c r="AB388" i="1"/>
  <c r="F389" i="1"/>
  <c r="H389" i="1"/>
  <c r="K389" i="1"/>
  <c r="L389" i="1"/>
  <c r="M389" i="1"/>
  <c r="N389" i="1"/>
  <c r="O389" i="1"/>
  <c r="P389" i="1"/>
  <c r="Q389" i="1"/>
  <c r="E389" i="1" s="1"/>
  <c r="AD389" i="1" s="1"/>
  <c r="AB389" i="1"/>
  <c r="F390" i="1"/>
  <c r="H390" i="1"/>
  <c r="K390" i="1"/>
  <c r="L390" i="1"/>
  <c r="M390" i="1"/>
  <c r="N390" i="1"/>
  <c r="O390" i="1"/>
  <c r="P390" i="1"/>
  <c r="Q390" i="1"/>
  <c r="E390" i="1" s="1"/>
  <c r="AD390" i="1" s="1"/>
  <c r="AB390" i="1"/>
  <c r="F386" i="1"/>
  <c r="H386" i="1"/>
  <c r="K386" i="1"/>
  <c r="L386" i="1"/>
  <c r="M386" i="1"/>
  <c r="N386" i="1"/>
  <c r="O386" i="1"/>
  <c r="P386" i="1"/>
  <c r="Q386" i="1"/>
  <c r="E386" i="1" s="1"/>
  <c r="AD386" i="1" s="1"/>
  <c r="AB386" i="1"/>
  <c r="AB381" i="2" l="1"/>
  <c r="AB382" i="2"/>
  <c r="AB383" i="2"/>
  <c r="AB384" i="2"/>
  <c r="AB385" i="2"/>
  <c r="F381" i="2"/>
  <c r="H381" i="2"/>
  <c r="K381" i="2"/>
  <c r="L381" i="2"/>
  <c r="M381" i="2"/>
  <c r="N381" i="2"/>
  <c r="O381" i="2"/>
  <c r="P381" i="2"/>
  <c r="Q381" i="2"/>
  <c r="E381" i="2" s="1"/>
  <c r="AD381" i="2" s="1"/>
  <c r="F382" i="2"/>
  <c r="H382" i="2"/>
  <c r="K382" i="2"/>
  <c r="L382" i="2"/>
  <c r="M382" i="2"/>
  <c r="N382" i="2"/>
  <c r="O382" i="2"/>
  <c r="P382" i="2"/>
  <c r="Q382" i="2"/>
  <c r="E382" i="2" s="1"/>
  <c r="AD382" i="2" s="1"/>
  <c r="F383" i="2"/>
  <c r="H383" i="2"/>
  <c r="K383" i="2"/>
  <c r="L383" i="2"/>
  <c r="M383" i="2"/>
  <c r="N383" i="2"/>
  <c r="O383" i="2"/>
  <c r="P383" i="2"/>
  <c r="Q383" i="2"/>
  <c r="E383" i="2" s="1"/>
  <c r="AD383" i="2" s="1"/>
  <c r="F384" i="2"/>
  <c r="H384" i="2"/>
  <c r="K384" i="2"/>
  <c r="L384" i="2"/>
  <c r="M384" i="2"/>
  <c r="N384" i="2"/>
  <c r="O384" i="2"/>
  <c r="P384" i="2"/>
  <c r="Q384" i="2"/>
  <c r="E384" i="2" s="1"/>
  <c r="AD384" i="2" s="1"/>
  <c r="F385" i="2"/>
  <c r="H385" i="2"/>
  <c r="K385" i="2"/>
  <c r="L385" i="2"/>
  <c r="M385" i="2"/>
  <c r="N385" i="2"/>
  <c r="O385" i="2"/>
  <c r="P385" i="2"/>
  <c r="Q385" i="2"/>
  <c r="E385" i="2" s="1"/>
  <c r="AD385" i="2" s="1"/>
  <c r="AB381" i="1"/>
  <c r="AB382" i="1"/>
  <c r="AB383" i="1"/>
  <c r="AB384" i="1"/>
  <c r="AB385" i="1"/>
  <c r="F381" i="1"/>
  <c r="H381" i="1"/>
  <c r="K381" i="1"/>
  <c r="L381" i="1"/>
  <c r="M381" i="1"/>
  <c r="N381" i="1"/>
  <c r="O381" i="1"/>
  <c r="P381" i="1"/>
  <c r="Q381" i="1"/>
  <c r="E381" i="1" s="1"/>
  <c r="AD381" i="1" s="1"/>
  <c r="F382" i="1"/>
  <c r="H382" i="1"/>
  <c r="K382" i="1"/>
  <c r="L382" i="1"/>
  <c r="M382" i="1"/>
  <c r="N382" i="1"/>
  <c r="O382" i="1"/>
  <c r="P382" i="1"/>
  <c r="Q382" i="1"/>
  <c r="E382" i="1" s="1"/>
  <c r="AD382" i="1" s="1"/>
  <c r="F383" i="1"/>
  <c r="H383" i="1"/>
  <c r="K383" i="1"/>
  <c r="L383" i="1"/>
  <c r="M383" i="1"/>
  <c r="N383" i="1"/>
  <c r="O383" i="1"/>
  <c r="P383" i="1"/>
  <c r="Q383" i="1"/>
  <c r="E383" i="1" s="1"/>
  <c r="AD383" i="1" s="1"/>
  <c r="F384" i="1"/>
  <c r="H384" i="1"/>
  <c r="K384" i="1"/>
  <c r="L384" i="1"/>
  <c r="M384" i="1"/>
  <c r="N384" i="1"/>
  <c r="O384" i="1"/>
  <c r="P384" i="1"/>
  <c r="Q384" i="1"/>
  <c r="E384" i="1" s="1"/>
  <c r="AD384" i="1" s="1"/>
  <c r="F385" i="1"/>
  <c r="H385" i="1"/>
  <c r="K385" i="1"/>
  <c r="L385" i="1"/>
  <c r="M385" i="1"/>
  <c r="N385" i="1"/>
  <c r="O385" i="1"/>
  <c r="P385" i="1"/>
  <c r="Q385" i="1"/>
  <c r="E385" i="1" s="1"/>
  <c r="AD385" i="1" s="1"/>
  <c r="AB376" i="2" l="1"/>
  <c r="AB377" i="2"/>
  <c r="AB378" i="2"/>
  <c r="AB379" i="2"/>
  <c r="AB380" i="2"/>
  <c r="F376" i="2"/>
  <c r="H376" i="2"/>
  <c r="K376" i="2"/>
  <c r="L376" i="2"/>
  <c r="M376" i="2"/>
  <c r="N376" i="2"/>
  <c r="O376" i="2"/>
  <c r="P376" i="2"/>
  <c r="Q376" i="2"/>
  <c r="E376" i="2" s="1"/>
  <c r="F377" i="2"/>
  <c r="H377" i="2"/>
  <c r="K377" i="2"/>
  <c r="L377" i="2"/>
  <c r="M377" i="2"/>
  <c r="N377" i="2"/>
  <c r="O377" i="2"/>
  <c r="P377" i="2"/>
  <c r="Q377" i="2"/>
  <c r="E377" i="2" s="1"/>
  <c r="F378" i="2"/>
  <c r="H378" i="2"/>
  <c r="K378" i="2"/>
  <c r="L378" i="2"/>
  <c r="M378" i="2"/>
  <c r="N378" i="2"/>
  <c r="O378" i="2"/>
  <c r="P378" i="2"/>
  <c r="Q378" i="2"/>
  <c r="E378" i="2" s="1"/>
  <c r="F379" i="2"/>
  <c r="H379" i="2"/>
  <c r="K379" i="2"/>
  <c r="L379" i="2"/>
  <c r="M379" i="2"/>
  <c r="N379" i="2"/>
  <c r="O379" i="2"/>
  <c r="P379" i="2"/>
  <c r="Q379" i="2"/>
  <c r="E379" i="2" s="1"/>
  <c r="F380" i="2"/>
  <c r="H380" i="2"/>
  <c r="K380" i="2"/>
  <c r="L380" i="2"/>
  <c r="M380" i="2"/>
  <c r="N380" i="2"/>
  <c r="O380" i="2"/>
  <c r="P380" i="2"/>
  <c r="Q380" i="2"/>
  <c r="E380" i="2" s="1"/>
  <c r="AB376" i="1"/>
  <c r="AB377" i="1"/>
  <c r="AB378" i="1"/>
  <c r="AB379" i="1"/>
  <c r="AB380" i="1"/>
  <c r="F376" i="1"/>
  <c r="H376" i="1"/>
  <c r="K376" i="1"/>
  <c r="L376" i="1"/>
  <c r="M376" i="1"/>
  <c r="N376" i="1"/>
  <c r="O376" i="1"/>
  <c r="P376" i="1"/>
  <c r="Q376" i="1"/>
  <c r="E376" i="1" s="1"/>
  <c r="AD376" i="1" s="1"/>
  <c r="F377" i="1"/>
  <c r="H377" i="1"/>
  <c r="K377" i="1"/>
  <c r="L377" i="1"/>
  <c r="M377" i="1"/>
  <c r="N377" i="1"/>
  <c r="O377" i="1"/>
  <c r="P377" i="1"/>
  <c r="Q377" i="1"/>
  <c r="E377" i="1" s="1"/>
  <c r="F378" i="1"/>
  <c r="H378" i="1"/>
  <c r="K378" i="1"/>
  <c r="L378" i="1"/>
  <c r="M378" i="1"/>
  <c r="N378" i="1"/>
  <c r="O378" i="1"/>
  <c r="P378" i="1"/>
  <c r="Q378" i="1"/>
  <c r="E378" i="1" s="1"/>
  <c r="AD378" i="1" s="1"/>
  <c r="F379" i="1"/>
  <c r="H379" i="1"/>
  <c r="K379" i="1"/>
  <c r="L379" i="1"/>
  <c r="M379" i="1"/>
  <c r="N379" i="1"/>
  <c r="O379" i="1"/>
  <c r="P379" i="1"/>
  <c r="Q379" i="1"/>
  <c r="E379" i="1" s="1"/>
  <c r="AD379" i="1" s="1"/>
  <c r="F380" i="1"/>
  <c r="H380" i="1"/>
  <c r="K380" i="1"/>
  <c r="L380" i="1"/>
  <c r="M380" i="1"/>
  <c r="N380" i="1"/>
  <c r="O380" i="1"/>
  <c r="P380" i="1"/>
  <c r="Q380" i="1"/>
  <c r="E380" i="1" s="1"/>
  <c r="AD380" i="1" s="1"/>
  <c r="AD380" i="2" l="1"/>
  <c r="AD379" i="2"/>
  <c r="AD378" i="2"/>
  <c r="AD377" i="2"/>
  <c r="AD376" i="2"/>
  <c r="AD377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AB371" i="2" l="1"/>
  <c r="AB372" i="2"/>
  <c r="AB373" i="2"/>
  <c r="AB374" i="2"/>
  <c r="AB375" i="2"/>
  <c r="F371" i="2"/>
  <c r="H371" i="2"/>
  <c r="K371" i="2"/>
  <c r="L371" i="2"/>
  <c r="M371" i="2"/>
  <c r="N371" i="2"/>
  <c r="O371" i="2"/>
  <c r="P371" i="2"/>
  <c r="Q371" i="2"/>
  <c r="E371" i="2" s="1"/>
  <c r="AD371" i="2" s="1"/>
  <c r="F372" i="2"/>
  <c r="H372" i="2"/>
  <c r="K372" i="2"/>
  <c r="L372" i="2"/>
  <c r="M372" i="2"/>
  <c r="N372" i="2"/>
  <c r="O372" i="2"/>
  <c r="P372" i="2"/>
  <c r="Q372" i="2"/>
  <c r="E372" i="2" s="1"/>
  <c r="AD372" i="2" s="1"/>
  <c r="F373" i="2"/>
  <c r="H373" i="2"/>
  <c r="K373" i="2"/>
  <c r="L373" i="2"/>
  <c r="M373" i="2"/>
  <c r="N373" i="2"/>
  <c r="O373" i="2"/>
  <c r="P373" i="2"/>
  <c r="Q373" i="2"/>
  <c r="E373" i="2" s="1"/>
  <c r="AD373" i="2" s="1"/>
  <c r="F374" i="2"/>
  <c r="H374" i="2"/>
  <c r="K374" i="2"/>
  <c r="L374" i="2"/>
  <c r="M374" i="2"/>
  <c r="N374" i="2"/>
  <c r="O374" i="2"/>
  <c r="P374" i="2"/>
  <c r="Q374" i="2"/>
  <c r="E374" i="2" s="1"/>
  <c r="AD374" i="2" s="1"/>
  <c r="F375" i="2"/>
  <c r="H375" i="2"/>
  <c r="K375" i="2"/>
  <c r="L375" i="2"/>
  <c r="M375" i="2"/>
  <c r="N375" i="2"/>
  <c r="O375" i="2"/>
  <c r="P375" i="2"/>
  <c r="Q375" i="2"/>
  <c r="E375" i="2" s="1"/>
  <c r="AD375" i="2" s="1"/>
  <c r="AB371" i="1"/>
  <c r="AB372" i="1"/>
  <c r="AB373" i="1"/>
  <c r="AB374" i="1"/>
  <c r="AB375" i="1"/>
  <c r="F371" i="1"/>
  <c r="H371" i="1"/>
  <c r="K371" i="1"/>
  <c r="L371" i="1"/>
  <c r="M371" i="1"/>
  <c r="N371" i="1"/>
  <c r="O371" i="1"/>
  <c r="P371" i="1"/>
  <c r="Q371" i="1"/>
  <c r="E371" i="1" s="1"/>
  <c r="AD371" i="1" s="1"/>
  <c r="F372" i="1"/>
  <c r="H372" i="1"/>
  <c r="K372" i="1"/>
  <c r="L372" i="1"/>
  <c r="M372" i="1"/>
  <c r="N372" i="1"/>
  <c r="O372" i="1"/>
  <c r="P372" i="1"/>
  <c r="Q372" i="1"/>
  <c r="E372" i="1" s="1"/>
  <c r="AD372" i="1" s="1"/>
  <c r="F373" i="1"/>
  <c r="H373" i="1"/>
  <c r="K373" i="1"/>
  <c r="L373" i="1"/>
  <c r="M373" i="1"/>
  <c r="N373" i="1"/>
  <c r="O373" i="1"/>
  <c r="P373" i="1"/>
  <c r="Q373" i="1"/>
  <c r="E373" i="1" s="1"/>
  <c r="AD373" i="1" s="1"/>
  <c r="F374" i="1"/>
  <c r="H374" i="1"/>
  <c r="K374" i="1"/>
  <c r="L374" i="1"/>
  <c r="M374" i="1"/>
  <c r="N374" i="1"/>
  <c r="O374" i="1"/>
  <c r="P374" i="1"/>
  <c r="Q374" i="1"/>
  <c r="E374" i="1" s="1"/>
  <c r="AD374" i="1" s="1"/>
  <c r="F375" i="1"/>
  <c r="H375" i="1"/>
  <c r="K375" i="1"/>
  <c r="L375" i="1"/>
  <c r="M375" i="1"/>
  <c r="N375" i="1"/>
  <c r="O375" i="1"/>
  <c r="P375" i="1" s="1"/>
  <c r="Q375" i="1"/>
  <c r="E375" i="1" s="1"/>
  <c r="AD375" i="1" s="1"/>
  <c r="G11" i="9" l="1"/>
  <c r="H11" i="9"/>
  <c r="G10" i="9" l="1"/>
  <c r="H10" i="9"/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D286" i="2" s="1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4" i="1"/>
  <c r="AB355" i="1"/>
  <c r="AB356" i="1"/>
  <c r="AB357" i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6" i="1"/>
  <c r="AD354" i="2"/>
  <c r="AD355" i="1"/>
  <c r="M355" i="1"/>
  <c r="N355" i="1" s="1"/>
  <c r="AD354" i="1"/>
  <c r="M357" i="1"/>
  <c r="N357" i="1" s="1"/>
  <c r="AD357" i="1"/>
  <c r="AD355" i="2"/>
  <c r="AD357" i="2"/>
  <c r="N355" i="2"/>
  <c r="N356" i="2"/>
  <c r="N354" i="2"/>
  <c r="N354" i="1"/>
  <c r="N43" i="6"/>
  <c r="O43" i="6" s="1"/>
  <c r="M43" i="6"/>
  <c r="AB348" i="1" l="1"/>
  <c r="AB349" i="1"/>
  <c r="AB350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M349" i="1" l="1"/>
  <c r="N349" i="1" s="1"/>
  <c r="AD348" i="1"/>
  <c r="M348" i="1"/>
  <c r="N348" i="1" s="1"/>
  <c r="AD350" i="1"/>
  <c r="M350" i="1"/>
  <c r="N350" i="1" s="1"/>
  <c r="AD349" i="1"/>
  <c r="AB338" i="1" l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21" i="1" l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M319" i="1" l="1"/>
  <c r="N319" i="1" s="1"/>
  <c r="AD319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4" i="1" l="1"/>
  <c r="AB315" i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4" i="1"/>
  <c r="N315" i="1"/>
  <c r="M41" i="6"/>
  <c r="N41" i="6"/>
  <c r="O41" i="6" s="1"/>
  <c r="H40" i="6" l="1"/>
  <c r="I40" i="6" s="1"/>
  <c r="G40" i="6"/>
  <c r="N38" i="6" l="1"/>
  <c r="O38" i="6" s="1"/>
  <c r="N39" i="6"/>
  <c r="O39" i="6" s="1"/>
  <c r="M39" i="6"/>
  <c r="M38" i="6" l="1"/>
  <c r="G9" i="9" l="1"/>
  <c r="H9" i="9"/>
  <c r="AB288" i="1" l="1"/>
  <c r="F288" i="1"/>
  <c r="H288" i="1"/>
  <c r="K288" i="1"/>
  <c r="L288" i="1"/>
  <c r="O288" i="1"/>
  <c r="P288" i="1" s="1"/>
  <c r="Q288" i="1"/>
  <c r="E288" i="1" s="1"/>
  <c r="AD288" i="1" l="1"/>
  <c r="M288" i="1"/>
  <c r="N288" i="1" s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X276" i="2"/>
  <c r="X277" i="2" s="1"/>
  <c r="X278" i="2" s="1"/>
  <c r="X279" i="2" s="1"/>
  <c r="X280" i="2" s="1"/>
  <c r="X284" i="2" s="1"/>
  <c r="X285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V276" i="2"/>
  <c r="V277" i="2" s="1"/>
  <c r="V278" i="2" s="1"/>
  <c r="V279" i="2" s="1"/>
  <c r="V280" i="2" s="1"/>
  <c r="V284" i="2" s="1"/>
  <c r="V285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V377" i="2" l="1"/>
  <c r="K3" i="9"/>
  <c r="I4" i="9"/>
  <c r="I5" i="9" s="1"/>
  <c r="G1" i="3"/>
  <c r="G3" i="6"/>
  <c r="E1" i="6" s="1"/>
  <c r="O3" i="6"/>
  <c r="J6" i="9"/>
  <c r="X244" i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8" i="1" s="1"/>
  <c r="X314" i="1" s="1"/>
  <c r="X315" i="1" s="1"/>
  <c r="X316" i="1" s="1"/>
  <c r="X317" i="1" s="1"/>
  <c r="X318" i="1" s="1"/>
  <c r="X319" i="1" s="1"/>
  <c r="X321" i="1" s="1"/>
  <c r="X322" i="1" s="1"/>
  <c r="X323" i="1" s="1"/>
  <c r="X338" i="1" s="1"/>
  <c r="X339" i="1" s="1"/>
  <c r="X341" i="1" s="1"/>
  <c r="X342" i="1" s="1"/>
  <c r="X348" i="1" s="1"/>
  <c r="X349" i="1" s="1"/>
  <c r="X350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H1" i="2"/>
  <c r="AB358" i="2"/>
  <c r="AB359" i="2"/>
  <c r="AB360" i="2"/>
  <c r="AB354" i="2"/>
  <c r="AB355" i="2"/>
  <c r="AB356" i="2"/>
  <c r="AB357" i="2"/>
  <c r="M277" i="2"/>
  <c r="N277" i="2" s="1"/>
  <c r="M258" i="1"/>
  <c r="M276" i="1"/>
  <c r="N276" i="1" s="1"/>
  <c r="AD285" i="2"/>
  <c r="M285" i="2"/>
  <c r="N285" i="2" s="1"/>
  <c r="M279" i="2"/>
  <c r="N279" i="2" s="1"/>
  <c r="AD278" i="2"/>
  <c r="AD277" i="2"/>
  <c r="AD251" i="1"/>
  <c r="AD245" i="1"/>
  <c r="AD253" i="1"/>
  <c r="AD272" i="1"/>
  <c r="M278" i="2"/>
  <c r="N278" i="2" s="1"/>
  <c r="M276" i="2"/>
  <c r="N276" i="2" s="1"/>
  <c r="M284" i="2"/>
  <c r="N284" i="2" s="1"/>
  <c r="AD276" i="2"/>
  <c r="M280" i="2"/>
  <c r="N280" i="2" s="1"/>
  <c r="AD284" i="2"/>
  <c r="AD280" i="2"/>
  <c r="AD279" i="2"/>
  <c r="AD276" i="1"/>
  <c r="AD274" i="1"/>
  <c r="AD252" i="1"/>
  <c r="AD259" i="1"/>
  <c r="AD260" i="1"/>
  <c r="M275" i="1"/>
  <c r="N275" i="1" s="1"/>
  <c r="AD246" i="1"/>
  <c r="AD273" i="1"/>
  <c r="AD284" i="1"/>
  <c r="AD285" i="1"/>
  <c r="H1" i="1"/>
  <c r="M247" i="1"/>
  <c r="N247" i="1" s="1"/>
  <c r="M248" i="1"/>
  <c r="N248" i="1" s="1"/>
  <c r="AD283" i="1"/>
  <c r="AD254" i="1"/>
  <c r="AD255" i="1"/>
  <c r="AD250" i="1"/>
  <c r="M283" i="1"/>
  <c r="N283" i="1" s="1"/>
  <c r="M284" i="1"/>
  <c r="N284" i="1" s="1"/>
  <c r="AD244" i="1"/>
  <c r="AD248" i="1"/>
  <c r="M256" i="1"/>
  <c r="N256" i="1" s="1"/>
  <c r="AD275" i="1"/>
  <c r="AD282" i="1"/>
  <c r="AD277" i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78" i="1"/>
  <c r="N278" i="1" s="1"/>
  <c r="M279" i="1"/>
  <c r="N279" i="1" s="1"/>
  <c r="N258" i="1"/>
  <c r="M253" i="1"/>
  <c r="N253" i="1" s="1"/>
  <c r="M254" i="1"/>
  <c r="N254" i="1" s="1"/>
  <c r="M255" i="1"/>
  <c r="N255" i="1" s="1"/>
  <c r="M277" i="1"/>
  <c r="N277" i="1" s="1"/>
  <c r="M285" i="1"/>
  <c r="N285" i="1" s="1"/>
  <c r="M257" i="1"/>
  <c r="N257" i="1" s="1"/>
  <c r="AD258" i="1"/>
  <c r="AB278" i="2"/>
  <c r="AB284" i="2"/>
  <c r="AB276" i="2"/>
  <c r="AB279" i="2"/>
  <c r="AB285" i="2"/>
  <c r="AB277" i="2"/>
  <c r="AB280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A1" i="6" l="1"/>
  <c r="V378" i="2"/>
  <c r="K6" i="9"/>
  <c r="I7" i="9"/>
  <c r="N1" i="2"/>
  <c r="N1" i="1"/>
  <c r="V379" i="2" l="1"/>
  <c r="I8" i="9"/>
  <c r="K7" i="9"/>
  <c r="V380" i="2" l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K8" i="9"/>
  <c r="I9" i="9"/>
  <c r="AA102" i="1"/>
  <c r="K9" i="9" l="1"/>
  <c r="I10" i="9"/>
  <c r="Z102" i="1"/>
  <c r="AC102" i="1" s="1"/>
  <c r="AA103" i="1"/>
  <c r="I11" i="9" l="1"/>
  <c r="K11" i="9" s="1"/>
  <c r="K10" i="9"/>
  <c r="Z103" i="1"/>
  <c r="AC103" i="1" s="1"/>
  <c r="R276" i="2" l="1"/>
  <c r="S276" i="2" l="1"/>
  <c r="R277" i="2"/>
  <c r="W276" i="2" l="1"/>
  <c r="AA276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Z280" i="2" l="1"/>
  <c r="AC280" i="2" s="1"/>
  <c r="Y280" i="2"/>
  <c r="R284" i="2" l="1"/>
  <c r="S284" i="2" l="1"/>
  <c r="R285" i="2"/>
  <c r="W284" i="2" l="1"/>
  <c r="AA284" i="2"/>
  <c r="S285" i="2"/>
  <c r="AA285" i="2" l="1"/>
  <c r="W285" i="2"/>
  <c r="Z284" i="2"/>
  <c r="AC284" i="2" s="1"/>
  <c r="Y284" i="2"/>
  <c r="Z285" i="2" l="1"/>
  <c r="AC285" i="2" s="1"/>
  <c r="Y285" i="2"/>
  <c r="V244" i="1" l="1"/>
  <c r="V245" i="1" l="1"/>
  <c r="V246" i="1" l="1"/>
  <c r="R244" i="1" l="1"/>
  <c r="V247" i="1"/>
  <c r="V248" i="1" l="1"/>
  <c r="S244" i="1"/>
  <c r="R245" i="1"/>
  <c r="R246" i="1" l="1"/>
  <c r="S245" i="1"/>
  <c r="AA244" i="1"/>
  <c r="W244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Z258" i="1"/>
  <c r="AC258" i="1" s="1"/>
  <c r="Y258" i="1"/>
  <c r="Z259" i="1" l="1"/>
  <c r="AC259" i="1" s="1"/>
  <c r="Y259" i="1"/>
  <c r="AA260" i="1"/>
  <c r="W260" i="1"/>
  <c r="Y260" i="1" l="1"/>
  <c r="Z260" i="1"/>
  <c r="AC260" i="1" s="1"/>
  <c r="V272" i="1" l="1"/>
  <c r="V273" i="1" l="1"/>
  <c r="V274" i="1" l="1"/>
  <c r="R272" i="1" l="1"/>
  <c r="V275" i="1"/>
  <c r="R273" i="1" l="1"/>
  <c r="S272" i="1"/>
  <c r="V276" i="1"/>
  <c r="AA272" i="1" l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R278" i="1" l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8" i="1" l="1"/>
  <c r="R284" i="1"/>
  <c r="S283" i="1"/>
  <c r="AA282" i="1"/>
  <c r="W282" i="1"/>
  <c r="Z282" i="1" l="1"/>
  <c r="AC282" i="1" s="1"/>
  <c r="Y282" i="1"/>
  <c r="AA283" i="1"/>
  <c r="W283" i="1"/>
  <c r="S284" i="1"/>
  <c r="R285" i="1"/>
  <c r="R286" i="1" l="1"/>
  <c r="S285" i="1"/>
  <c r="AA284" i="1"/>
  <c r="W284" i="1"/>
  <c r="Z283" i="1"/>
  <c r="AC283" i="1" s="1"/>
  <c r="Y283" i="1"/>
  <c r="S286" i="1" l="1"/>
  <c r="AA286" i="1" s="1"/>
  <c r="Z284" i="1"/>
  <c r="AC284" i="1" s="1"/>
  <c r="Y284" i="1"/>
  <c r="AA285" i="1"/>
  <c r="W285" i="1"/>
  <c r="W286" i="1" l="1"/>
  <c r="Z286" i="1" s="1"/>
  <c r="AC286" i="1" s="1"/>
  <c r="R288" i="1"/>
  <c r="Y286" i="1"/>
  <c r="Y285" i="1"/>
  <c r="Z285" i="1"/>
  <c r="AC285" i="1" s="1"/>
  <c r="S288" i="1" l="1"/>
  <c r="AA288" i="1" l="1"/>
  <c r="W288" i="1"/>
  <c r="Y288" i="1" l="1"/>
  <c r="Z288" i="1"/>
  <c r="AC288" i="1" s="1"/>
  <c r="R354" i="2" l="1"/>
  <c r="R355" i="2" l="1"/>
  <c r="S354" i="2"/>
  <c r="AA354" i="2" l="1"/>
  <c r="W354" i="2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S358" i="2" l="1"/>
  <c r="R359" i="2"/>
  <c r="Y356" i="2"/>
  <c r="Z356" i="2"/>
  <c r="AC356" i="2" s="1"/>
  <c r="Y357" i="2"/>
  <c r="Z357" i="2"/>
  <c r="AC357" i="2" s="1"/>
  <c r="S359" i="2" l="1"/>
  <c r="R360" i="2"/>
  <c r="W358" i="2"/>
  <c r="AA358" i="2"/>
  <c r="V314" i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1" i="1"/>
  <c r="S365" i="2" l="1"/>
  <c r="R366" i="2"/>
  <c r="Y363" i="2"/>
  <c r="Z363" i="2"/>
  <c r="AC363" i="2" s="1"/>
  <c r="AA364" i="2"/>
  <c r="W364" i="2"/>
  <c r="AA365" i="2"/>
  <c r="W365" i="2"/>
  <c r="V322" i="1"/>
  <c r="S366" i="2" l="1"/>
  <c r="R367" i="2"/>
  <c r="Y365" i="2"/>
  <c r="Z365" i="2"/>
  <c r="AC365" i="2" s="1"/>
  <c r="Y364" i="2"/>
  <c r="Z364" i="2"/>
  <c r="AC364" i="2" s="1"/>
  <c r="V323" i="1"/>
  <c r="S367" i="2" l="1"/>
  <c r="R368" i="2"/>
  <c r="W366" i="2"/>
  <c r="Y366" i="2" l="1"/>
  <c r="Z366" i="2"/>
  <c r="AC366" i="2" s="1"/>
  <c r="S368" i="2"/>
  <c r="R369" i="2"/>
  <c r="W367" i="2"/>
  <c r="Y367" i="2" l="1"/>
  <c r="Z367" i="2"/>
  <c r="AC367" i="2" s="1"/>
  <c r="S369" i="2"/>
  <c r="R370" i="2"/>
  <c r="W368" i="2"/>
  <c r="S370" i="2" l="1"/>
  <c r="R371" i="2"/>
  <c r="Y368" i="2"/>
  <c r="Z368" i="2"/>
  <c r="AC368" i="2" s="1"/>
  <c r="W370" i="2"/>
  <c r="W369" i="2"/>
  <c r="R314" i="1"/>
  <c r="S371" i="2" l="1"/>
  <c r="R372" i="2"/>
  <c r="Y369" i="2"/>
  <c r="Z369" i="2"/>
  <c r="AC369" i="2" s="1"/>
  <c r="Y370" i="2"/>
  <c r="Z370" i="2"/>
  <c r="AC370" i="2" s="1"/>
  <c r="S314" i="1"/>
  <c r="R315" i="1"/>
  <c r="S372" i="2" l="1"/>
  <c r="R373" i="2"/>
  <c r="W371" i="2"/>
  <c r="S315" i="1"/>
  <c r="AA315" i="1" s="1"/>
  <c r="R316" i="1"/>
  <c r="AA314" i="1"/>
  <c r="W314" i="1"/>
  <c r="Y371" i="2" l="1"/>
  <c r="Z371" i="2"/>
  <c r="AC371" i="2" s="1"/>
  <c r="S373" i="2"/>
  <c r="R374" i="2"/>
  <c r="W372" i="2"/>
  <c r="W315" i="1"/>
  <c r="R317" i="1"/>
  <c r="S316" i="1"/>
  <c r="Y314" i="1"/>
  <c r="Z314" i="1"/>
  <c r="AC314" i="1" s="1"/>
  <c r="Y315" i="1"/>
  <c r="Z315" i="1"/>
  <c r="AC315" i="1" s="1"/>
  <c r="Y372" i="2" l="1"/>
  <c r="Z372" i="2"/>
  <c r="AC372" i="2" s="1"/>
  <c r="S374" i="2"/>
  <c r="R375" i="2"/>
  <c r="W373" i="2"/>
  <c r="AA316" i="1"/>
  <c r="W316" i="1"/>
  <c r="S317" i="1"/>
  <c r="R318" i="1"/>
  <c r="S375" i="2" l="1"/>
  <c r="R376" i="2"/>
  <c r="Y373" i="2"/>
  <c r="Z373" i="2"/>
  <c r="AC373" i="2" s="1"/>
  <c r="W375" i="2"/>
  <c r="W374" i="2"/>
  <c r="Y316" i="1"/>
  <c r="Z316" i="1"/>
  <c r="AC316" i="1" s="1"/>
  <c r="R319" i="1"/>
  <c r="S318" i="1"/>
  <c r="AA317" i="1"/>
  <c r="W317" i="1"/>
  <c r="S376" i="2" l="1"/>
  <c r="W376" i="2" s="1"/>
  <c r="R377" i="2"/>
  <c r="Y374" i="2"/>
  <c r="Z374" i="2"/>
  <c r="AC374" i="2" s="1"/>
  <c r="Y375" i="2"/>
  <c r="Z375" i="2"/>
  <c r="AC375" i="2" s="1"/>
  <c r="Y317" i="1"/>
  <c r="Z317" i="1"/>
  <c r="AC317" i="1" s="1"/>
  <c r="AA318" i="1"/>
  <c r="W318" i="1"/>
  <c r="S319" i="1"/>
  <c r="S377" i="2" l="1"/>
  <c r="W377" i="2" s="1"/>
  <c r="R378" i="2"/>
  <c r="Y376" i="2"/>
  <c r="Z376" i="2"/>
  <c r="AC376" i="2" s="1"/>
  <c r="R321" i="1"/>
  <c r="AA319" i="1"/>
  <c r="W319" i="1"/>
  <c r="Y318" i="1"/>
  <c r="Z318" i="1"/>
  <c r="AC318" i="1" s="1"/>
  <c r="S378" i="2" l="1"/>
  <c r="W378" i="2" s="1"/>
  <c r="R379" i="2"/>
  <c r="Y377" i="2"/>
  <c r="Z377" i="2"/>
  <c r="AC377" i="2" s="1"/>
  <c r="V338" i="1"/>
  <c r="S321" i="1"/>
  <c r="R322" i="1"/>
  <c r="Y319" i="1"/>
  <c r="Z319" i="1"/>
  <c r="AC319" i="1" s="1"/>
  <c r="S379" i="2" l="1"/>
  <c r="W379" i="2" s="1"/>
  <c r="R380" i="2"/>
  <c r="Y378" i="2"/>
  <c r="Z378" i="2"/>
  <c r="AC378" i="2" s="1"/>
  <c r="V339" i="1"/>
  <c r="R323" i="1"/>
  <c r="S322" i="1"/>
  <c r="AA321" i="1"/>
  <c r="W321" i="1"/>
  <c r="S380" i="2" l="1"/>
  <c r="W380" i="2" s="1"/>
  <c r="R381" i="2"/>
  <c r="Y380" i="2"/>
  <c r="Z380" i="2"/>
  <c r="AC380" i="2" s="1"/>
  <c r="Y379" i="2"/>
  <c r="Z379" i="2"/>
  <c r="AC379" i="2" s="1"/>
  <c r="Y321" i="1"/>
  <c r="Z321" i="1"/>
  <c r="AC321" i="1" s="1"/>
  <c r="AA322" i="1"/>
  <c r="W322" i="1"/>
  <c r="S323" i="1"/>
  <c r="S381" i="2" l="1"/>
  <c r="W381" i="2" s="1"/>
  <c r="R382" i="2"/>
  <c r="V341" i="1"/>
  <c r="AA323" i="1"/>
  <c r="W323" i="1"/>
  <c r="Z322" i="1"/>
  <c r="AC322" i="1" s="1"/>
  <c r="Y322" i="1"/>
  <c r="S382" i="2" l="1"/>
  <c r="W382" i="2" s="1"/>
  <c r="R383" i="2"/>
  <c r="Y381" i="2"/>
  <c r="Z381" i="2"/>
  <c r="AC381" i="2" s="1"/>
  <c r="V342" i="1"/>
  <c r="Y323" i="1"/>
  <c r="Z323" i="1"/>
  <c r="AC323" i="1" s="1"/>
  <c r="S383" i="2" l="1"/>
  <c r="W383" i="2" s="1"/>
  <c r="R384" i="2"/>
  <c r="Y382" i="2"/>
  <c r="Z382" i="2"/>
  <c r="AC382" i="2" s="1"/>
  <c r="S384" i="2" l="1"/>
  <c r="W384" i="2" s="1"/>
  <c r="R385" i="2"/>
  <c r="Y383" i="2"/>
  <c r="Z383" i="2"/>
  <c r="AC383" i="2" s="1"/>
  <c r="R386" i="2" l="1"/>
  <c r="S385" i="2"/>
  <c r="W385" i="2" s="1"/>
  <c r="Y384" i="2"/>
  <c r="Z384" i="2"/>
  <c r="AC384" i="2" s="1"/>
  <c r="V348" i="1"/>
  <c r="Y385" i="2" l="1"/>
  <c r="Z385" i="2"/>
  <c r="AC385" i="2" s="1"/>
  <c r="R387" i="2"/>
  <c r="S386" i="2"/>
  <c r="W386" i="2" s="1"/>
  <c r="V349" i="1"/>
  <c r="Y386" i="2" l="1"/>
  <c r="Z386" i="2"/>
  <c r="AC386" i="2" s="1"/>
  <c r="S387" i="2"/>
  <c r="W387" i="2" s="1"/>
  <c r="R388" i="2"/>
  <c r="V350" i="1"/>
  <c r="S388" i="2" l="1"/>
  <c r="W388" i="2" s="1"/>
  <c r="R389" i="2"/>
  <c r="Y387" i="2"/>
  <c r="Z387" i="2"/>
  <c r="AC387" i="2" s="1"/>
  <c r="S389" i="2" l="1"/>
  <c r="W389" i="2" s="1"/>
  <c r="R390" i="2"/>
  <c r="Y388" i="2"/>
  <c r="Z388" i="2"/>
  <c r="AC388" i="2" s="1"/>
  <c r="S390" i="2" l="1"/>
  <c r="W390" i="2" s="1"/>
  <c r="R391" i="2"/>
  <c r="Y390" i="2"/>
  <c r="Z390" i="2"/>
  <c r="AC390" i="2" s="1"/>
  <c r="Y389" i="2"/>
  <c r="Z389" i="2"/>
  <c r="AC389" i="2" s="1"/>
  <c r="V354" i="1"/>
  <c r="S391" i="2" l="1"/>
  <c r="W391" i="2" s="1"/>
  <c r="R392" i="2"/>
  <c r="V355" i="1"/>
  <c r="S392" i="2" l="1"/>
  <c r="W392" i="2" s="1"/>
  <c r="R393" i="2"/>
  <c r="Y391" i="2"/>
  <c r="Z391" i="2"/>
  <c r="AC391" i="2" s="1"/>
  <c r="V356" i="1"/>
  <c r="S393" i="2" l="1"/>
  <c r="W393" i="2" s="1"/>
  <c r="R394" i="2"/>
  <c r="Y392" i="2"/>
  <c r="Z392" i="2"/>
  <c r="AC392" i="2" s="1"/>
  <c r="V357" i="1"/>
  <c r="V358" i="1" s="1"/>
  <c r="R338" i="1"/>
  <c r="S394" i="2" l="1"/>
  <c r="W394" i="2" s="1"/>
  <c r="R395" i="2"/>
  <c r="Y393" i="2"/>
  <c r="Z393" i="2"/>
  <c r="AC393" i="2" s="1"/>
  <c r="V359" i="1"/>
  <c r="S338" i="1"/>
  <c r="R339" i="1"/>
  <c r="S395" i="2" l="1"/>
  <c r="W395" i="2" s="1"/>
  <c r="R396" i="2"/>
  <c r="Y395" i="2"/>
  <c r="Z395" i="2"/>
  <c r="AC395" i="2" s="1"/>
  <c r="Y394" i="2"/>
  <c r="Z394" i="2"/>
  <c r="AC394" i="2" s="1"/>
  <c r="V360" i="1"/>
  <c r="V361" i="1" s="1"/>
  <c r="S339" i="1"/>
  <c r="AA338" i="1"/>
  <c r="W338" i="1"/>
  <c r="S396" i="2" l="1"/>
  <c r="W396" i="2" s="1"/>
  <c r="R397" i="2"/>
  <c r="V362" i="1"/>
  <c r="AA339" i="1"/>
  <c r="W339" i="1"/>
  <c r="Y338" i="1"/>
  <c r="Z338" i="1"/>
  <c r="AC338" i="1" s="1"/>
  <c r="R341" i="1"/>
  <c r="S397" i="2" l="1"/>
  <c r="W397" i="2" s="1"/>
  <c r="R398" i="2"/>
  <c r="Y396" i="2"/>
  <c r="Z396" i="2"/>
  <c r="AC396" i="2" s="1"/>
  <c r="V363" i="1"/>
  <c r="S341" i="1"/>
  <c r="R342" i="1"/>
  <c r="Y339" i="1"/>
  <c r="Z339" i="1"/>
  <c r="AC339" i="1" s="1"/>
  <c r="S398" i="2" l="1"/>
  <c r="W398" i="2" s="1"/>
  <c r="R399" i="2"/>
  <c r="Y397" i="2"/>
  <c r="Z397" i="2"/>
  <c r="AC397" i="2" s="1"/>
  <c r="V364" i="1"/>
  <c r="S342" i="1"/>
  <c r="AA341" i="1"/>
  <c r="W341" i="1"/>
  <c r="S399" i="2" l="1"/>
  <c r="W399" i="2" s="1"/>
  <c r="R400" i="2"/>
  <c r="Y398" i="2"/>
  <c r="Z398" i="2"/>
  <c r="AC398" i="2" s="1"/>
  <c r="V365" i="1"/>
  <c r="V366" i="1" s="1"/>
  <c r="V367" i="1" s="1"/>
  <c r="V368" i="1" s="1"/>
  <c r="V369" i="1" s="1"/>
  <c r="V370" i="1" s="1"/>
  <c r="V371" i="1" s="1"/>
  <c r="Y341" i="1"/>
  <c r="Z341" i="1"/>
  <c r="AC341" i="1" s="1"/>
  <c r="AA342" i="1"/>
  <c r="W342" i="1"/>
  <c r="S400" i="2" l="1"/>
  <c r="W400" i="2" s="1"/>
  <c r="R401" i="2"/>
  <c r="Y399" i="2"/>
  <c r="Z399" i="2"/>
  <c r="AC399" i="2" s="1"/>
  <c r="V372" i="1"/>
  <c r="Y342" i="1"/>
  <c r="Z342" i="1"/>
  <c r="AC342" i="1" s="1"/>
  <c r="S401" i="2" l="1"/>
  <c r="W401" i="2" s="1"/>
  <c r="R402" i="2"/>
  <c r="Y400" i="2"/>
  <c r="Z400" i="2"/>
  <c r="AC400" i="2" s="1"/>
  <c r="V373" i="1"/>
  <c r="S402" i="2" l="1"/>
  <c r="W402" i="2" s="1"/>
  <c r="R403" i="2"/>
  <c r="Y401" i="2"/>
  <c r="Z401" i="2"/>
  <c r="AC401" i="2" s="1"/>
  <c r="V374" i="1"/>
  <c r="S403" i="2" l="1"/>
  <c r="W403" i="2" s="1"/>
  <c r="R404" i="2"/>
  <c r="Y402" i="2"/>
  <c r="Z402" i="2"/>
  <c r="AC402" i="2" s="1"/>
  <c r="V375" i="1"/>
  <c r="V376" i="1" s="1"/>
  <c r="R348" i="1"/>
  <c r="S404" i="2" l="1"/>
  <c r="W404" i="2" s="1"/>
  <c r="R405" i="2"/>
  <c r="Y403" i="2"/>
  <c r="Z403" i="2"/>
  <c r="AC403" i="2" s="1"/>
  <c r="V377" i="1"/>
  <c r="S348" i="1"/>
  <c r="R349" i="1"/>
  <c r="S405" i="2" l="1"/>
  <c r="W405" i="2" s="1"/>
  <c r="R406" i="2"/>
  <c r="Y404" i="2"/>
  <c r="Z404" i="2"/>
  <c r="AC404" i="2" s="1"/>
  <c r="V378" i="1"/>
  <c r="S349" i="1"/>
  <c r="R350" i="1"/>
  <c r="AA348" i="1"/>
  <c r="W348" i="1"/>
  <c r="R407" i="2" l="1"/>
  <c r="S406" i="2"/>
  <c r="W406" i="2" s="1"/>
  <c r="Y405" i="2"/>
  <c r="Z405" i="2"/>
  <c r="AC405" i="2" s="1"/>
  <c r="V379" i="1"/>
  <c r="Y348" i="1"/>
  <c r="Z348" i="1"/>
  <c r="AC348" i="1" s="1"/>
  <c r="S350" i="1"/>
  <c r="AA349" i="1"/>
  <c r="W349" i="1"/>
  <c r="Y406" i="2" l="1"/>
  <c r="Z406" i="2"/>
  <c r="AC406" i="2" s="1"/>
  <c r="R408" i="2"/>
  <c r="S407" i="2"/>
  <c r="W407" i="2" s="1"/>
  <c r="V380" i="1"/>
  <c r="V381" i="1" s="1"/>
  <c r="Y349" i="1"/>
  <c r="Z349" i="1"/>
  <c r="AC349" i="1" s="1"/>
  <c r="AA350" i="1"/>
  <c r="W350" i="1"/>
  <c r="Y407" i="2" l="1"/>
  <c r="Z407" i="2"/>
  <c r="AC407" i="2" s="1"/>
  <c r="S408" i="2"/>
  <c r="W408" i="2" s="1"/>
  <c r="R409" i="2"/>
  <c r="V382" i="1"/>
  <c r="Y350" i="1"/>
  <c r="Z350" i="1"/>
  <c r="AC350" i="1" s="1"/>
  <c r="S409" i="2" l="1"/>
  <c r="W409" i="2" s="1"/>
  <c r="R410" i="2"/>
  <c r="R411" i="2" s="1"/>
  <c r="Y408" i="2"/>
  <c r="Z408" i="2"/>
  <c r="AC408" i="2" s="1"/>
  <c r="V383" i="1"/>
  <c r="R354" i="1"/>
  <c r="S411" i="2" l="1"/>
  <c r="W411" i="2" s="1"/>
  <c r="R412" i="2"/>
  <c r="S410" i="2"/>
  <c r="W410" i="2" s="1"/>
  <c r="Y409" i="2"/>
  <c r="Z409" i="2"/>
  <c r="AC409" i="2" s="1"/>
  <c r="V384" i="1"/>
  <c r="S354" i="1"/>
  <c r="R355" i="1"/>
  <c r="S412" i="2" l="1"/>
  <c r="W412" i="2" s="1"/>
  <c r="R413" i="2"/>
  <c r="Y411" i="2"/>
  <c r="Z411" i="2"/>
  <c r="AC411" i="2" s="1"/>
  <c r="Y410" i="2"/>
  <c r="Z410" i="2"/>
  <c r="AC410" i="2" s="1"/>
  <c r="V385" i="1"/>
  <c r="R356" i="1"/>
  <c r="S355" i="1"/>
  <c r="AA354" i="1"/>
  <c r="W354" i="1"/>
  <c r="S413" i="2" l="1"/>
  <c r="W413" i="2" s="1"/>
  <c r="R414" i="2"/>
  <c r="Y412" i="2"/>
  <c r="Z412" i="2"/>
  <c r="AC412" i="2" s="1"/>
  <c r="V386" i="1"/>
  <c r="S356" i="1"/>
  <c r="R357" i="1"/>
  <c r="Y354" i="1"/>
  <c r="Z354" i="1"/>
  <c r="AC354" i="1" s="1"/>
  <c r="AA355" i="1"/>
  <c r="W355" i="1"/>
  <c r="S414" i="2" l="1"/>
  <c r="W414" i="2" s="1"/>
  <c r="R415" i="2"/>
  <c r="Y413" i="2"/>
  <c r="Z413" i="2"/>
  <c r="AC413" i="2" s="1"/>
  <c r="V387" i="1"/>
  <c r="S357" i="1"/>
  <c r="R358" i="1"/>
  <c r="Y355" i="1"/>
  <c r="Z355" i="1"/>
  <c r="AC355" i="1" s="1"/>
  <c r="AA357" i="1"/>
  <c r="W357" i="1"/>
  <c r="AA356" i="1"/>
  <c r="W356" i="1"/>
  <c r="S415" i="2" l="1"/>
  <c r="W415" i="2" s="1"/>
  <c r="R416" i="2"/>
  <c r="Y415" i="2"/>
  <c r="Z415" i="2"/>
  <c r="AC415" i="2" s="1"/>
  <c r="Y414" i="2"/>
  <c r="Z414" i="2"/>
  <c r="AC414" i="2" s="1"/>
  <c r="V388" i="1"/>
  <c r="S358" i="1"/>
  <c r="R359" i="1"/>
  <c r="Z356" i="1"/>
  <c r="AC356" i="1" s="1"/>
  <c r="Y356" i="1"/>
  <c r="Y357" i="1"/>
  <c r="Z357" i="1"/>
  <c r="AC357" i="1" s="1"/>
  <c r="S416" i="2" l="1"/>
  <c r="W416" i="2" s="1"/>
  <c r="R417" i="2"/>
  <c r="V389" i="1"/>
  <c r="S359" i="1"/>
  <c r="R360" i="1"/>
  <c r="AA358" i="1"/>
  <c r="W358" i="1"/>
  <c r="S417" i="2" l="1"/>
  <c r="W417" i="2" s="1"/>
  <c r="R418" i="2"/>
  <c r="Y416" i="2"/>
  <c r="Z416" i="2"/>
  <c r="AC416" i="2" s="1"/>
  <c r="V390" i="1"/>
  <c r="V391" i="1" s="1"/>
  <c r="S360" i="1"/>
  <c r="R361" i="1"/>
  <c r="Y358" i="1"/>
  <c r="Z358" i="1"/>
  <c r="AC358" i="1" s="1"/>
  <c r="AA360" i="1"/>
  <c r="W360" i="1"/>
  <c r="AA359" i="1"/>
  <c r="W359" i="1"/>
  <c r="S418" i="2" l="1"/>
  <c r="W418" i="2" s="1"/>
  <c r="R419" i="2"/>
  <c r="Y417" i="2"/>
  <c r="Z417" i="2"/>
  <c r="AC417" i="2" s="1"/>
  <c r="V392" i="1"/>
  <c r="S361" i="1"/>
  <c r="AA361" i="1" s="1"/>
  <c r="R362" i="1"/>
  <c r="Y359" i="1"/>
  <c r="Z359" i="1"/>
  <c r="AC359" i="1" s="1"/>
  <c r="Y360" i="1"/>
  <c r="Z360" i="1"/>
  <c r="AC360" i="1" s="1"/>
  <c r="S419" i="2" l="1"/>
  <c r="W419" i="2" s="1"/>
  <c r="R420" i="2"/>
  <c r="Y418" i="2"/>
  <c r="Z418" i="2"/>
  <c r="AC418" i="2" s="1"/>
  <c r="V393" i="1"/>
  <c r="S362" i="1"/>
  <c r="R363" i="1"/>
  <c r="W361" i="1"/>
  <c r="S420" i="2" l="1"/>
  <c r="W420" i="2" s="1"/>
  <c r="R421" i="2"/>
  <c r="Y419" i="2"/>
  <c r="Z419" i="2"/>
  <c r="AC419" i="2" s="1"/>
  <c r="V394" i="1"/>
  <c r="Z361" i="1"/>
  <c r="AC361" i="1" s="1"/>
  <c r="Y361" i="1"/>
  <c r="S363" i="1"/>
  <c r="R364" i="1"/>
  <c r="AA362" i="1"/>
  <c r="W362" i="1"/>
  <c r="S421" i="2" l="1"/>
  <c r="W421" i="2" s="1"/>
  <c r="R422" i="2"/>
  <c r="Y420" i="2"/>
  <c r="Z420" i="2"/>
  <c r="AC420" i="2" s="1"/>
  <c r="V395" i="1"/>
  <c r="V396" i="1" s="1"/>
  <c r="Y362" i="1"/>
  <c r="Z362" i="1"/>
  <c r="AC362" i="1" s="1"/>
  <c r="AA363" i="1"/>
  <c r="W363" i="1"/>
  <c r="R365" i="1"/>
  <c r="S364" i="1"/>
  <c r="S422" i="2" l="1"/>
  <c r="W422" i="2" s="1"/>
  <c r="R423" i="2"/>
  <c r="Y421" i="2"/>
  <c r="Z421" i="2"/>
  <c r="AC421" i="2" s="1"/>
  <c r="V397" i="1"/>
  <c r="S365" i="1"/>
  <c r="R366" i="1"/>
  <c r="AA365" i="1"/>
  <c r="W365" i="1"/>
  <c r="AA364" i="1"/>
  <c r="W364" i="1"/>
  <c r="Y363" i="1"/>
  <c r="Z363" i="1"/>
  <c r="AC363" i="1" s="1"/>
  <c r="S423" i="2" l="1"/>
  <c r="W423" i="2" s="1"/>
  <c r="R424" i="2"/>
  <c r="Y422" i="2"/>
  <c r="Z422" i="2"/>
  <c r="AC422" i="2" s="1"/>
  <c r="V398" i="1"/>
  <c r="S366" i="1"/>
  <c r="R367" i="1"/>
  <c r="Z364" i="1"/>
  <c r="AC364" i="1" s="1"/>
  <c r="Y364" i="1"/>
  <c r="Y365" i="1"/>
  <c r="Z365" i="1"/>
  <c r="AC365" i="1" s="1"/>
  <c r="S424" i="2" l="1"/>
  <c r="W424" i="2" s="1"/>
  <c r="R425" i="2"/>
  <c r="S425" i="2" s="1"/>
  <c r="W425" i="2" s="1"/>
  <c r="Y423" i="2"/>
  <c r="Z423" i="2"/>
  <c r="AC423" i="2" s="1"/>
  <c r="V399" i="1"/>
  <c r="S367" i="1"/>
  <c r="R368" i="1"/>
  <c r="W366" i="1"/>
  <c r="AA366" i="1"/>
  <c r="Y425" i="2" l="1"/>
  <c r="Z425" i="2"/>
  <c r="AC425" i="2" s="1"/>
  <c r="Y424" i="2"/>
  <c r="Z424" i="2"/>
  <c r="AC424" i="2" s="1"/>
  <c r="V400" i="1"/>
  <c r="Y366" i="1"/>
  <c r="Z366" i="1"/>
  <c r="AC366" i="1" s="1"/>
  <c r="S368" i="1"/>
  <c r="R369" i="1"/>
  <c r="W367" i="1"/>
  <c r="AA367" i="1"/>
  <c r="V401" i="1" l="1"/>
  <c r="Y367" i="1"/>
  <c r="Z367" i="1"/>
  <c r="AC367" i="1" s="1"/>
  <c r="S369" i="1"/>
  <c r="R370" i="1"/>
  <c r="W368" i="1"/>
  <c r="AA368" i="1"/>
  <c r="V402" i="1" l="1"/>
  <c r="S370" i="1"/>
  <c r="R371" i="1"/>
  <c r="Y368" i="1"/>
  <c r="Z368" i="1"/>
  <c r="AC368" i="1" s="1"/>
  <c r="W370" i="1"/>
  <c r="AA370" i="1"/>
  <c r="W369" i="1"/>
  <c r="AA369" i="1"/>
  <c r="V403" i="1" l="1"/>
  <c r="S371" i="1"/>
  <c r="R372" i="1"/>
  <c r="Y369" i="1"/>
  <c r="Z369" i="1"/>
  <c r="AC369" i="1" s="1"/>
  <c r="Y370" i="1"/>
  <c r="Z370" i="1"/>
  <c r="AC370" i="1" s="1"/>
  <c r="V404" i="1" l="1"/>
  <c r="S372" i="1"/>
  <c r="R373" i="1"/>
  <c r="AA371" i="1"/>
  <c r="W371" i="1"/>
  <c r="V405" i="1" l="1"/>
  <c r="Y371" i="1"/>
  <c r="Z371" i="1"/>
  <c r="AC371" i="1" s="1"/>
  <c r="S373" i="1"/>
  <c r="R374" i="1"/>
  <c r="AA372" i="1"/>
  <c r="W372" i="1"/>
  <c r="V406" i="1" l="1"/>
  <c r="V407" i="1" s="1"/>
  <c r="Y372" i="1"/>
  <c r="Z372" i="1"/>
  <c r="AC372" i="1" s="1"/>
  <c r="S374" i="1"/>
  <c r="R375" i="1"/>
  <c r="AA373" i="1"/>
  <c r="W373" i="1"/>
  <c r="V408" i="1" l="1"/>
  <c r="S375" i="1"/>
  <c r="R376" i="1"/>
  <c r="Y373" i="1"/>
  <c r="Z373" i="1"/>
  <c r="AC373" i="1" s="1"/>
  <c r="AA375" i="1"/>
  <c r="W375" i="1"/>
  <c r="AA374" i="1"/>
  <c r="W374" i="1"/>
  <c r="V409" i="1" l="1"/>
  <c r="S376" i="1"/>
  <c r="R377" i="1"/>
  <c r="Y374" i="1"/>
  <c r="Z374" i="1"/>
  <c r="AC374" i="1" s="1"/>
  <c r="Y375" i="1"/>
  <c r="Z375" i="1"/>
  <c r="AC375" i="1" s="1"/>
  <c r="V410" i="1" l="1"/>
  <c r="V411" i="1" s="1"/>
  <c r="V412" i="1" s="1"/>
  <c r="V413" i="1" s="1"/>
  <c r="V414" i="1" s="1"/>
  <c r="V415" i="1" s="1"/>
  <c r="V416" i="1" s="1"/>
  <c r="S377" i="1"/>
  <c r="R378" i="1"/>
  <c r="AA376" i="1"/>
  <c r="W376" i="1"/>
  <c r="V417" i="1" l="1"/>
  <c r="Y376" i="1"/>
  <c r="Z376" i="1"/>
  <c r="AC376" i="1" s="1"/>
  <c r="S378" i="1"/>
  <c r="R379" i="1"/>
  <c r="AA377" i="1"/>
  <c r="W377" i="1"/>
  <c r="V418" i="1" l="1"/>
  <c r="Y377" i="1"/>
  <c r="Z377" i="1"/>
  <c r="AC377" i="1" s="1"/>
  <c r="S379" i="1"/>
  <c r="R380" i="1"/>
  <c r="AA378" i="1"/>
  <c r="W378" i="1"/>
  <c r="V419" i="1" l="1"/>
  <c r="S380" i="1"/>
  <c r="R381" i="1"/>
  <c r="Y378" i="1"/>
  <c r="Z378" i="1"/>
  <c r="AC378" i="1" s="1"/>
  <c r="AA380" i="1"/>
  <c r="W380" i="1"/>
  <c r="AA379" i="1"/>
  <c r="W379" i="1"/>
  <c r="V420" i="1" l="1"/>
  <c r="S381" i="1"/>
  <c r="R382" i="1"/>
  <c r="Y379" i="1"/>
  <c r="Z379" i="1"/>
  <c r="AC379" i="1" s="1"/>
  <c r="Y380" i="1"/>
  <c r="Z380" i="1"/>
  <c r="AC380" i="1" s="1"/>
  <c r="V421" i="1" l="1"/>
  <c r="S382" i="1"/>
  <c r="R383" i="1"/>
  <c r="AA381" i="1"/>
  <c r="W381" i="1"/>
  <c r="V422" i="1" l="1"/>
  <c r="Y381" i="1"/>
  <c r="Z381" i="1"/>
  <c r="AC381" i="1" s="1"/>
  <c r="S383" i="1"/>
  <c r="R384" i="1"/>
  <c r="AA382" i="1"/>
  <c r="W382" i="1"/>
  <c r="V423" i="1" l="1"/>
  <c r="Y382" i="1"/>
  <c r="Z382" i="1"/>
  <c r="AC382" i="1" s="1"/>
  <c r="S384" i="1"/>
  <c r="R385" i="1"/>
  <c r="AA383" i="1"/>
  <c r="W383" i="1"/>
  <c r="V424" i="1" l="1"/>
  <c r="Y383" i="1"/>
  <c r="Z383" i="1"/>
  <c r="AC383" i="1" s="1"/>
  <c r="R386" i="1"/>
  <c r="S385" i="1"/>
  <c r="AA384" i="1"/>
  <c r="W384" i="1"/>
  <c r="Y384" i="1" l="1"/>
  <c r="Z384" i="1"/>
  <c r="AC384" i="1" s="1"/>
  <c r="AA385" i="1"/>
  <c r="W385" i="1"/>
  <c r="R387" i="1"/>
  <c r="S386" i="1"/>
  <c r="AA386" i="1" l="1"/>
  <c r="W386" i="1"/>
  <c r="S387" i="1"/>
  <c r="R388" i="1"/>
  <c r="Y385" i="1"/>
  <c r="Z385" i="1"/>
  <c r="AC385" i="1" s="1"/>
  <c r="S388" i="1" l="1"/>
  <c r="R389" i="1"/>
  <c r="AA387" i="1"/>
  <c r="W387" i="1"/>
  <c r="Y386" i="1"/>
  <c r="Z386" i="1"/>
  <c r="AC386" i="1" s="1"/>
  <c r="Y387" i="1" l="1"/>
  <c r="Z387" i="1"/>
  <c r="AC387" i="1" s="1"/>
  <c r="S389" i="1"/>
  <c r="R390" i="1"/>
  <c r="AA388" i="1"/>
  <c r="W388" i="1"/>
  <c r="S390" i="1" l="1"/>
  <c r="R391" i="1"/>
  <c r="Y388" i="1"/>
  <c r="Z388" i="1"/>
  <c r="AC388" i="1" s="1"/>
  <c r="AA390" i="1"/>
  <c r="W390" i="1"/>
  <c r="AA389" i="1"/>
  <c r="W389" i="1"/>
  <c r="S391" i="1" l="1"/>
  <c r="R392" i="1"/>
  <c r="Y389" i="1"/>
  <c r="Z389" i="1"/>
  <c r="AC389" i="1" s="1"/>
  <c r="Y390" i="1"/>
  <c r="Z390" i="1"/>
  <c r="AC390" i="1" s="1"/>
  <c r="S392" i="1" l="1"/>
  <c r="R393" i="1"/>
  <c r="AA391" i="1"/>
  <c r="W391" i="1"/>
  <c r="Y391" i="1" l="1"/>
  <c r="Z391" i="1"/>
  <c r="AC391" i="1" s="1"/>
  <c r="S393" i="1"/>
  <c r="R394" i="1"/>
  <c r="AA392" i="1"/>
  <c r="W392" i="1"/>
  <c r="Y392" i="1" l="1"/>
  <c r="Z392" i="1"/>
  <c r="AC392" i="1" s="1"/>
  <c r="S394" i="1"/>
  <c r="R395" i="1"/>
  <c r="R396" i="1" s="1"/>
  <c r="AA393" i="1"/>
  <c r="W393" i="1"/>
  <c r="S396" i="1" l="1"/>
  <c r="R397" i="1"/>
  <c r="S395" i="1"/>
  <c r="Y393" i="1"/>
  <c r="Z393" i="1"/>
  <c r="AC393" i="1" s="1"/>
  <c r="AA395" i="1"/>
  <c r="W395" i="1"/>
  <c r="AA394" i="1"/>
  <c r="W394" i="1"/>
  <c r="S397" i="1" l="1"/>
  <c r="R398" i="1"/>
  <c r="AA396" i="1"/>
  <c r="W396" i="1"/>
  <c r="Y394" i="1"/>
  <c r="Z394" i="1"/>
  <c r="AC394" i="1" s="1"/>
  <c r="Y395" i="1"/>
  <c r="Z395" i="1"/>
  <c r="AC395" i="1" s="1"/>
  <c r="Y396" i="1" l="1"/>
  <c r="Z396" i="1"/>
  <c r="AC396" i="1" s="1"/>
  <c r="S398" i="1"/>
  <c r="R399" i="1"/>
  <c r="AA397" i="1"/>
  <c r="W397" i="1"/>
  <c r="Y397" i="1" l="1"/>
  <c r="Z397" i="1"/>
  <c r="AC397" i="1" s="1"/>
  <c r="S399" i="1"/>
  <c r="R400" i="1"/>
  <c r="AA398" i="1"/>
  <c r="W398" i="1"/>
  <c r="Y398" i="1" l="1"/>
  <c r="Z398" i="1"/>
  <c r="AC398" i="1" s="1"/>
  <c r="S400" i="1"/>
  <c r="R401" i="1"/>
  <c r="AA399" i="1"/>
  <c r="W399" i="1"/>
  <c r="Y399" i="1" l="1"/>
  <c r="Z399" i="1"/>
  <c r="AC399" i="1" s="1"/>
  <c r="S401" i="1"/>
  <c r="R402" i="1"/>
  <c r="AA400" i="1"/>
  <c r="W400" i="1"/>
  <c r="Y400" i="1" l="1"/>
  <c r="Z400" i="1"/>
  <c r="AC400" i="1" s="1"/>
  <c r="S402" i="1"/>
  <c r="R403" i="1"/>
  <c r="AA401" i="1"/>
  <c r="W401" i="1"/>
  <c r="Y401" i="1" l="1"/>
  <c r="Z401" i="1"/>
  <c r="AC401" i="1" s="1"/>
  <c r="S403" i="1"/>
  <c r="R404" i="1"/>
  <c r="AA402" i="1"/>
  <c r="W402" i="1"/>
  <c r="Y402" i="1" l="1"/>
  <c r="Z402" i="1"/>
  <c r="AC402" i="1" s="1"/>
  <c r="R405" i="1"/>
  <c r="S404" i="1"/>
  <c r="AA403" i="1"/>
  <c r="W403" i="1"/>
  <c r="Y403" i="1" l="1"/>
  <c r="Z403" i="1"/>
  <c r="AC403" i="1" s="1"/>
  <c r="AA404" i="1"/>
  <c r="W404" i="1"/>
  <c r="S405" i="1"/>
  <c r="R406" i="1"/>
  <c r="S406" i="1" l="1"/>
  <c r="R407" i="1"/>
  <c r="AA406" i="1"/>
  <c r="W406" i="1"/>
  <c r="AA405" i="1"/>
  <c r="W405" i="1"/>
  <c r="Y404" i="1"/>
  <c r="Z404" i="1"/>
  <c r="AC404" i="1" s="1"/>
  <c r="R408" i="1" l="1"/>
  <c r="S407" i="1"/>
  <c r="Y405" i="1"/>
  <c r="Z405" i="1"/>
  <c r="AC405" i="1" s="1"/>
  <c r="Y406" i="1"/>
  <c r="Z406" i="1"/>
  <c r="AC406" i="1" s="1"/>
  <c r="AA407" i="1" l="1"/>
  <c r="W407" i="1"/>
  <c r="S408" i="1"/>
  <c r="R409" i="1"/>
  <c r="S409" i="1" l="1"/>
  <c r="R410" i="1"/>
  <c r="AA408" i="1"/>
  <c r="W408" i="1"/>
  <c r="Y407" i="1"/>
  <c r="Z407" i="1"/>
  <c r="AC407" i="1" s="1"/>
  <c r="S410" i="1" l="1"/>
  <c r="R411" i="1"/>
  <c r="Y408" i="1"/>
  <c r="Z408" i="1"/>
  <c r="AC408" i="1" s="1"/>
  <c r="AA410" i="1"/>
  <c r="W410" i="1"/>
  <c r="AA409" i="1"/>
  <c r="W409" i="1"/>
  <c r="S411" i="1" l="1"/>
  <c r="R412" i="1"/>
  <c r="Y409" i="1"/>
  <c r="Z409" i="1"/>
  <c r="AC409" i="1" s="1"/>
  <c r="Y410" i="1"/>
  <c r="Z410" i="1"/>
  <c r="AC410" i="1" s="1"/>
  <c r="S412" i="1" l="1"/>
  <c r="R413" i="1"/>
  <c r="W411" i="1"/>
  <c r="AA411" i="1"/>
  <c r="Y411" i="1" l="1"/>
  <c r="Z411" i="1"/>
  <c r="AC411" i="1" s="1"/>
  <c r="S413" i="1"/>
  <c r="R414" i="1"/>
  <c r="W412" i="1"/>
  <c r="AA412" i="1"/>
  <c r="Y412" i="1" l="1"/>
  <c r="Z412" i="1"/>
  <c r="AC412" i="1" s="1"/>
  <c r="S414" i="1"/>
  <c r="R415" i="1"/>
  <c r="R416" i="1" s="1"/>
  <c r="W413" i="1"/>
  <c r="AA413" i="1"/>
  <c r="S416" i="1" l="1"/>
  <c r="R417" i="1"/>
  <c r="S415" i="1"/>
  <c r="Y413" i="1"/>
  <c r="Z413" i="1"/>
  <c r="AC413" i="1" s="1"/>
  <c r="W415" i="1"/>
  <c r="AA415" i="1"/>
  <c r="W414" i="1"/>
  <c r="AA414" i="1"/>
  <c r="S417" i="1" l="1"/>
  <c r="R418" i="1"/>
  <c r="AA416" i="1"/>
  <c r="W416" i="1"/>
  <c r="Y414" i="1"/>
  <c r="Z414" i="1"/>
  <c r="AC414" i="1" s="1"/>
  <c r="Y415" i="1"/>
  <c r="Z415" i="1"/>
  <c r="AC415" i="1" s="1"/>
  <c r="Y416" i="1" l="1"/>
  <c r="Z416" i="1"/>
  <c r="AC416" i="1" s="1"/>
  <c r="S418" i="1"/>
  <c r="R419" i="1"/>
  <c r="AA417" i="1"/>
  <c r="W417" i="1"/>
  <c r="Y417" i="1" l="1"/>
  <c r="Z417" i="1"/>
  <c r="AC417" i="1" s="1"/>
  <c r="S419" i="1"/>
  <c r="R420" i="1"/>
  <c r="AA418" i="1"/>
  <c r="W418" i="1"/>
  <c r="Y418" i="1" l="1"/>
  <c r="Z418" i="1"/>
  <c r="AC418" i="1" s="1"/>
  <c r="S420" i="1"/>
  <c r="R421" i="1"/>
  <c r="AA419" i="1"/>
  <c r="W419" i="1"/>
  <c r="Y419" i="1" l="1"/>
  <c r="Z419" i="1"/>
  <c r="AC419" i="1" s="1"/>
  <c r="S421" i="1"/>
  <c r="R422" i="1"/>
  <c r="AA420" i="1"/>
  <c r="W420" i="1"/>
  <c r="Y420" i="1" l="1"/>
  <c r="Z420" i="1"/>
  <c r="AC420" i="1" s="1"/>
  <c r="S422" i="1"/>
  <c r="R423" i="1"/>
  <c r="AA421" i="1"/>
  <c r="W421" i="1"/>
  <c r="Y421" i="1" l="1"/>
  <c r="Z421" i="1"/>
  <c r="AC421" i="1" s="1"/>
  <c r="S423" i="1"/>
  <c r="R424" i="1"/>
  <c r="AA422" i="1"/>
  <c r="W422" i="1"/>
  <c r="Y422" i="1" l="1"/>
  <c r="Z422" i="1"/>
  <c r="AC422" i="1" s="1"/>
  <c r="S424" i="1"/>
  <c r="AA423" i="1"/>
  <c r="W423" i="1"/>
  <c r="Y423" i="1" l="1"/>
  <c r="Z423" i="1"/>
  <c r="AC423" i="1" s="1"/>
  <c r="AA424" i="1"/>
  <c r="W424" i="1"/>
  <c r="Y424" i="1" l="1"/>
  <c r="Z424" i="1"/>
  <c r="AC4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<sst xmlns="http://schemas.openxmlformats.org/spreadsheetml/2006/main" count="3666" uniqueCount="1778">
  <si>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</si>
  <si>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</si>
  <si>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</si>
  <si>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</si>
  <si>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</si>
  <si>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</si>
  <si>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</si>
  <si>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</si>
  <si>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</si>
  <si>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</si>
  <si>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</si>
  <si>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</si>
  <si>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</si>
  <si>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</si>
  <si>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</si>
  <si>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</si>
  <si>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</si>
  <si>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</si>
  <si>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</si>
  <si>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</si>
  <si>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</si>
  <si>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</si>
  <si>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</si>
  <si>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</si>
  <si>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</si>
  <si>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</si>
  <si>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</si>
  <si>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</si>
  <si>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</si>
  <si>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</si>
  <si>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</si>
  <si>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</si>
  <si>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</si>
  <si>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</si>
  <si>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</si>
  <si>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</si>
  <si>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</si>
  <si>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</si>
  <si>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</si>
  <si>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</si>
  <si>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</si>
  <si>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</si>
  <si>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</si>
  <si>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</si>
  <si>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</si>
  <si>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</si>
  <si>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</si>
  <si>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</si>
  <si>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</si>
  <si>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</si>
  <si>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</si>
  <si>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</si>
  <si>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</si>
  <si>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</si>
  <si>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</si>
  <si>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</si>
  <si>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</si>
  <si>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</si>
  <si>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</si>
  <si>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</si>
  <si>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</si>
  <si>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</si>
  <si>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</si>
  <si>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</si>
  <si>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</si>
  <si>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</si>
  <si>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</si>
  <si>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</si>
  <si>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</si>
  <si>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</si>
  <si>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</si>
  <si>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</si>
  <si>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</si>
  <si>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</si>
  <si>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</si>
  <si>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</si>
  <si>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</si>
  <si>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</si>
  <si>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</si>
  <si>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</si>
  <si>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</si>
  <si>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</si>
  <si>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</si>
  <si>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</si>
  <si>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</si>
  <si>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</si>
  <si>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</si>
  <si>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</si>
  <si>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</si>
  <si>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</si>
  <si>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</si>
  <si>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</si>
  <si>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</si>
  <si>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</si>
  <si>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</si>
  <si>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</si>
  <si>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</si>
  <si>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</si>
  <si>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</si>
  <si>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</si>
  <si>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</si>
  <si>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</si>
  <si>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</si>
  <si>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</si>
  <si>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</si>
  <si>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</si>
  <si>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</si>
  <si>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</si>
  <si>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</si>
  <si>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</si>
  <si>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</si>
  <si>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</si>
  <si>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</si>
  <si>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</si>
  <si>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</si>
  <si>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</si>
  <si>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</si>
  <si>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</si>
  <si>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</si>
  <si>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</si>
  <si>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</si>
  <si>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</si>
  <si>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</si>
  <si>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</si>
  <si>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</si>
  <si>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</si>
  <si>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</si>
  <si>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</si>
  <si>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</si>
  <si>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</si>
  <si>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</si>
  <si>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</si>
  <si>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</si>
  <si>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</si>
  <si>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</si>
  <si>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</si>
  <si>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</si>
  <si>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</si>
  <si>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</si>
  <si>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</si>
  <si>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</si>
  <si>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</si>
  <si>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</si>
  <si>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</si>
  <si>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</si>
  <si>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</si>
  <si>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</si>
  <si>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</si>
  <si>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</si>
  <si>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</si>
  <si>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</si>
  <si>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</si>
  <si>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</si>
  <si>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</si>
  <si>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</si>
  <si>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</si>
  <si>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</si>
  <si>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</si>
  <si>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</si>
  <si>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</si>
  <si>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</si>
  <si>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</si>
  <si>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</si>
  <si>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</si>
  <si>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</si>
  <si>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</si>
  <si>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</si>
  <si>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</si>
  <si>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</si>
  <si>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</si>
  <si>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</si>
  <si>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</si>
  <si>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</si>
  <si>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</si>
  <si>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</si>
  <si>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</si>
  <si>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</si>
  <si>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</si>
  <si>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</si>
  <si>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</si>
  <si>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</si>
  <si>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</si>
  <si>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</si>
  <si>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</si>
  <si>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</si>
  <si>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</si>
  <si>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</si>
  <si>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</si>
  <si>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</si>
  <si>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</si>
  <si>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</si>
  <si>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</si>
  <si>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</si>
  <si>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</si>
  <si>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</si>
  <si>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</si>
  <si>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</si>
  <si>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</si>
  <si>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</si>
  <si>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</si>
  <si>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</si>
  <si>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</si>
  <si>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</si>
  <si>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</si>
  <si>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</si>
  <si>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</si>
  <si>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</si>
  <si>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</si>
  <si>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</si>
  <si>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</si>
  <si>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</si>
  <si>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</si>
  <si>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</si>
  <si>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</si>
  <si>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</si>
  <si>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</si>
  <si>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</si>
  <si>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</si>
  <si>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</si>
  <si>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</si>
  <si>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</si>
  <si>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</si>
  <si>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</si>
  <si>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</si>
  <si>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</si>
  <si>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</si>
  <si>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</si>
  <si>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</si>
  <si>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</si>
  <si>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</si>
  <si>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</si>
  <si>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</si>
  <si>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</si>
  <si>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</si>
  <si>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</si>
  <si>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</si>
  <si>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</si>
  <si>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</si>
  <si>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</si>
  <si>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</si>
  <si>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</si>
  <si>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</si>
  <si>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</si>
  <si>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</si>
  <si>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</si>
  <si>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</si>
  <si>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</si>
  <si>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</si>
  <si>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</si>
  <si>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</si>
  <si>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</si>
  <si>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</si>
  <si>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</si>
  <si>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</si>
  <si>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</si>
  <si>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</si>
  <si>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</si>
  <si>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</si>
  <si>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</si>
  <si>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</si>
  <si>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</si>
  <si>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</si>
  <si>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</si>
  <si>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</si>
  <si>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</si>
  <si>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</si>
  <si>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</si>
  <si>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</si>
  <si>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</si>
  <si>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</si>
  <si>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</si>
  <si>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</si>
  <si>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</si>
  <si>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</si>
  <si>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</si>
  <si>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</si>
  <si>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</si>
  <si>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</si>
  <si>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</si>
  <si>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</si>
  <si>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</si>
  <si>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</si>
  <si>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</si>
  <si>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</si>
  <si>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</si>
  <si>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</si>
  <si>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</si>
  <si>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</si>
  <si>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</si>
  <si>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</si>
  <si>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</si>
  <si>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</si>
  <si>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</si>
  <si>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</si>
  <si>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</si>
  <si>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</si>
  <si>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</si>
  <si>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</si>
  <si>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</si>
  <si>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</si>
  <si>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</si>
  <si>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</si>
  <si>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</si>
  <si>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</si>
  <si>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</si>
  <si>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</si>
  <si>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</si>
  <si>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</si>
  <si>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</si>
  <si>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</si>
  <si>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</si>
  <si>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</si>
  <si>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</si>
  <si>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</si>
  <si>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</si>
  <si>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</si>
  <si>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</si>
  <si>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</si>
  <si>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</si>
  <si>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</si>
  <si>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</si>
  <si>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</si>
  <si>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</si>
  <si>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</si>
  <si>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</si>
  <si>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</si>
  <si>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</si>
  <si>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</si>
  <si>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</si>
  <si>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</si>
  <si>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</si>
  <si>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</si>
  <si>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</si>
  <si>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</si>
  <si>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</si>
  <si>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</si>
  <si>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</si>
  <si>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</si>
  <si>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</si>
  <si>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</si>
  <si>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</si>
  <si>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</si>
  <si>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</si>
  <si>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</si>
  <si>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</si>
  <si>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</si>
  <si>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</si>
  <si>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</si>
  <si>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</si>
  <si>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</si>
  <si>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</si>
  <si>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</si>
  <si>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</si>
  <si>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</si>
  <si>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</si>
  <si>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</si>
  <si>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</si>
  <si>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</si>
  <si>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</si>
  <si>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</si>
  <si>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</si>
  <si>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</si>
  <si>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</si>
  <si>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</si>
  <si>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</si>
  <si>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</si>
  <si>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</si>
  <si>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</si>
  <si>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</si>
  <si>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</si>
  <si>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</si>
  <si>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</si>
  <si>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</si>
  <si>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</si>
  <si>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</si>
  <si>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</si>
  <si>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</si>
  <si>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</si>
  <si>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</si>
  <si>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</si>
  <si>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</si>
  <si>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</si>
  <si>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</si>
  <si>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</si>
  <si>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</si>
  <si>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</si>
  <si>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</si>
  <si>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</si>
  <si>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</si>
  <si>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</si>
  <si>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</si>
  <si>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</si>
  <si>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</si>
  <si>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</si>
  <si>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</si>
  <si>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</si>
  <si>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</si>
  <si>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</si>
  <si>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</si>
  <si>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</si>
  <si>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</si>
  <si>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</si>
  <si>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</si>
  <si>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</si>
  <si>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</si>
  <si>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</si>
  <si>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</si>
  <si>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</si>
  <si>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</si>
  <si>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</si>
  <si>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</si>
  <si>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</si>
  <si>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</si>
  <si>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</si>
  <si>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</si>
  <si>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</si>
  <si>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</si>
  <si>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</si>
  <si>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</si>
  <si>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</si>
  <si>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</si>
  <si>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</si>
  <si>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</si>
  <si>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</si>
  <si>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</si>
  <si>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</si>
  <si>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</si>
  <si>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</si>
  <si>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</si>
  <si>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</si>
  <si>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</si>
  <si>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</si>
  <si>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</si>
  <si>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</si>
  <si>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</si>
  <si>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</si>
  <si>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</si>
  <si>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</si>
  <si>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</si>
  <si>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</si>
  <si>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</si>
  <si>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</si>
  <si>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</si>
  <si>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</si>
  <si>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</si>
  <si>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</si>
  <si>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</si>
  <si>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</si>
  <si>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</si>
  <si>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</si>
  <si>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</si>
  <si>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</si>
  <si>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</si>
  <si>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</si>
  <si>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</si>
  <si>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</si>
  <si>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</si>
  <si>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</si>
  <si>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</si>
  <si>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</si>
  <si>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</si>
  <si>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</si>
  <si>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</si>
  <si>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</si>
  <si>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</si>
  <si>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</si>
  <si>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</si>
  <si>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</si>
  <si>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</si>
  <si>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</si>
  <si>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</si>
  <si>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</si>
  <si>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</si>
  <si>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</si>
  <si>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</si>
  <si>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</si>
  <si>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</si>
  <si>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</si>
  <si>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</si>
  <si>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</si>
  <si>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</si>
  <si>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</si>
  <si>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</si>
  <si>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</si>
  <si>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</si>
  <si>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</si>
  <si>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</si>
  <si>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</si>
  <si>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</si>
  <si>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</si>
  <si>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</si>
  <si>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</si>
  <si>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</si>
  <si>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</si>
  <si>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</si>
  <si>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</si>
  <si>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</si>
  <si>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</si>
  <si>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</si>
  <si>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</si>
  <si>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</si>
  <si>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</si>
  <si>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</si>
  <si>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</si>
  <si>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</si>
  <si>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</si>
  <si>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</si>
  <si>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</si>
  <si>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</si>
  <si>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</si>
  <si>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</si>
  <si>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</si>
  <si>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</si>
  <si>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</si>
  <si>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</si>
  <si>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</si>
  <si>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</si>
  <si>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</si>
  <si>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</si>
  <si>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</si>
  <si>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</si>
  <si>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</si>
  <si>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</si>
  <si>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</si>
  <si>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</si>
  <si>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</si>
  <si>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</si>
  <si>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</si>
  <si>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</si>
  <si>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</si>
  <si>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</si>
  <si>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</si>
  <si>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</si>
  <si>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</si>
  <si>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</si>
  <si>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</si>
  <si>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</si>
  <si>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</si>
  <si>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</si>
  <si>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</si>
  <si>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</si>
  <si>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</si>
  <si>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</si>
  <si>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</si>
  <si>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</si>
  <si>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</si>
  <si>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</si>
  <si>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</si>
  <si>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</si>
  <si>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</si>
  <si>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</si>
  <si>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</si>
  <si>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</si>
  <si>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</si>
  <si>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</si>
  <si>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</si>
  <si>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</si>
  <si>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</si>
  <si>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</si>
  <si>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</si>
  <si>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</si>
  <si>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</si>
  <si>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</si>
  <si>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</si>
  <si>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</si>
  <si>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</si>
  <si>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</si>
  <si>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</si>
  <si>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</si>
  <si>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</si>
  <si>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</si>
  <si>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</si>
  <si>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</si>
  <si>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</si>
  <si>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</si>
  <si>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</si>
  <si>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</si>
  <si>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</si>
  <si>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</si>
  <si>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</si>
  <si>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</si>
  <si>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</si>
  <si>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</si>
  <si>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</si>
  <si>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</si>
  <si>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</si>
  <si>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</si>
  <si>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</si>
  <si>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</si>
  <si>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</si>
  <si>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</si>
  <si>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</si>
  <si>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</si>
  <si>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</si>
  <si>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</si>
  <si>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</si>
  <si>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</si>
  <si>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</si>
  <si>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</si>
  <si>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</si>
  <si>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</si>
  <si>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</si>
  <si>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</si>
  <si>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</si>
  <si>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</si>
  <si>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</si>
  <si>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</si>
  <si>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</si>
  <si>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</si>
  <si>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</si>
  <si>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</si>
  <si>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</si>
  <si>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</si>
  <si>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</si>
  <si>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</si>
  <si>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</si>
  <si>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</si>
  <si>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</si>
  <si>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</si>
  <si>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</si>
  <si>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</si>
  <si>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</si>
  <si>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</si>
  <si>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</si>
  <si>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</si>
  <si>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</si>
  <si>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</si>
  <si>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</si>
  <si>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</si>
  <si>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</si>
  <si>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</si>
  <si>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</si>
  <si>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</si>
  <si>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</si>
  <si>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</si>
  <si>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</si>
  <si>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</si>
  <si>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</si>
  <si>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</si>
  <si>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</si>
  <si>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</si>
  <si>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</si>
  <si>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</si>
  <si>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</si>
  <si>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</si>
  <si>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</si>
  <si>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</si>
  <si>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</si>
  <si>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</si>
  <si>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</si>
  <si>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</si>
  <si>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</si>
  <si>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</si>
  <si>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</si>
  <si>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</si>
  <si>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</si>
  <si>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</si>
  <si>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</si>
  <si>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</si>
  <si>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</si>
  <si>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</si>
  <si>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</si>
  <si>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</si>
  <si>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</si>
  <si>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</si>
  <si>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</si>
  <si>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</si>
  <si>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</si>
  <si>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</si>
  <si>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</si>
  <si>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</si>
  <si>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</si>
  <si>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</si>
  <si>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</si>
  <si>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</si>
  <si>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</si>
  <si>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</si>
  <si>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</si>
  <si>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</si>
  <si>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</si>
  <si>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</si>
  <si>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</si>
  <si>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</si>
  <si>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</si>
  <si>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</si>
  <si>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</si>
  <si>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</si>
  <si>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</si>
  <si>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</si>
  <si>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</si>
  <si>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</si>
  <si>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</si>
  <si>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</si>
  <si>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</si>
  <si>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</si>
  <si>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</si>
  <si>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</si>
  <si>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</si>
  <si>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</si>
  <si>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</si>
  <si>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</si>
  <si>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</si>
  <si>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</si>
  <si>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</si>
  <si>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</si>
  <si>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</si>
  <si>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</si>
  <si>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</si>
  <si>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</si>
  <si>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</si>
  <si>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</si>
  <si>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</si>
  <si>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</si>
  <si>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</si>
  <si>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</si>
  <si>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</si>
  <si>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</si>
  <si>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</si>
  <si>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</si>
  <si>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</si>
  <si>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</si>
  <si>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</si>
  <si>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</si>
  <si>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</si>
  <si>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</si>
  <si>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</si>
  <si>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</si>
  <si>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</si>
  <si>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</si>
  <si>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</si>
  <si>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</si>
  <si>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</si>
  <si>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</si>
  <si>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</si>
  <si>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</si>
  <si>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</si>
  <si>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</si>
  <si>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</si>
  <si>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</si>
  <si>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</si>
  <si>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</si>
  <si>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</si>
  <si>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</si>
  <si>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</si>
  <si>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</si>
  <si>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</si>
  <si>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</si>
  <si>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</si>
  <si>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</si>
  <si>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</si>
  <si>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</si>
  <si>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</si>
  <si>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</si>
  <si>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</si>
  <si>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</si>
  <si>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</si>
  <si>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</si>
  <si>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</si>
  <si>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</si>
  <si>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</si>
  <si>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</si>
  <si>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</si>
  <si>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</si>
  <si>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</si>
  <si>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</si>
  <si>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</si>
  <si>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</si>
  <si>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</si>
  <si>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</si>
  <si>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</si>
  <si>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</si>
  <si>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</si>
  <si>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</si>
  <si>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</si>
  <si>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</si>
  <si>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</si>
  <si>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</si>
  <si>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</si>
  <si>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</si>
  <si>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</si>
  <si>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</si>
  <si>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</si>
  <si>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</si>
  <si>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</si>
  <si>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</si>
  <si>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</si>
  <si>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</si>
  <si>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</si>
  <si>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</si>
  <si>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</si>
  <si>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</si>
  <si>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</si>
  <si>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</si>
  <si>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</si>
  <si>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</si>
  <si>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</si>
  <si>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</si>
  <si>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</si>
  <si>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</si>
  <si>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</si>
  <si>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</si>
  <si>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</si>
  <si>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</si>
  <si>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</si>
  <si>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</si>
  <si>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</si>
  <si>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</si>
  <si>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</si>
  <si>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</si>
  <si>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</si>
  <si>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</si>
  <si>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</si>
  <si>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</si>
  <si>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</si>
  <si>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</si>
  <si>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</si>
  <si>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</si>
  <si>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</si>
  <si>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</si>
  <si>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</si>
  <si>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</si>
  <si>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</si>
  <si>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</si>
  <si>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</si>
  <si>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</si>
  <si>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</si>
  <si>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</si>
  <si>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</si>
  <si>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</si>
  <si>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</si>
  <si>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</si>
  <si>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</si>
  <si>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</si>
  <si>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</si>
  <si>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</si>
  <si>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</si>
  <si>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</si>
  <si>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</si>
  <si>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</si>
  <si>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</si>
  <si>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</si>
  <si>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</si>
  <si>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</si>
  <si>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</si>
  <si>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</si>
  <si>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</si>
  <si>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</si>
  <si>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</si>
  <si>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</si>
  <si>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</si>
  <si>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</si>
  <si>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</si>
  <si>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</si>
  <si>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</si>
  <si>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</si>
  <si>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</si>
  <si>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</si>
  <si>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</si>
  <si>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</si>
  <si>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</si>
  <si>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</si>
  <si>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</si>
  <si>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</si>
  <si>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</si>
  <si>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</si>
  <si>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</si>
  <si>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</si>
  <si>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</si>
  <si>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</si>
  <si>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</si>
  <si>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</si>
  <si>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</si>
  <si>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</si>
  <si>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</si>
  <si>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</si>
  <si>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</si>
  <si>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</si>
  <si>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</si>
  <si>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</si>
  <si>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</si>
  <si>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</si>
  <si>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</si>
  <si>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</si>
  <si>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</si>
  <si>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</si>
  <si>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</si>
  <si>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</si>
  <si>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</si>
  <si>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</si>
  <si>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</si>
  <si>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</si>
  <si>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</si>
  <si>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</si>
  <si>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</si>
  <si>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</si>
  <si>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</si>
  <si>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</si>
  <si>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</si>
  <si>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</si>
  <si>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</si>
  <si>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</si>
  <si>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</si>
  <si>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</si>
  <si>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</si>
  <si>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</si>
  <si>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</si>
  <si>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</si>
  <si>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</si>
  <si>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</si>
  <si>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</si>
  <si>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</si>
  <si>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</si>
  <si>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</si>
  <si>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</si>
  <si>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</si>
  <si>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</si>
  <si>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</si>
  <si>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</si>
  <si>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</si>
  <si>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</si>
  <si>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</si>
  <si>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</si>
  <si>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</si>
  <si>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</si>
  <si>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</si>
  <si>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</si>
  <si>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</si>
  <si>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</si>
  <si>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</si>
  <si>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</si>
  <si>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</si>
  <si>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</si>
  <si>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</si>
  <si>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</si>
  <si>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</si>
  <si>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</si>
  <si>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</si>
  <si>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</si>
  <si>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</si>
  <si>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</si>
  <si>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</si>
  <si>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</si>
  <si>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</si>
  <si>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</si>
  <si>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</si>
  <si>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</si>
  <si>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</si>
  <si>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</si>
  <si>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</si>
  <si>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</si>
  <si>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</si>
  <si>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</si>
  <si>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</si>
  <si>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</si>
  <si>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</si>
  <si>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</si>
  <si>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</si>
  <si>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</si>
  <si>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</si>
  <si>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</si>
  <si>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</si>
  <si>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</si>
  <si>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</si>
  <si>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</si>
  <si>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</si>
  <si>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</si>
  <si>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</si>
  <si>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</si>
  <si>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</si>
  <si>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</si>
  <si>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</si>
  <si>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</si>
  <si>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DT_ZZ500_20200603</t>
  </si>
  <si>
    <t>DT_ZZ500_20200604</t>
  </si>
  <si>
    <t>DT_ZZ500_20200605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</si>
  <si>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</si>
  <si>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</si>
  <si>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</si>
  <si>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</si>
  <si>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</si>
  <si>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</si>
  <si>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</si>
  <si>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</si>
  <si>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</si>
  <si>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</si>
  <si>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</si>
  <si>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</si>
  <si>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</si>
  <si>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</si>
  <si>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</si>
  <si>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</si>
  <si>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</si>
  <si>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</si>
  <si>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</si>
  <si>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</si>
  <si>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</si>
  <si>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</si>
  <si>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</si>
  <si>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</si>
  <si>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</si>
  <si>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</si>
  <si>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</si>
  <si>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</si>
  <si>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</si>
  <si>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</si>
  <si>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</si>
  <si>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</si>
  <si>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</si>
  <si>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</si>
  <si>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</si>
  <si>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</si>
  <si>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</si>
  <si>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</si>
  <si>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</si>
  <si>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</si>
  <si>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</si>
  <si>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</si>
  <si>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</si>
  <si>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</si>
  <si>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</si>
  <si>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</si>
  <si>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</si>
  <si>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</si>
  <si>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</si>
  <si>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</si>
  <si>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</si>
  <si>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</si>
  <si>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</si>
  <si>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</si>
  <si>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</si>
  <si>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</si>
  <si>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</si>
  <si>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</si>
  <si>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</si>
  <si>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</si>
  <si>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</si>
  <si>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</si>
  <si>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</si>
  <si>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</si>
  <si>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</si>
  <si>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</si>
  <si>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</si>
  <si>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</si>
  <si>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</si>
  <si>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</si>
  <si>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</si>
  <si>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</si>
  <si>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</si>
  <si>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</si>
  <si>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</si>
  <si>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</si>
  <si>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</si>
  <si>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</si>
  <si>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</si>
  <si>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</si>
  <si>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</si>
  <si>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</si>
  <si>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</si>
  <si>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</si>
  <si>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</si>
  <si>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</si>
  <si>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</si>
  <si>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</si>
  <si>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</si>
  <si>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</si>
  <si>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</si>
  <si>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</si>
  <si>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</si>
  <si>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</si>
  <si>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</si>
  <si>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</si>
  <si>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</si>
  <si>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</si>
  <si>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</si>
  <si>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</si>
  <si>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</si>
  <si>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</si>
  <si>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</si>
  <si>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</si>
  <si>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</si>
  <si>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</si>
  <si>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</si>
  <si>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</si>
  <si>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</si>
  <si>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</si>
  <si>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</si>
  <si>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</si>
  <si>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</si>
  <si>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</si>
  <si>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</si>
  <si>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</si>
  <si>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</si>
  <si>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</si>
  <si>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</si>
  <si>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</si>
  <si>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</si>
  <si>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</si>
  <si>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</si>
  <si>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</si>
  <si>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</si>
  <si>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</si>
  <si>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</si>
  <si>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</si>
  <si>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</si>
  <si>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</si>
  <si>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</si>
  <si>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</si>
  <si>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</si>
  <si>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</si>
  <si>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</si>
  <si>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</si>
  <si>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</si>
  <si>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</si>
  <si>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</si>
  <si>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</si>
  <si>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</si>
  <si>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</si>
  <si>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</si>
  <si>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</si>
  <si>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</si>
  <si>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</si>
  <si>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</si>
  <si>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</si>
  <si>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</si>
  <si>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</si>
  <si>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</si>
  <si>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</si>
  <si>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</si>
  <si>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</si>
  <si>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</si>
  <si>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</si>
  <si>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</si>
  <si>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</si>
  <si>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</si>
  <si>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</si>
  <si>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</si>
  <si>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</si>
  <si>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</si>
  <si>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</si>
  <si>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</si>
  <si>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</si>
  <si>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</si>
  <si>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</si>
  <si>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</si>
  <si>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</si>
  <si>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</si>
  <si>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</si>
  <si>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</si>
  <si>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</si>
  <si>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</si>
  <si>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</si>
  <si>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</si>
  <si>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</si>
  <si>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</si>
  <si>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</si>
  <si>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</si>
  <si>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</si>
  <si>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</si>
  <si>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</si>
  <si>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</si>
  <si>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</si>
  <si>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</si>
  <si>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</si>
  <si>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</si>
  <si>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</si>
  <si>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</si>
  <si>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</si>
  <si>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</si>
  <si>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</si>
  <si>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</si>
  <si>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</si>
  <si>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</si>
  <si>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</si>
  <si>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</si>
  <si>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</si>
  <si>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</si>
  <si>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</si>
  <si>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</si>
  <si>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</si>
  <si>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</si>
  <si>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</si>
  <si>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</si>
  <si>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</si>
  <si>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</si>
  <si>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</si>
  <si>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</si>
  <si>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</si>
  <si>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</si>
  <si>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</si>
  <si>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</si>
  <si>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</si>
  <si>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</si>
  <si>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</si>
  <si>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</si>
  <si>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</si>
  <si>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</si>
  <si>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</si>
  <si>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</si>
  <si>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</si>
  <si>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</si>
  <si>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</si>
  <si>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</si>
  <si>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</si>
  <si>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</si>
  <si>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</si>
  <si>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</si>
  <si>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</si>
  <si>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</si>
  <si>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</si>
  <si>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</si>
  <si>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</si>
  <si>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</si>
  <si>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</si>
  <si>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</si>
  <si>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</si>
  <si>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</si>
  <si>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</si>
  <si>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</si>
  <si>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</si>
  <si>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</si>
  <si>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</si>
  <si>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</si>
  <si>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</si>
  <si>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</si>
  <si>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</si>
  <si>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</si>
  <si>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</si>
  <si>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</si>
  <si>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</si>
  <si>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</si>
  <si>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</si>
  <si>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</si>
  <si>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</si>
  <si>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</si>
  <si>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</si>
  <si>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</si>
  <si>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</si>
  <si>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</si>
  <si>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</si>
  <si>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</si>
  <si>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</si>
  <si>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</si>
  <si>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</si>
  <si>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</si>
  <si>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</si>
  <si>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</si>
  <si>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</si>
  <si>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</si>
  <si>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</si>
  <si>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</si>
  <si>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</si>
  <si>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</si>
  <si>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</si>
  <si>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</si>
  <si>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</si>
  <si>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</si>
  <si>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</si>
  <si>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</si>
  <si>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</si>
  <si>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</si>
  <si>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</si>
  <si>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</si>
  <si>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</si>
  <si>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</si>
  <si>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</si>
  <si>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</si>
  <si>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</si>
  <si>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</si>
  <si>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</si>
  <si>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</si>
  <si>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</si>
  <si>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</si>
  <si>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</si>
  <si>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</si>
  <si>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</si>
  <si>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</si>
  <si>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</si>
  <si>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</si>
  <si>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</si>
  <si>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</si>
  <si>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</si>
  <si>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</si>
  <si>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</si>
  <si>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</si>
  <si>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</si>
  <si>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</si>
  <si>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</si>
  <si>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</si>
  <si>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</si>
  <si>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</si>
  <si>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</si>
  <si>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</si>
  <si>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</si>
  <si>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</si>
  <si>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</si>
  <si>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</si>
  <si>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</si>
  <si>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</si>
  <si>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</si>
  <si>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</si>
  <si>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</si>
  <si>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</si>
  <si>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</si>
  <si>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</si>
  <si>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</si>
  <si>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</si>
  <si>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</si>
  <si>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</si>
  <si>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</si>
  <si>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</si>
  <si>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</si>
  <si>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</si>
  <si>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</si>
  <si>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</si>
  <si>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</si>
  <si>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</si>
  <si>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</si>
  <si>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</si>
  <si>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</si>
  <si>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</si>
  <si>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</si>
  <si>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</si>
  <si>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</si>
  <si>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</si>
  <si>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</si>
  <si>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</si>
  <si>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</si>
  <si>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</si>
  <si>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</si>
  <si>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</si>
  <si>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</si>
  <si>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</si>
  <si>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</si>
  <si>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</si>
  <si>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</si>
  <si>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</si>
  <si>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</si>
  <si>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</si>
  <si>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</si>
  <si>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</si>
  <si>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</si>
  <si>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</si>
  <si>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</si>
  <si>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</si>
  <si>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</si>
  <si>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</si>
  <si>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</si>
  <si>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</si>
  <si>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</si>
  <si>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</si>
  <si>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</si>
  <si>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</si>
  <si>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</si>
  <si>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</si>
  <si>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</si>
  <si>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</si>
  <si>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</si>
  <si>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</si>
  <si>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</si>
  <si>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</si>
  <si>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</si>
  <si>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</si>
  <si>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</si>
  <si>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</si>
  <si>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</si>
  <si>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</si>
  <si>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</si>
  <si>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</si>
  <si>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</si>
  <si>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</si>
  <si>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</si>
  <si>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</si>
  <si>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</si>
  <si>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</si>
  <si>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</si>
  <si>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</si>
  <si>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</si>
  <si>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</si>
  <si>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</si>
  <si>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</si>
  <si>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</si>
  <si>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</si>
  <si>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</si>
  <si>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</si>
  <si>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</si>
  <si>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</si>
  <si>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</si>
  <si>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</si>
  <si>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</si>
  <si>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</si>
  <si>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</si>
  <si>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</si>
  <si>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</si>
  <si>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</si>
  <si>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</si>
  <si>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</si>
  <si>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</si>
  <si>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</si>
  <si>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</si>
  <si>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</si>
  <si>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</si>
  <si>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</si>
  <si>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</si>
  <si>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</si>
  <si>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</si>
  <si>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</si>
  <si>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</si>
  <si>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</si>
  <si>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</si>
  <si>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</si>
  <si>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</si>
  <si>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</si>
  <si>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</si>
  <si>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</si>
  <si>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</si>
  <si>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</si>
  <si>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</si>
  <si>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</si>
  <si>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</si>
  <si>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</si>
  <si>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</si>
  <si>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</si>
  <si>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</si>
  <si>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</si>
  <si>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</si>
  <si>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</si>
  <si>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</si>
  <si>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</si>
  <si>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</si>
  <si>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</si>
  <si>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</si>
  <si>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</si>
  <si>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</si>
  <si>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</si>
  <si>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</si>
  <si>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</si>
  <si>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</si>
  <si>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</si>
  <si>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</si>
  <si>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</si>
  <si>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</si>
  <si>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</si>
  <si>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</si>
  <si>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</si>
  <si>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</si>
  <si>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</si>
  <si>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</si>
  <si>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</si>
  <si>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</si>
  <si>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</si>
  <si>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</si>
  <si>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</si>
  <si>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</si>
  <si>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</si>
  <si>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</si>
  <si>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</si>
  <si>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</si>
  <si>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</si>
  <si>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</si>
  <si>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</si>
  <si>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</si>
  <si>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</si>
  <si>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</si>
  <si>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</si>
  <si>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</si>
  <si>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</si>
  <si>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</si>
  <si>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</si>
  <si>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</si>
  <si>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</si>
  <si>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</si>
  <si>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</si>
  <si>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</si>
  <si>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</si>
  <si>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</si>
  <si>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</si>
  <si>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</si>
  <si>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</si>
  <si>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</si>
  <si>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</si>
  <si>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</si>
  <si>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</si>
  <si>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</si>
  <si>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</si>
  <si>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</si>
  <si>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</si>
  <si>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</si>
  <si>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</si>
  <si>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</si>
  <si>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</si>
  <si>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</si>
  <si>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</si>
  <si>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</si>
  <si>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</si>
  <si>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</si>
  <si>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</si>
  <si>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</si>
  <si>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</si>
  <si>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</si>
  <si>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</si>
  <si>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</si>
  <si>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</si>
  <si>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</si>
  <si>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</si>
  <si>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</si>
  <si>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</si>
  <si>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</si>
  <si>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</si>
  <si>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</si>
  <si>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</si>
  <si>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</si>
  <si>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</si>
  <si>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</si>
  <si>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</si>
  <si>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</si>
  <si>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</si>
  <si>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</si>
  <si>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</si>
  <si>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</si>
  <si>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</si>
  <si>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</si>
  <si>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</si>
  <si>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</si>
  <si>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</si>
  <si>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</si>
  <si>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</si>
  <si>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</si>
  <si>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</si>
  <si>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</si>
  <si>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</si>
  <si>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</si>
  <si>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</si>
  <si>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</si>
  <si>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</si>
  <si>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</si>
  <si>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</si>
  <si>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</si>
  <si>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</si>
  <si>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</si>
  <si>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</si>
  <si>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</si>
  <si>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</si>
  <si>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</si>
  <si>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</si>
  <si>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</si>
  <si>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</si>
  <si>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</si>
  <si>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</si>
  <si>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</si>
  <si>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</si>
  <si>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</si>
  <si>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</si>
  <si>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</si>
  <si>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</si>
  <si>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</si>
  <si>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</si>
  <si>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</si>
  <si>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</si>
  <si>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</si>
  <si>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</si>
  <si>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</si>
  <si>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</si>
  <si>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</si>
  <si>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</si>
  <si>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</si>
  <si>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</si>
  <si>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</si>
  <si>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</si>
  <si>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</si>
  <si>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</si>
  <si>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</si>
  <si>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</si>
  <si>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</si>
  <si>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</si>
  <si>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</si>
  <si>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</si>
  <si>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</si>
  <si>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</si>
  <si>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</si>
  <si>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</si>
  <si>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</si>
  <si>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</si>
  <si>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</si>
  <si>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</si>
  <si>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</si>
  <si>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</si>
  <si>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</si>
  <si>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</si>
  <si>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</si>
  <si>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</si>
  <si>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</si>
  <si>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</si>
  <si>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</si>
  <si>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</si>
  <si>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</si>
  <si>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</si>
  <si>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</si>
  <si>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</si>
  <si>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</si>
  <si>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</si>
  <si>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</si>
  <si>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</si>
  <si>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</si>
  <si>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</si>
  <si>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</si>
  <si>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</si>
  <si>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</si>
  <si>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</si>
  <si>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</si>
  <si>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</si>
  <si>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</si>
  <si>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</si>
  <si>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</si>
  <si>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</si>
  <si>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</si>
  <si>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</si>
  <si>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</si>
  <si>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</si>
  <si>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</si>
  <si>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</si>
  <si>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</si>
  <si>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</si>
  <si>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</si>
  <si>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</si>
  <si>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</si>
  <si>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</si>
  <si>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</si>
  <si>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</si>
  <si>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</si>
  <si>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</si>
  <si>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</si>
  <si>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</si>
  <si>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</si>
  <si>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</si>
  <si>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</si>
  <si>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</si>
  <si>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</si>
  <si>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</si>
  <si>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</si>
  <si>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30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</si>
  <si>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</si>
  <si>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</si>
  <si>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</si>
  <si>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</si>
  <si>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</si>
  <si>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</si>
  <si>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</si>
  <si>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</si>
  <si>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</si>
  <si>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</si>
  <si>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</si>
  <si>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</si>
  <si>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</si>
  <si>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</si>
  <si>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</si>
  <si>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</si>
  <si>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</si>
  <si>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</si>
  <si>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</si>
  <si>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</si>
  <si>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</si>
  <si>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</si>
  <si>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30" type="noConversion"/>
  </si>
  <si>
    <t>20200831购入</t>
    <phoneticPr fontId="30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</si>
  <si>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</si>
  <si>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</si>
  <si>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</si>
  <si>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</si>
  <si>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</si>
  <si>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</si>
  <si>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</si>
  <si>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</si>
  <si>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</si>
  <si>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</si>
  <si>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30" type="noConversion"/>
  </si>
  <si>
    <t>20200831购入</t>
    <phoneticPr fontId="30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</si>
  <si>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</si>
  <si>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</si>
  <si>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</si>
  <si>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</si>
  <si>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</si>
  <si>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</si>
  <si>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</si>
  <si>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t>20200309购入,20200828售出</t>
    <phoneticPr fontId="30" type="noConversion"/>
  </si>
  <si>
    <t>20200408购入,20200828售出</t>
    <phoneticPr fontId="30" type="noConversion"/>
  </si>
  <si>
    <t>20200410购入,20200828售出</t>
    <phoneticPr fontId="30" type="noConversion"/>
  </si>
  <si>
    <t>20200409购入,20200828售出</t>
    <phoneticPr fontId="30" type="noConversion"/>
  </si>
  <si>
    <t>20200602购入,20200828售出</t>
    <phoneticPr fontId="30" type="noConversion"/>
  </si>
  <si>
    <t>20200603购入,20200828售出</t>
    <phoneticPr fontId="30" type="noConversion"/>
  </si>
  <si>
    <t>20200605购入,20200828售出</t>
    <phoneticPr fontId="30" type="noConversion"/>
  </si>
  <si>
    <t>20200604购入,20200828售出</t>
    <phoneticPr fontId="30" type="noConversion"/>
  </si>
  <si>
    <t>20200611购入,20200828售出</t>
    <phoneticPr fontId="30" type="noConversion"/>
  </si>
  <si>
    <t>DT_HS300_20200901</t>
    <phoneticPr fontId="30" type="noConversion"/>
  </si>
  <si>
    <t>20200901购入</t>
    <phoneticPr fontId="30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</si>
  <si>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</si>
  <si>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</si>
  <si>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</si>
  <si>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</si>
  <si>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</si>
  <si>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</si>
  <si>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</si>
  <si>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</si>
  <si>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</si>
  <si>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</si>
  <si>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</si>
  <si>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</si>
  <si>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</si>
  <si>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</si>
  <si>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</si>
  <si>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</si>
  <si>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30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</si>
  <si>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</si>
  <si>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</si>
  <si>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</si>
  <si>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</si>
  <si>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</si>
  <si>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</si>
  <si>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</si>
  <si>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</si>
  <si>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30" type="noConversion"/>
  </si>
  <si>
    <t>放置于zsq账户</t>
    <phoneticPr fontId="30" type="noConversion"/>
  </si>
  <si>
    <t>包含gjb10000股</t>
    <phoneticPr fontId="30" type="noConversion"/>
  </si>
  <si>
    <t>至此累积包含zsq5500股</t>
    <phoneticPr fontId="30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</si>
  <si>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</si>
  <si>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</si>
  <si>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</si>
  <si>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</si>
  <si>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</si>
  <si>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</si>
  <si>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</si>
  <si>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</si>
  <si>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</si>
  <si>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</si>
  <si>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</si>
  <si>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</si>
  <si>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</si>
  <si>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</si>
  <si>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</si>
  <si>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</si>
  <si>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</si>
  <si>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</si>
  <si>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</si>
  <si>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</si>
  <si>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</si>
  <si>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</si>
  <si>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</si>
  <si>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</si>
  <si>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</si>
  <si>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</si>
  <si>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</si>
  <si>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</si>
  <si>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</si>
  <si>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</si>
  <si>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30" type="noConversion"/>
  </si>
  <si>
    <t>20200612购入,20201013售出</t>
    <phoneticPr fontId="30" type="noConversion"/>
  </si>
  <si>
    <t>20200415购入,20201013售出</t>
    <phoneticPr fontId="30" type="noConversion"/>
  </si>
  <si>
    <t>20200424购入,20201013售出</t>
    <phoneticPr fontId="30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</si>
  <si>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30" type="noConversion"/>
  </si>
  <si>
    <t>DT_HS300_20200928</t>
    <phoneticPr fontId="30" type="noConversion"/>
  </si>
  <si>
    <t>DT_HS300_20200929</t>
    <phoneticPr fontId="30" type="noConversion"/>
  </si>
  <si>
    <t>20200928购入</t>
  </si>
  <si>
    <t>20200928购入</t>
    <phoneticPr fontId="30" type="noConversion"/>
  </si>
  <si>
    <t>20200929购入</t>
  </si>
  <si>
    <t>20200929购入</t>
    <phoneticPr fontId="30" type="noConversion"/>
  </si>
  <si>
    <t>DT_HS300_20200930</t>
  </si>
  <si>
    <t>20200930购入</t>
  </si>
  <si>
    <t>DT_HS300_20201009</t>
    <phoneticPr fontId="30" type="noConversion"/>
  </si>
  <si>
    <t>20201009购入</t>
    <phoneticPr fontId="30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</si>
  <si>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</si>
  <si>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</si>
  <si>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</si>
  <si>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</si>
  <si>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</si>
  <si>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</si>
  <si>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</si>
  <si>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30" type="noConversion"/>
  </si>
  <si>
    <t>DT_ZZ500_20201012</t>
  </si>
  <si>
    <t>DT_ZZ500_20201013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</si>
</sst>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50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9" fontId="48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7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7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14" fontId="2" fillId="0" borderId="0" xfId="0" applyNumberFormat="1" applyFont="1" applyBorder="1"/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/>
    </xf>
    <xf numFmtId="2" fontId="23" fillId="0" borderId="2" xfId="0" applyNumberFormat="1" applyFont="1" applyBorder="1" applyAlignment="1">
      <alignment horizontal="right" vertical="center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23" fillId="0" borderId="2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31"/>
  <sheetViews>
    <sheetView zoomScale="70" zoomScaleNormal="70" workbookViewId="0">
      <pane xSplit="1" ySplit="1" topLeftCell="B404" activePane="bottomRight" state="frozen"/>
      <selection pane="topRight" activeCell="B1" sqref="B1"/>
      <selection pane="bottomLeft" activeCell="A2" sqref="A2"/>
      <selection pane="bottomRight" activeCell="S434" sqref="S434"/>
    </sheetView>
  </sheetViews>
  <sheetFormatPr defaultColWidth="8.75" defaultRowHeight="15.75"/>
  <cols>
    <col min="1" max="1" width="14.625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1.627</v>
      </c>
      <c r="G1" s="130" t="s">
        <v>5</v>
      </c>
      <c r="H1" s="138" t="str">
        <f>ROUND(SUM(H2:H19864),2)&amp;"盈利"</f>
        <v>10844.16盈利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TEXT(ROUND(SUM(H2:H19864)/SUM(M2:M19864)*365,4),"0.00%" &amp;  " 
年化")</f>
        <v>29.12%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776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777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778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779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780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781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782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783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784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785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786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787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788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789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790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791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792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793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794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795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796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797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798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799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800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801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802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803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804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805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806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807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808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1010</v>
      </c>
      <c r="J35" s="155" t="s">
        <v>1087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1010</v>
      </c>
      <c r="J36" s="155" t="s">
        <v>1049</v>
      </c>
      <c r="K36" s="173">
        <v>43522</v>
      </c>
      <c r="L36" s="173" t="s">
        <v>1030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1010</v>
      </c>
      <c r="J37" s="155" t="s">
        <v>1048</v>
      </c>
      <c r="K37" s="173">
        <v>43523</v>
      </c>
      <c r="L37" s="173" t="s">
        <v>1030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1010</v>
      </c>
      <c r="J38" s="155" t="s">
        <v>1047</v>
      </c>
      <c r="K38" s="173">
        <v>43524</v>
      </c>
      <c r="L38" s="173" t="s">
        <v>1030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1010</v>
      </c>
      <c r="J39" s="155" t="s">
        <v>1088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1010</v>
      </c>
      <c r="J40" s="155" t="s">
        <v>1181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1010</v>
      </c>
      <c r="J41" s="155" t="s">
        <v>1182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1010</v>
      </c>
      <c r="J42" s="155" t="s">
        <v>1183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1010</v>
      </c>
      <c r="J43" s="155" t="s">
        <v>1184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1010</v>
      </c>
      <c r="J44" s="155" t="s">
        <v>1046</v>
      </c>
      <c r="K44" s="173">
        <v>43532</v>
      </c>
      <c r="L44" s="173" t="s">
        <v>1030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1010</v>
      </c>
      <c r="J45" s="155" t="s">
        <v>1089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1010</v>
      </c>
      <c r="J46" s="155" t="s">
        <v>1090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1010</v>
      </c>
      <c r="J47" s="155" t="s">
        <v>1091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1010</v>
      </c>
      <c r="J48" s="155" t="s">
        <v>1045</v>
      </c>
      <c r="K48" s="173">
        <v>43538</v>
      </c>
      <c r="L48" s="173" t="s">
        <v>1030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1010</v>
      </c>
      <c r="J49" s="155" t="s">
        <v>1092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1010</v>
      </c>
      <c r="J50" s="155" t="s">
        <v>1185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1010</v>
      </c>
      <c r="J51" s="155" t="s">
        <v>1186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1010</v>
      </c>
      <c r="J52" s="155" t="s">
        <v>1187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1010</v>
      </c>
      <c r="J53" s="155" t="s">
        <v>1188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1010</v>
      </c>
      <c r="J54" s="155" t="s">
        <v>1189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1010</v>
      </c>
      <c r="J55" s="155" t="s">
        <v>1093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1010</v>
      </c>
      <c r="J56" s="155" t="s">
        <v>1094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1010</v>
      </c>
      <c r="J57" s="155" t="s">
        <v>1095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1010</v>
      </c>
      <c r="J58" s="155" t="s">
        <v>1096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1010</v>
      </c>
      <c r="J59" s="155" t="s">
        <v>1190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1010</v>
      </c>
      <c r="J60" s="155" t="s">
        <v>1191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1010</v>
      </c>
      <c r="J61" s="155" t="s">
        <v>1192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1010</v>
      </c>
      <c r="J62" s="155" t="s">
        <v>1193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1010</v>
      </c>
      <c r="J63" s="155" t="s">
        <v>1194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1010</v>
      </c>
      <c r="J64" s="155" t="s">
        <v>1195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1010</v>
      </c>
      <c r="J65" s="155" t="s">
        <v>1196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1010</v>
      </c>
      <c r="J66" s="155" t="s">
        <v>1197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1010</v>
      </c>
      <c r="J67" s="155" t="s">
        <v>1198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1010</v>
      </c>
      <c r="J68" s="155" t="s">
        <v>1199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1010</v>
      </c>
      <c r="J69" s="155" t="s">
        <v>1553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1010</v>
      </c>
      <c r="J70" s="155" t="s">
        <v>1554</v>
      </c>
      <c r="K70" s="173">
        <v>43571</v>
      </c>
      <c r="L70" s="173" t="s">
        <v>1342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1010</v>
      </c>
      <c r="J71" s="155" t="s">
        <v>1200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1010</v>
      </c>
      <c r="J72" s="155" t="s">
        <v>1201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1010</v>
      </c>
      <c r="J73" s="155" t="s">
        <v>1343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1010</v>
      </c>
      <c r="J74" s="155" t="s">
        <v>1202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1007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1010</v>
      </c>
      <c r="J75" s="155" t="s">
        <v>1203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1007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1010</v>
      </c>
      <c r="J76" s="155" t="s">
        <v>1204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1007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1010</v>
      </c>
      <c r="J77" s="155" t="s">
        <v>1205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1007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1010</v>
      </c>
      <c r="J78" s="155" t="s">
        <v>1206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1007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1010</v>
      </c>
      <c r="J79" s="155" t="s">
        <v>1207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1007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1010</v>
      </c>
      <c r="J80" s="155" t="s">
        <v>1208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1007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1010</v>
      </c>
      <c r="J81" s="155" t="s">
        <v>1044</v>
      </c>
      <c r="K81" s="173">
        <v>43591</v>
      </c>
      <c r="L81" s="173" t="s">
        <v>1030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1007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1010</v>
      </c>
      <c r="J82" s="155" t="s">
        <v>1097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1007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1010</v>
      </c>
      <c r="J83" s="155" t="s">
        <v>1043</v>
      </c>
      <c r="K83" s="173">
        <v>43593</v>
      </c>
      <c r="L83" s="173" t="s">
        <v>1030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1007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809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1007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1010</v>
      </c>
      <c r="J85" s="155" t="s">
        <v>1098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1007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1010</v>
      </c>
      <c r="J86" s="155" t="s">
        <v>1042</v>
      </c>
      <c r="K86" s="173">
        <v>43598</v>
      </c>
      <c r="L86" s="173" t="s">
        <v>1030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1007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1010</v>
      </c>
      <c r="J87" s="155" t="s">
        <v>1041</v>
      </c>
      <c r="K87" s="173">
        <v>43599</v>
      </c>
      <c r="L87" s="173" t="s">
        <v>1030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1007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1010</v>
      </c>
      <c r="J88" s="155" t="s">
        <v>1099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1007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1010</v>
      </c>
      <c r="J89" s="155" t="s">
        <v>1100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1007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1010</v>
      </c>
      <c r="J90" s="155" t="s">
        <v>1032</v>
      </c>
      <c r="K90" s="173">
        <v>43602</v>
      </c>
      <c r="L90" s="173" t="s">
        <v>1030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1031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1010</v>
      </c>
      <c r="J92" s="155" t="s">
        <v>1033</v>
      </c>
      <c r="K92" s="173">
        <v>43606</v>
      </c>
      <c r="L92" s="173" t="s">
        <v>1030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1010</v>
      </c>
      <c r="J93" s="155" t="s">
        <v>1034</v>
      </c>
      <c r="K93" s="173">
        <v>43607</v>
      </c>
      <c r="L93" s="173" t="s">
        <v>1030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810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811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1010</v>
      </c>
      <c r="J96" s="155" t="s">
        <v>1035</v>
      </c>
      <c r="K96" s="173">
        <v>43612</v>
      </c>
      <c r="L96" s="173" t="s">
        <v>1030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1010</v>
      </c>
      <c r="J97" s="155" t="s">
        <v>1036</v>
      </c>
      <c r="K97" s="173">
        <v>43613</v>
      </c>
      <c r="L97" s="173" t="s">
        <v>1030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1010</v>
      </c>
      <c r="J98" s="155" t="s">
        <v>1037</v>
      </c>
      <c r="K98" s="173">
        <v>43614</v>
      </c>
      <c r="L98" s="173" t="s">
        <v>1030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1010</v>
      </c>
      <c r="J99" s="155" t="s">
        <v>1038</v>
      </c>
      <c r="K99" s="173">
        <v>43615</v>
      </c>
      <c r="L99" s="173" t="s">
        <v>1030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1010</v>
      </c>
      <c r="J100" s="155" t="s">
        <v>1039</v>
      </c>
      <c r="K100" s="173">
        <v>43616</v>
      </c>
      <c r="L100" s="173" t="s">
        <v>1030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1010</v>
      </c>
      <c r="J101" s="155" t="s">
        <v>1040</v>
      </c>
      <c r="K101" s="173">
        <v>43619</v>
      </c>
      <c r="L101" s="173" t="s">
        <v>1030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813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 t="shared" ref="Z102:Z103" si="1">W102/X102-1</f>
        <v>3.5563836421725004E-2</v>
      </c>
      <c r="AA102" s="204">
        <f t="shared" ref="AA102:AA103" si="2">S102/(X102-V102)-1</f>
        <v>4.8170295041672695E-2</v>
      </c>
      <c r="AB102" s="204">
        <f>SUM($C$2:C102)*D102/SUM($B$2:B102)-1</f>
        <v>4.2923721192758002E-2</v>
      </c>
      <c r="AC102" s="204">
        <f t="shared" ref="AC102:AC104" si="3"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814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 t="shared" si="1"/>
        <v>3.5149774964838176E-2</v>
      </c>
      <c r="AA103" s="204">
        <f t="shared" si="2"/>
        <v>4.7449778666340148E-2</v>
      </c>
      <c r="AB103" s="204">
        <f>SUM($C$2:C103)*D103/SUM($B$2:B103)-1</f>
        <v>4.2417542897327465E-2</v>
      </c>
      <c r="AC103" s="204">
        <f t="shared" si="3"/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812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 t="shared" si="3"/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1010</v>
      </c>
      <c r="J105" s="155" t="s">
        <v>1053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1007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1010</v>
      </c>
      <c r="J106" s="155" t="s">
        <v>1101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1007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1010</v>
      </c>
      <c r="J107" s="155" t="s">
        <v>1102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1007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1010</v>
      </c>
      <c r="J108" s="155" t="s">
        <v>1103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1007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1010</v>
      </c>
      <c r="J109" s="155" t="s">
        <v>1051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1007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1010</v>
      </c>
      <c r="J110" s="155" t="s">
        <v>1052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1007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1010</v>
      </c>
      <c r="J111" s="155" t="s">
        <v>1104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1007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1010</v>
      </c>
      <c r="J112" s="155" t="s">
        <v>1105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1007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1010</v>
      </c>
      <c r="J113" s="155" t="s">
        <v>1209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1007</v>
      </c>
    </row>
    <row r="114" spans="1:30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1010</v>
      </c>
      <c r="J114" s="155" t="s">
        <v>1210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1007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1010</v>
      </c>
      <c r="J115" s="155" t="s">
        <v>1211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1007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1010</v>
      </c>
      <c r="J116" s="155" t="s">
        <v>1212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1007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1010</v>
      </c>
      <c r="J117" s="155" t="s">
        <v>1213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1007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1010</v>
      </c>
      <c r="J118" s="155" t="s">
        <v>1214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1007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1010</v>
      </c>
      <c r="J119" s="155" t="s">
        <v>1215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1007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1010</v>
      </c>
      <c r="J120" s="155" t="s">
        <v>1216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1007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1010</v>
      </c>
      <c r="J121" s="155" t="s">
        <v>1217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1007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1010</v>
      </c>
      <c r="J122" s="155" t="s">
        <v>1218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1007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1010</v>
      </c>
      <c r="J123" s="155" t="s">
        <v>1219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1007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1010</v>
      </c>
      <c r="J124" s="155" t="s">
        <v>1220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1007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1010</v>
      </c>
      <c r="J125" s="155" t="s">
        <v>1221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1007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1010</v>
      </c>
      <c r="J126" s="155" t="s">
        <v>1222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1007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1010</v>
      </c>
      <c r="J127" s="155" t="s">
        <v>1223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1007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1010</v>
      </c>
      <c r="J128" s="155" t="s">
        <v>1224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1007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1010</v>
      </c>
      <c r="J129" s="155" t="s">
        <v>1225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1007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1010</v>
      </c>
      <c r="J130" s="155" t="s">
        <v>1226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1007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1010</v>
      </c>
      <c r="J131" s="155" t="s">
        <v>1227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1007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1010</v>
      </c>
      <c r="J132" s="155" t="s">
        <v>1228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1007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1010</v>
      </c>
      <c r="J133" s="155" t="s">
        <v>1229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1007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1010</v>
      </c>
      <c r="J134" s="155" t="s">
        <v>1230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1007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1010</v>
      </c>
      <c r="J135" s="155" t="s">
        <v>1231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1007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1010</v>
      </c>
      <c r="J136" s="155" t="s">
        <v>1232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1007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1010</v>
      </c>
      <c r="J137" s="155" t="s">
        <v>1233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1007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1010</v>
      </c>
      <c r="J138" s="155" t="s">
        <v>1234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1007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1010</v>
      </c>
      <c r="J139" s="155" t="s">
        <v>1344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1007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1010</v>
      </c>
      <c r="J140" s="155" t="s">
        <v>1345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1007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1010</v>
      </c>
      <c r="J141" s="155" t="s">
        <v>1346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1007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1010</v>
      </c>
      <c r="J142" s="155" t="s">
        <v>1235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1007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1010</v>
      </c>
      <c r="J143" s="155" t="s">
        <v>1236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1007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1010</v>
      </c>
      <c r="J144" s="155" t="s">
        <v>1237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1007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1010</v>
      </c>
      <c r="J145" s="155" t="s">
        <v>1238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1007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1010</v>
      </c>
      <c r="J146" s="155" t="s">
        <v>1239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1007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1010</v>
      </c>
      <c r="J147" s="155" t="s">
        <v>1240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1007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1010</v>
      </c>
      <c r="J148" s="155" t="s">
        <v>1241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1007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1010</v>
      </c>
      <c r="J149" s="155" t="s">
        <v>1242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1007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1010</v>
      </c>
      <c r="J150" s="155" t="s">
        <v>1243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1007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1010</v>
      </c>
      <c r="J151" s="155" t="s">
        <v>1244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1007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1010</v>
      </c>
      <c r="J152" s="155" t="s">
        <v>1245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1007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1010</v>
      </c>
      <c r="J153" s="155" t="s">
        <v>1246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1007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1010</v>
      </c>
      <c r="J154" s="155" t="s">
        <v>1247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1007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1010</v>
      </c>
      <c r="J155" s="155" t="s">
        <v>1248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1007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1010</v>
      </c>
      <c r="J156" s="155" t="s">
        <v>1249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1007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1010</v>
      </c>
      <c r="J157" s="155" t="s">
        <v>1250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1007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1010</v>
      </c>
      <c r="J158" s="155" t="s">
        <v>1251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1007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1010</v>
      </c>
      <c r="J159" s="155" t="s">
        <v>1252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1007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1010</v>
      </c>
      <c r="J160" s="155" t="s">
        <v>1253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1007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1010</v>
      </c>
      <c r="J161" s="155" t="s">
        <v>1254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1007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1010</v>
      </c>
      <c r="J162" s="155" t="s">
        <v>1255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1007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1010</v>
      </c>
      <c r="J163" s="155" t="s">
        <v>1256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1007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1010</v>
      </c>
      <c r="J164" s="155" t="s">
        <v>1257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1007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1010</v>
      </c>
      <c r="J165" s="155" t="s">
        <v>1379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1007</v>
      </c>
    </row>
    <row r="166" spans="1:30" ht="16.5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1010</v>
      </c>
      <c r="J166" s="155" t="s">
        <v>1380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1007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1341</v>
      </c>
      <c r="J167" s="155" t="s">
        <v>1381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1007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1341</v>
      </c>
      <c r="J168" s="155" t="s">
        <v>1382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1007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1010</v>
      </c>
      <c r="J169" s="155" t="s">
        <v>1383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1007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1010</v>
      </c>
      <c r="J170" s="155" t="s">
        <v>1384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1007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1010</v>
      </c>
      <c r="J171" s="155" t="s">
        <v>1385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1007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1341</v>
      </c>
      <c r="J172" s="155" t="s">
        <v>1386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1007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1010</v>
      </c>
      <c r="J173" s="155" t="s">
        <v>1387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1007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1010</v>
      </c>
      <c r="J174" s="155" t="s">
        <v>1388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1007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1341</v>
      </c>
      <c r="J175" s="155" t="s">
        <v>1389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1007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1341</v>
      </c>
      <c r="J176" s="155" t="s">
        <v>1390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1007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1341</v>
      </c>
      <c r="J177" s="155" t="s">
        <v>1391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1007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1010</v>
      </c>
      <c r="J178" s="155" t="s">
        <v>1392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1007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1341</v>
      </c>
      <c r="J179" s="155" t="s">
        <v>1393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1007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1341</v>
      </c>
      <c r="J180" s="155" t="s">
        <v>1394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1007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1341</v>
      </c>
      <c r="J181" s="155" t="s">
        <v>1395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1007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1010</v>
      </c>
      <c r="J182" s="155" t="s">
        <v>1258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1007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1010</v>
      </c>
      <c r="J183" s="155" t="s">
        <v>1396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1007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1010</v>
      </c>
      <c r="J184" s="155" t="s">
        <v>1259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1007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1010</v>
      </c>
      <c r="J185" s="155" t="s">
        <v>1260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1007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1010</v>
      </c>
      <c r="J186" s="155" t="s">
        <v>1397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1007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1341</v>
      </c>
      <c r="J187" s="155" t="s">
        <v>1398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1007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1341</v>
      </c>
      <c r="J188" s="155" t="s">
        <v>1399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1007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1010</v>
      </c>
      <c r="J189" s="155" t="s">
        <v>1400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1007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1010</v>
      </c>
      <c r="J190" s="155" t="s">
        <v>1401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1007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1341</v>
      </c>
      <c r="J191" s="155" t="s">
        <v>1402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1007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1341</v>
      </c>
      <c r="J192" s="155" t="s">
        <v>1403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1007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1341</v>
      </c>
      <c r="J193" s="155" t="s">
        <v>1404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1007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1341</v>
      </c>
      <c r="J194" s="155" t="s">
        <v>1405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1007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1341</v>
      </c>
      <c r="J195" s="155" t="s">
        <v>1406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1007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1341</v>
      </c>
      <c r="J196" s="155" t="s">
        <v>1407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1007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1341</v>
      </c>
      <c r="J197" s="155" t="s">
        <v>1408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1007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1341</v>
      </c>
      <c r="J198" s="155" t="s">
        <v>1409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1007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1341</v>
      </c>
      <c r="J199" s="155" t="s">
        <v>1410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1007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1341</v>
      </c>
      <c r="J200" s="155" t="s">
        <v>1411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1007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1341</v>
      </c>
      <c r="J201" s="155" t="s">
        <v>1412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1007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1341</v>
      </c>
      <c r="J202" s="155" t="s">
        <v>1413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1007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1010</v>
      </c>
      <c r="J203" s="155" t="s">
        <v>1414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1007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1010</v>
      </c>
      <c r="J204" s="155" t="s">
        <v>1545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1007</v>
      </c>
    </row>
    <row r="205" spans="1:30">
      <c r="A205" s="220" t="s">
        <v>236</v>
      </c>
      <c r="B205" s="221">
        <v>135</v>
      </c>
      <c r="C205" s="222">
        <v>96.72</v>
      </c>
      <c r="D205" s="223">
        <v>1.3940999999999999</v>
      </c>
      <c r="E205" s="224">
        <v>0.22000000000000003</v>
      </c>
      <c r="F205" s="225">
        <v>0.21296296296296297</v>
      </c>
      <c r="G205" s="226">
        <v>163.75</v>
      </c>
      <c r="H205" s="227">
        <v>28.75</v>
      </c>
      <c r="I205" s="148" t="s">
        <v>1010</v>
      </c>
      <c r="J205" s="228" t="s">
        <v>1639</v>
      </c>
      <c r="K205" s="229">
        <v>43774</v>
      </c>
      <c r="L205" s="229">
        <v>44060</v>
      </c>
      <c r="M205" s="230">
        <v>38745</v>
      </c>
      <c r="N205" s="231">
        <v>0.27084139889017939</v>
      </c>
      <c r="O205" s="232">
        <v>134.83735199999998</v>
      </c>
      <c r="P205" s="232">
        <v>0.16264800000001856</v>
      </c>
      <c r="Q205" s="233">
        <v>0.9</v>
      </c>
      <c r="R205" s="234">
        <v>18687.739999999998</v>
      </c>
      <c r="S205" s="235">
        <v>26052.578333999994</v>
      </c>
      <c r="T205" s="235">
        <v>331.02</v>
      </c>
      <c r="U205" s="235">
        <v>459.16</v>
      </c>
      <c r="V205" s="236">
        <v>5030.2</v>
      </c>
      <c r="W205" s="236">
        <v>31082.778333999995</v>
      </c>
      <c r="X205" s="237">
        <v>27990</v>
      </c>
      <c r="Y205" s="234">
        <v>3092.7783339999951</v>
      </c>
      <c r="Z205" s="238">
        <v>0.1104958318685243</v>
      </c>
      <c r="AA205" s="238">
        <v>0.13470406249183342</v>
      </c>
      <c r="AB205" s="238">
        <v>0.1371139270096462</v>
      </c>
      <c r="AC205" s="238">
        <v>-2.66180951411219E-2</v>
      </c>
      <c r="AD205" s="167" t="s">
        <v>1007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1010</v>
      </c>
      <c r="J206" s="155" t="s">
        <v>1546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1007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1010</v>
      </c>
      <c r="J207" s="155" t="s">
        <v>1547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1007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1010</v>
      </c>
      <c r="J208" s="155" t="s">
        <v>1415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1007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1341</v>
      </c>
      <c r="J209" s="155" t="s">
        <v>1416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1007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1341</v>
      </c>
      <c r="J210" s="155" t="s">
        <v>1417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1007</v>
      </c>
    </row>
    <row r="211" spans="1:30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1341</v>
      </c>
      <c r="J211" s="155" t="s">
        <v>1418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1007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1341</v>
      </c>
      <c r="J212" s="155" t="s">
        <v>1419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1007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1341</v>
      </c>
      <c r="J213" s="155" t="s">
        <v>1420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1007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1341</v>
      </c>
      <c r="J214" s="155" t="s">
        <v>1421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1007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1010</v>
      </c>
      <c r="J215" s="155" t="s">
        <v>1422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1007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1341</v>
      </c>
      <c r="J216" s="155" t="s">
        <v>1423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1007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1341</v>
      </c>
      <c r="J217" s="155" t="s">
        <v>1424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1007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1010</v>
      </c>
      <c r="J218" s="155" t="s">
        <v>1425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1007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1341</v>
      </c>
      <c r="J219" s="155" t="s">
        <v>1426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1007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1341</v>
      </c>
      <c r="J220" s="155" t="s">
        <v>1427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1007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1341</v>
      </c>
      <c r="J221" s="155" t="s">
        <v>1428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1007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1010</v>
      </c>
      <c r="J222" s="155" t="s">
        <v>1429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1007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1010</v>
      </c>
      <c r="J223" s="155" t="s">
        <v>1261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1007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1010</v>
      </c>
      <c r="J224" s="155" t="s">
        <v>1262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1007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1010</v>
      </c>
      <c r="J225" s="155" t="s">
        <v>1430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1007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1010</v>
      </c>
      <c r="J226" s="155" t="s">
        <v>1431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1007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1341</v>
      </c>
      <c r="J227" s="155" t="s">
        <v>1432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1007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1341</v>
      </c>
      <c r="J228" s="155" t="s">
        <v>1433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1007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1341</v>
      </c>
      <c r="J229" s="155" t="s">
        <v>1434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1007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1341</v>
      </c>
      <c r="J230" s="155" t="s">
        <v>1435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1007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1341</v>
      </c>
      <c r="J231" s="155" t="s">
        <v>1436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1007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1341</v>
      </c>
      <c r="J232" s="155" t="s">
        <v>1437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1007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1010</v>
      </c>
      <c r="J233" s="155" t="s">
        <v>1438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1007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1010</v>
      </c>
      <c r="J234" s="155" t="s">
        <v>1548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1007</v>
      </c>
    </row>
    <row r="235" spans="1:30">
      <c r="A235" s="147" t="s">
        <v>266</v>
      </c>
      <c r="B235" s="148">
        <v>135</v>
      </c>
      <c r="C235" s="169">
        <v>95.9</v>
      </c>
      <c r="D235" s="170">
        <v>1.4060999999999999</v>
      </c>
      <c r="E235" s="151">
        <v>0.22000000000000003</v>
      </c>
      <c r="F235" s="171">
        <v>0.21303703703703697</v>
      </c>
      <c r="G235" s="153">
        <v>163.76</v>
      </c>
      <c r="H235" s="172">
        <v>28.759999999999991</v>
      </c>
      <c r="I235" s="148" t="s">
        <v>1010</v>
      </c>
      <c r="J235" s="155" t="s">
        <v>1757</v>
      </c>
      <c r="K235" s="173">
        <v>43816</v>
      </c>
      <c r="L235" s="173">
        <v>44117</v>
      </c>
      <c r="M235" s="174">
        <v>40770</v>
      </c>
      <c r="N235" s="159">
        <v>0.25747853814078975</v>
      </c>
      <c r="O235" s="160">
        <v>134.84499</v>
      </c>
      <c r="P235" s="160">
        <v>0.15501000000000431</v>
      </c>
      <c r="Q235" s="161">
        <v>0.9</v>
      </c>
      <c r="R235" s="162">
        <v>20917.169999999995</v>
      </c>
      <c r="S235" s="163">
        <v>29411.632736999989</v>
      </c>
      <c r="T235" s="163">
        <v>741.18</v>
      </c>
      <c r="U235" s="163">
        <v>1036.96</v>
      </c>
      <c r="V235" s="165">
        <v>6067.16</v>
      </c>
      <c r="W235" s="165">
        <v>35478.792736999989</v>
      </c>
      <c r="X235" s="166">
        <v>32040</v>
      </c>
      <c r="Y235" s="162">
        <v>3438.7927369999888</v>
      </c>
      <c r="Z235" s="240">
        <v>0.10732811289013688</v>
      </c>
      <c r="AA235" s="240">
        <v>0.13239956573867118</v>
      </c>
      <c r="AB235" s="240">
        <v>0.1322958170411983</v>
      </c>
      <c r="AC235" s="240">
        <v>-2.4967704151061421E-2</v>
      </c>
      <c r="AD235" s="167" t="s">
        <v>1007</v>
      </c>
    </row>
    <row r="236" spans="1:30">
      <c r="A236" s="147" t="s">
        <v>267</v>
      </c>
      <c r="B236" s="148">
        <v>135</v>
      </c>
      <c r="C236" s="169">
        <v>96.1</v>
      </c>
      <c r="D236" s="170">
        <v>1.4031</v>
      </c>
      <c r="E236" s="151">
        <v>0.22000000000000003</v>
      </c>
      <c r="F236" s="171">
        <v>0.21437037037037035</v>
      </c>
      <c r="G236" s="153">
        <v>163.94</v>
      </c>
      <c r="H236" s="172">
        <v>28.939999999999998</v>
      </c>
      <c r="I236" s="148" t="s">
        <v>1010</v>
      </c>
      <c r="J236" s="155" t="s">
        <v>1677</v>
      </c>
      <c r="K236" s="173">
        <v>43817</v>
      </c>
      <c r="L236" s="173" t="s">
        <v>1676</v>
      </c>
      <c r="M236" s="174">
        <v>36855</v>
      </c>
      <c r="N236" s="159">
        <v>0.28661239994573323</v>
      </c>
      <c r="O236" s="160">
        <v>134.83790999999999</v>
      </c>
      <c r="P236" s="160">
        <v>0.16209000000000628</v>
      </c>
      <c r="Q236" s="161">
        <v>0.9</v>
      </c>
      <c r="R236" s="162">
        <v>21013.269999999993</v>
      </c>
      <c r="S236" s="163">
        <v>29483.719136999989</v>
      </c>
      <c r="T236" s="163"/>
      <c r="U236" s="163"/>
      <c r="V236" s="165">
        <v>6067.16</v>
      </c>
      <c r="W236" s="165">
        <v>35550.879136999989</v>
      </c>
      <c r="X236" s="166">
        <v>32175</v>
      </c>
      <c r="Y236" s="162">
        <v>3375.879136999989</v>
      </c>
      <c r="Z236" s="240">
        <v>0.10492242850038824</v>
      </c>
      <c r="AA236" s="240">
        <v>0.12930518713918837</v>
      </c>
      <c r="AB236" s="240">
        <v>0.12933000615384582</v>
      </c>
      <c r="AC236" s="240">
        <v>-2.4407577653457579E-2</v>
      </c>
      <c r="AD236" s="167" t="s">
        <v>1007</v>
      </c>
    </row>
    <row r="237" spans="1:30">
      <c r="A237" s="147" t="s">
        <v>268</v>
      </c>
      <c r="B237" s="148">
        <v>135</v>
      </c>
      <c r="C237" s="169">
        <v>96.25</v>
      </c>
      <c r="D237" s="170">
        <v>1.401</v>
      </c>
      <c r="E237" s="151">
        <v>0.22000000000000003</v>
      </c>
      <c r="F237" s="171">
        <v>0.21629629629629621</v>
      </c>
      <c r="G237" s="153">
        <v>164.2</v>
      </c>
      <c r="H237" s="172">
        <v>29.199999999999989</v>
      </c>
      <c r="I237" s="148" t="s">
        <v>1010</v>
      </c>
      <c r="J237" s="155" t="s">
        <v>1678</v>
      </c>
      <c r="K237" s="173">
        <v>43818</v>
      </c>
      <c r="L237" s="173" t="s">
        <v>1676</v>
      </c>
      <c r="M237" s="174">
        <v>36720</v>
      </c>
      <c r="N237" s="159">
        <v>0.29025054466230926</v>
      </c>
      <c r="O237" s="160">
        <v>134.84625</v>
      </c>
      <c r="P237" s="160">
        <v>0.15375000000000227</v>
      </c>
      <c r="Q237" s="161">
        <v>0.9</v>
      </c>
      <c r="R237" s="162">
        <v>21109.519999999993</v>
      </c>
      <c r="S237" s="163">
        <v>29574.437519999992</v>
      </c>
      <c r="T237" s="163"/>
      <c r="U237" s="163"/>
      <c r="V237" s="165">
        <v>6067.16</v>
      </c>
      <c r="W237" s="165">
        <v>35641.597519999996</v>
      </c>
      <c r="X237" s="166">
        <v>32310</v>
      </c>
      <c r="Y237" s="162">
        <v>3331.5975199999957</v>
      </c>
      <c r="Z237" s="240">
        <v>0.10311351036830696</v>
      </c>
      <c r="AA237" s="240">
        <v>0.12695262860269674</v>
      </c>
      <c r="AB237" s="240">
        <v>0.12710168152274814</v>
      </c>
      <c r="AC237" s="240">
        <v>-2.3988171154441185E-2</v>
      </c>
      <c r="AD237" s="167" t="s">
        <v>1007</v>
      </c>
    </row>
    <row r="238" spans="1:30">
      <c r="A238" s="147" t="s">
        <v>269</v>
      </c>
      <c r="B238" s="148">
        <v>135</v>
      </c>
      <c r="C238" s="169">
        <v>96.46</v>
      </c>
      <c r="D238" s="170">
        <v>1.3978999999999999</v>
      </c>
      <c r="E238" s="151">
        <v>0.22000000000000003</v>
      </c>
      <c r="F238" s="171">
        <v>0.21888888888888897</v>
      </c>
      <c r="G238" s="153">
        <v>164.55</v>
      </c>
      <c r="H238" s="172">
        <v>29.550000000000011</v>
      </c>
      <c r="I238" s="148" t="s">
        <v>1010</v>
      </c>
      <c r="J238" s="155" t="s">
        <v>1679</v>
      </c>
      <c r="K238" s="173">
        <v>43819</v>
      </c>
      <c r="L238" s="173" t="s">
        <v>1676</v>
      </c>
      <c r="M238" s="174">
        <v>36585</v>
      </c>
      <c r="N238" s="159">
        <v>0.29481344813448146</v>
      </c>
      <c r="O238" s="160">
        <v>134.84143399999999</v>
      </c>
      <c r="P238" s="160">
        <v>0.15856600000000753</v>
      </c>
      <c r="Q238" s="161">
        <v>0.9</v>
      </c>
      <c r="R238" s="162">
        <v>21205.979999999992</v>
      </c>
      <c r="S238" s="163">
        <v>29643.839441999986</v>
      </c>
      <c r="T238" s="163"/>
      <c r="U238" s="163"/>
      <c r="V238" s="165">
        <v>6067.16</v>
      </c>
      <c r="W238" s="165">
        <v>35710.999441999986</v>
      </c>
      <c r="X238" s="166">
        <v>32445</v>
      </c>
      <c r="Y238" s="162">
        <v>3265.9994419999857</v>
      </c>
      <c r="Z238" s="240">
        <v>0.1006626426876247</v>
      </c>
      <c r="AA238" s="240">
        <v>0.12381603050135959</v>
      </c>
      <c r="AB238" s="240">
        <v>0.12408437173678499</v>
      </c>
      <c r="AC238" s="240">
        <v>-2.3421729049160289E-2</v>
      </c>
      <c r="AD238" s="167" t="s">
        <v>1007</v>
      </c>
    </row>
    <row r="239" spans="1:30">
      <c r="A239" s="147" t="s">
        <v>270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1010</v>
      </c>
      <c r="J239" s="155" t="s">
        <v>1439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1440</v>
      </c>
    </row>
    <row r="240" spans="1:30" ht="15.75" customHeight="1">
      <c r="A240" s="147" t="s">
        <v>271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1010</v>
      </c>
      <c r="J240" s="155" t="s">
        <v>1549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1007</v>
      </c>
    </row>
    <row r="241" spans="1:30">
      <c r="A241" s="147" t="s">
        <v>272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1010</v>
      </c>
      <c r="J241" s="155" t="s">
        <v>1550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1007</v>
      </c>
    </row>
    <row r="242" spans="1:30">
      <c r="A242" s="147" t="s">
        <v>273</v>
      </c>
      <c r="B242" s="148">
        <v>135</v>
      </c>
      <c r="C242" s="169">
        <v>96.26</v>
      </c>
      <c r="D242" s="170">
        <v>1.4008</v>
      </c>
      <c r="E242" s="151">
        <v>0.22000000000000003</v>
      </c>
      <c r="F242" s="171">
        <v>0.21637037037037044</v>
      </c>
      <c r="G242" s="153">
        <v>164.21</v>
      </c>
      <c r="H242" s="172">
        <v>29.210000000000008</v>
      </c>
      <c r="I242" s="148" t="s">
        <v>1010</v>
      </c>
      <c r="J242" s="155" t="s">
        <v>1680</v>
      </c>
      <c r="K242" s="173">
        <v>43825</v>
      </c>
      <c r="L242" s="173" t="s">
        <v>1676</v>
      </c>
      <c r="M242" s="174">
        <v>35775</v>
      </c>
      <c r="N242" s="159">
        <v>0.29801956673654795</v>
      </c>
      <c r="O242" s="160">
        <v>134.84100800000002</v>
      </c>
      <c r="P242" s="160">
        <v>0.15899199999998359</v>
      </c>
      <c r="Q242" s="161">
        <v>0.9</v>
      </c>
      <c r="R242" s="162">
        <v>21593.929999999993</v>
      </c>
      <c r="S242" s="163">
        <v>30248.777143999992</v>
      </c>
      <c r="T242" s="163"/>
      <c r="U242" s="163"/>
      <c r="V242" s="165">
        <v>6067.16</v>
      </c>
      <c r="W242" s="165">
        <v>36315.937143999996</v>
      </c>
      <c r="X242" s="166">
        <v>32985</v>
      </c>
      <c r="Y242" s="162">
        <v>3330.9371439999959</v>
      </c>
      <c r="Z242" s="240">
        <v>0.10098339075337259</v>
      </c>
      <c r="AA242" s="240">
        <v>0.1237445925824654</v>
      </c>
      <c r="AB242" s="240">
        <v>0.12445105932999834</v>
      </c>
      <c r="AC242" s="240">
        <v>-2.3467668576625744E-2</v>
      </c>
      <c r="AD242" s="167" t="s">
        <v>1007</v>
      </c>
    </row>
    <row r="243" spans="1:30">
      <c r="A243" s="147" t="s">
        <v>274</v>
      </c>
      <c r="B243" s="148">
        <v>135</v>
      </c>
      <c r="C243" s="169">
        <v>96.34</v>
      </c>
      <c r="D243" s="170">
        <v>1.3996</v>
      </c>
      <c r="E243" s="151">
        <v>0.22000000000000003</v>
      </c>
      <c r="F243" s="171">
        <v>0.21740740740740735</v>
      </c>
      <c r="G243" s="153">
        <v>164.35</v>
      </c>
      <c r="H243" s="172">
        <v>29.349999999999994</v>
      </c>
      <c r="I243" s="148" t="s">
        <v>1010</v>
      </c>
      <c r="J243" s="155" t="s">
        <v>1682</v>
      </c>
      <c r="K243" s="173">
        <v>43826</v>
      </c>
      <c r="L243" s="173" t="s">
        <v>1676</v>
      </c>
      <c r="M243" s="174">
        <v>35640</v>
      </c>
      <c r="N243" s="159">
        <v>0.30058221099887761</v>
      </c>
      <c r="O243" s="160">
        <v>134.83746400000001</v>
      </c>
      <c r="P243" s="160">
        <v>0.16253599999998869</v>
      </c>
      <c r="Q243" s="161">
        <v>0.9</v>
      </c>
      <c r="R243" s="162">
        <v>21690.269999999993</v>
      </c>
      <c r="S243" s="163">
        <v>30357.70189199999</v>
      </c>
      <c r="T243" s="163"/>
      <c r="U243" s="163"/>
      <c r="V243" s="165">
        <v>6067.16</v>
      </c>
      <c r="W243" s="165">
        <v>36424.861891999986</v>
      </c>
      <c r="X243" s="166">
        <v>33120</v>
      </c>
      <c r="Y243" s="162">
        <v>3304.8618919999863</v>
      </c>
      <c r="Z243" s="240">
        <v>9.9784477415458595E-2</v>
      </c>
      <c r="AA243" s="240">
        <v>0.12216321436122746</v>
      </c>
      <c r="AB243" s="240">
        <v>0.12297954009661805</v>
      </c>
      <c r="AC243" s="240">
        <v>-2.3195062681159451E-2</v>
      </c>
      <c r="AD243" s="167" t="s">
        <v>1007</v>
      </c>
    </row>
    <row r="244" spans="1:30">
      <c r="A244" s="31" t="s">
        <v>275</v>
      </c>
      <c r="B244" s="2">
        <v>135</v>
      </c>
      <c r="C244" s="125">
        <v>95</v>
      </c>
      <c r="D244" s="121">
        <v>1.4193</v>
      </c>
      <c r="E244" s="32">
        <f t="shared" ref="E244:E260" si="4">10%*Q244+13%</f>
        <v>0.22000000000000003</v>
      </c>
      <c r="F244" s="13">
        <f t="shared" ref="F244:F260" si="5">IF(G244="",($F$1*C244-B244)/B244,H244/B244)</f>
        <v>0.1449259259259259</v>
      </c>
      <c r="H244" s="5">
        <f t="shared" ref="H244:H260" si="6">IF(G244="",$F$1*C244-B244,G244-B244)</f>
        <v>19.564999999999998</v>
      </c>
      <c r="I244" s="2" t="s">
        <v>66</v>
      </c>
      <c r="J244" s="33" t="s">
        <v>276</v>
      </c>
      <c r="K244" s="34">
        <f t="shared" ref="K244:K260" si="7">DATE(MID(J244,1,4),MID(J244,5,2),MID(J244,7,2))</f>
        <v>43829</v>
      </c>
      <c r="L244" s="34" t="str">
        <f t="shared" ref="L244:L260" ca="1" si="8">IF(LEN(J244) &gt; 15,DATE(MID(J244,12,4),MID(J244,16,2),MID(J244,18,2)),TEXT(TODAY(),"yyyy-mm-dd"))</f>
        <v>2020-10-14</v>
      </c>
      <c r="M244" s="18">
        <f t="shared" ref="M244:M260" ca="1" si="9">(L244-K244+1)*B244</f>
        <v>39150</v>
      </c>
      <c r="N244" s="19">
        <f t="shared" ref="N244:N260" ca="1" si="10">H244/M244*365</f>
        <v>0.1824067688378033</v>
      </c>
      <c r="O244" s="35">
        <f t="shared" ref="O244:O260" si="11">D244*C244</f>
        <v>134.83349999999999</v>
      </c>
      <c r="P244" s="35">
        <f t="shared" ref="P244:P260" si="12">B244-O244</f>
        <v>0.16650000000001342</v>
      </c>
      <c r="Q244" s="36">
        <f t="shared" ref="Q244:Q260" si="13">B244/150</f>
        <v>0.9</v>
      </c>
      <c r="R244" s="37">
        <f t="shared" ref="R244:R260" si="14">R243+C244-T244</f>
        <v>21785.269999999993</v>
      </c>
      <c r="S244" s="38">
        <f t="shared" ref="S244:S260" si="15">R244*D244</f>
        <v>30919.833710999992</v>
      </c>
      <c r="T244" s="38"/>
      <c r="U244" s="38"/>
      <c r="V244" s="39">
        <f t="shared" ref="V244:V260" si="16">V243+U244</f>
        <v>6067.16</v>
      </c>
      <c r="W244" s="39">
        <f t="shared" ref="W244:W260" si="17">V244+S244</f>
        <v>36986.993710999988</v>
      </c>
      <c r="X244" s="1">
        <f t="shared" ref="X244:X260" si="18">X243+B244</f>
        <v>33255</v>
      </c>
      <c r="Y244" s="37">
        <f t="shared" ref="Y244:Y260" si="19">W244-X244</f>
        <v>3731.9937109999883</v>
      </c>
      <c r="Z244" s="204">
        <f t="shared" ref="Z244:Z260" si="20">W244/X244-1</f>
        <v>0.11222353664110618</v>
      </c>
      <c r="AA244" s="204">
        <f t="shared" ref="AA244:AA260" si="21">S244/(X244-V244)-1</f>
        <v>0.13726701757109039</v>
      </c>
      <c r="AB244" s="204">
        <f>SUM($C$2:C244)*D244/SUM($B$2:B244)-1</f>
        <v>0.13821756860622436</v>
      </c>
      <c r="AC244" s="204">
        <f t="shared" ref="AC244:AC260" si="22">Z244-AB244</f>
        <v>-2.5994031965118181E-2</v>
      </c>
      <c r="AD244" s="40">
        <f t="shared" ref="AD244:AD260" si="23">IF(E244-F244&lt;0,"达成",E244-F244)</f>
        <v>7.5074074074074126E-2</v>
      </c>
    </row>
    <row r="245" spans="1:30">
      <c r="A245" s="31" t="s">
        <v>277</v>
      </c>
      <c r="B245" s="2">
        <v>135</v>
      </c>
      <c r="C245" s="125">
        <v>94.68</v>
      </c>
      <c r="D245" s="121">
        <v>1.4240999999999999</v>
      </c>
      <c r="E245" s="32">
        <f t="shared" si="4"/>
        <v>0.22000000000000003</v>
      </c>
      <c r="F245" s="13">
        <f t="shared" si="5"/>
        <v>0.14106933333333341</v>
      </c>
      <c r="H245" s="5">
        <f t="shared" si="6"/>
        <v>19.044360000000012</v>
      </c>
      <c r="I245" s="2" t="s">
        <v>66</v>
      </c>
      <c r="J245" s="33" t="s">
        <v>278</v>
      </c>
      <c r="K245" s="34">
        <f t="shared" si="7"/>
        <v>43830</v>
      </c>
      <c r="L245" s="34" t="str">
        <f t="shared" ca="1" si="8"/>
        <v>2020-10-14</v>
      </c>
      <c r="M245" s="18">
        <f t="shared" ca="1" si="9"/>
        <v>39015</v>
      </c>
      <c r="N245" s="19">
        <f t="shared" ca="1" si="10"/>
        <v>0.17816715109573253</v>
      </c>
      <c r="O245" s="35">
        <f t="shared" si="11"/>
        <v>134.833788</v>
      </c>
      <c r="P245" s="35">
        <f t="shared" si="12"/>
        <v>0.16621200000000158</v>
      </c>
      <c r="Q245" s="36">
        <f t="shared" si="13"/>
        <v>0.9</v>
      </c>
      <c r="R245" s="37">
        <f t="shared" si="14"/>
        <v>21879.949999999993</v>
      </c>
      <c r="S245" s="38">
        <f t="shared" si="15"/>
        <v>31159.23679499999</v>
      </c>
      <c r="T245" s="38"/>
      <c r="U245" s="38"/>
      <c r="V245" s="39">
        <f t="shared" si="16"/>
        <v>6067.16</v>
      </c>
      <c r="W245" s="39">
        <f t="shared" si="17"/>
        <v>37226.396794999993</v>
      </c>
      <c r="X245" s="1">
        <f t="shared" si="18"/>
        <v>33390</v>
      </c>
      <c r="Y245" s="37">
        <f t="shared" si="19"/>
        <v>3836.3967949999933</v>
      </c>
      <c r="Z245" s="204">
        <f t="shared" si="20"/>
        <v>0.11489657966457001</v>
      </c>
      <c r="AA245" s="204">
        <f t="shared" si="21"/>
        <v>0.14040988400180909</v>
      </c>
      <c r="AB245" s="204">
        <f>SUM($C$2:C245)*D245/SUM($B$2:B245)-1</f>
        <v>0.14148758957771745</v>
      </c>
      <c r="AC245" s="204">
        <f t="shared" si="22"/>
        <v>-2.6591009913147445E-2</v>
      </c>
      <c r="AD245" s="40">
        <f t="shared" si="23"/>
        <v>7.8930666666666621E-2</v>
      </c>
    </row>
    <row r="246" spans="1:30">
      <c r="A246" s="31" t="s">
        <v>279</v>
      </c>
      <c r="B246" s="2">
        <v>135</v>
      </c>
      <c r="C246" s="125">
        <v>93.48</v>
      </c>
      <c r="D246" s="121">
        <v>1.4424999999999999</v>
      </c>
      <c r="E246" s="32">
        <f t="shared" si="4"/>
        <v>0.22000000000000003</v>
      </c>
      <c r="F246" s="13">
        <f t="shared" si="5"/>
        <v>0.12660711111111111</v>
      </c>
      <c r="H246" s="5">
        <f t="shared" si="6"/>
        <v>17.09196</v>
      </c>
      <c r="I246" s="2" t="s">
        <v>66</v>
      </c>
      <c r="J246" s="33" t="s">
        <v>280</v>
      </c>
      <c r="K246" s="34">
        <f t="shared" si="7"/>
        <v>43832</v>
      </c>
      <c r="L246" s="34" t="str">
        <f t="shared" ca="1" si="8"/>
        <v>2020-10-14</v>
      </c>
      <c r="M246" s="18">
        <f t="shared" ca="1" si="9"/>
        <v>38745</v>
      </c>
      <c r="N246" s="19">
        <f t="shared" ca="1" si="10"/>
        <v>0.16101601238869531</v>
      </c>
      <c r="O246" s="35">
        <f t="shared" si="11"/>
        <v>134.8449</v>
      </c>
      <c r="P246" s="35">
        <f t="shared" si="12"/>
        <v>0.15510000000000446</v>
      </c>
      <c r="Q246" s="36">
        <f t="shared" si="13"/>
        <v>0.9</v>
      </c>
      <c r="R246" s="37">
        <f t="shared" si="14"/>
        <v>21741.919999999995</v>
      </c>
      <c r="S246" s="38">
        <f t="shared" si="15"/>
        <v>31362.719599999989</v>
      </c>
      <c r="T246" s="38">
        <v>231.51</v>
      </c>
      <c r="U246" s="38">
        <v>332.28</v>
      </c>
      <c r="V246" s="39">
        <f t="shared" si="16"/>
        <v>6399.44</v>
      </c>
      <c r="W246" s="39">
        <f t="shared" si="17"/>
        <v>37762.159599999992</v>
      </c>
      <c r="X246" s="1">
        <f t="shared" si="18"/>
        <v>33525</v>
      </c>
      <c r="Y246" s="37">
        <f t="shared" si="19"/>
        <v>4237.1595999999918</v>
      </c>
      <c r="Z246" s="204">
        <f t="shared" si="20"/>
        <v>0.12638805667412356</v>
      </c>
      <c r="AA246" s="204">
        <f t="shared" si="21"/>
        <v>0.15620542396175363</v>
      </c>
      <c r="AB246" s="204">
        <f>SUM($C$2:C246)*D246/SUM($B$2:B246)-1</f>
        <v>0.15560234750186397</v>
      </c>
      <c r="AC246" s="204">
        <f t="shared" si="22"/>
        <v>-2.9214290827740408E-2</v>
      </c>
      <c r="AD246" s="40">
        <f t="shared" si="23"/>
        <v>9.3392888888888914E-2</v>
      </c>
    </row>
    <row r="247" spans="1:30">
      <c r="A247" s="31" t="s">
        <v>281</v>
      </c>
      <c r="B247" s="2">
        <v>135</v>
      </c>
      <c r="C247" s="125">
        <v>93.63</v>
      </c>
      <c r="D247" s="121">
        <v>1.4401999999999999</v>
      </c>
      <c r="E247" s="32">
        <f t="shared" si="4"/>
        <v>0.22000000000000003</v>
      </c>
      <c r="F247" s="13">
        <f t="shared" si="5"/>
        <v>0.1284148888888888</v>
      </c>
      <c r="H247" s="5">
        <f t="shared" si="6"/>
        <v>17.336009999999987</v>
      </c>
      <c r="I247" s="2" t="s">
        <v>66</v>
      </c>
      <c r="J247" s="33" t="s">
        <v>282</v>
      </c>
      <c r="K247" s="34">
        <f t="shared" si="7"/>
        <v>43833</v>
      </c>
      <c r="L247" s="34" t="str">
        <f t="shared" ca="1" si="8"/>
        <v>2020-10-14</v>
      </c>
      <c r="M247" s="18">
        <f t="shared" ca="1" si="9"/>
        <v>38610</v>
      </c>
      <c r="N247" s="19">
        <f t="shared" ca="1" si="10"/>
        <v>0.16388613442113428</v>
      </c>
      <c r="O247" s="35">
        <f t="shared" si="11"/>
        <v>134.84592599999999</v>
      </c>
      <c r="P247" s="35">
        <f t="shared" si="12"/>
        <v>0.15407400000000848</v>
      </c>
      <c r="Q247" s="36">
        <f t="shared" si="13"/>
        <v>0.9</v>
      </c>
      <c r="R247" s="37">
        <f t="shared" si="14"/>
        <v>21835.549999999996</v>
      </c>
      <c r="S247" s="38">
        <f t="shared" si="15"/>
        <v>31447.559109999991</v>
      </c>
      <c r="T247" s="38"/>
      <c r="U247" s="38"/>
      <c r="V247" s="39">
        <f t="shared" si="16"/>
        <v>6399.44</v>
      </c>
      <c r="W247" s="39">
        <f t="shared" si="17"/>
        <v>37846.99910999999</v>
      </c>
      <c r="X247" s="1">
        <f t="shared" si="18"/>
        <v>33660</v>
      </c>
      <c r="Y247" s="37">
        <f t="shared" si="19"/>
        <v>4186.9991099999897</v>
      </c>
      <c r="Z247" s="204">
        <f t="shared" si="20"/>
        <v>0.12439094206773582</v>
      </c>
      <c r="AA247" s="204">
        <f t="shared" si="21"/>
        <v>0.15359182313202635</v>
      </c>
      <c r="AB247" s="204">
        <f>SUM($C$2:C247)*D247/SUM($B$2:B247)-1</f>
        <v>0.15313853161021962</v>
      </c>
      <c r="AC247" s="204">
        <f t="shared" si="22"/>
        <v>-2.8747589542483798E-2</v>
      </c>
      <c r="AD247" s="40">
        <f t="shared" si="23"/>
        <v>9.1585111111111228E-2</v>
      </c>
    </row>
    <row r="248" spans="1:30">
      <c r="A248" s="31" t="s">
        <v>283</v>
      </c>
      <c r="B248" s="2">
        <v>135</v>
      </c>
      <c r="C248" s="125">
        <v>93.96</v>
      </c>
      <c r="D248" s="121">
        <v>1.4351</v>
      </c>
      <c r="E248" s="32">
        <f t="shared" si="4"/>
        <v>0.22000000000000003</v>
      </c>
      <c r="F248" s="13">
        <f t="shared" si="5"/>
        <v>0.13239199999999995</v>
      </c>
      <c r="H248" s="5">
        <f t="shared" si="6"/>
        <v>17.872919999999993</v>
      </c>
      <c r="I248" s="2" t="s">
        <v>66</v>
      </c>
      <c r="J248" s="33" t="s">
        <v>284</v>
      </c>
      <c r="K248" s="34">
        <f t="shared" si="7"/>
        <v>43836</v>
      </c>
      <c r="L248" s="34" t="str">
        <f t="shared" ca="1" si="8"/>
        <v>2020-10-14</v>
      </c>
      <c r="M248" s="18">
        <f t="shared" ca="1" si="9"/>
        <v>38205</v>
      </c>
      <c r="N248" s="19">
        <f t="shared" ca="1" si="10"/>
        <v>0.17075293286219073</v>
      </c>
      <c r="O248" s="35">
        <f t="shared" si="11"/>
        <v>134.84199599999999</v>
      </c>
      <c r="P248" s="35">
        <f t="shared" si="12"/>
        <v>0.15800400000000536</v>
      </c>
      <c r="Q248" s="36">
        <f t="shared" si="13"/>
        <v>0.9</v>
      </c>
      <c r="R248" s="37">
        <f t="shared" si="14"/>
        <v>21929.509999999995</v>
      </c>
      <c r="S248" s="38">
        <f t="shared" si="15"/>
        <v>31471.039800999992</v>
      </c>
      <c r="T248" s="38"/>
      <c r="U248" s="38"/>
      <c r="V248" s="39">
        <f t="shared" si="16"/>
        <v>6399.44</v>
      </c>
      <c r="W248" s="39">
        <f t="shared" si="17"/>
        <v>37870.479800999994</v>
      </c>
      <c r="X248" s="1">
        <f t="shared" si="18"/>
        <v>33795</v>
      </c>
      <c r="Y248" s="37">
        <f t="shared" si="19"/>
        <v>4075.479800999994</v>
      </c>
      <c r="Z248" s="204">
        <f t="shared" si="20"/>
        <v>0.12059416484687069</v>
      </c>
      <c r="AA248" s="204">
        <f t="shared" si="21"/>
        <v>0.14876424504554708</v>
      </c>
      <c r="AB248" s="204">
        <f>SUM($C$2:C248)*D248/SUM($B$2:B248)-1</f>
        <v>0.14845496472851005</v>
      </c>
      <c r="AC248" s="204">
        <f t="shared" si="22"/>
        <v>-2.7860799881639364E-2</v>
      </c>
      <c r="AD248" s="40">
        <f t="shared" si="23"/>
        <v>8.7608000000000075E-2</v>
      </c>
    </row>
    <row r="249" spans="1:30">
      <c r="A249" s="31" t="s">
        <v>285</v>
      </c>
      <c r="B249" s="2">
        <v>135</v>
      </c>
      <c r="C249" s="125">
        <v>93.3</v>
      </c>
      <c r="D249" s="121">
        <v>1.4452</v>
      </c>
      <c r="E249" s="32">
        <f t="shared" si="4"/>
        <v>0.22000000000000003</v>
      </c>
      <c r="F249" s="13">
        <f t="shared" si="5"/>
        <v>0.12443777777777765</v>
      </c>
      <c r="H249" s="5">
        <f t="shared" si="6"/>
        <v>16.799099999999981</v>
      </c>
      <c r="I249" s="2" t="s">
        <v>66</v>
      </c>
      <c r="J249" s="33" t="s">
        <v>286</v>
      </c>
      <c r="K249" s="34">
        <f t="shared" si="7"/>
        <v>43837</v>
      </c>
      <c r="L249" s="34" t="str">
        <f t="shared" ca="1" si="8"/>
        <v>2020-10-14</v>
      </c>
      <c r="M249" s="18">
        <f t="shared" ca="1" si="9"/>
        <v>38070</v>
      </c>
      <c r="N249" s="19">
        <f t="shared" ca="1" si="10"/>
        <v>0.16106308116627249</v>
      </c>
      <c r="O249" s="35">
        <f t="shared" si="11"/>
        <v>134.83716000000001</v>
      </c>
      <c r="P249" s="35">
        <f t="shared" si="12"/>
        <v>0.16283999999998855</v>
      </c>
      <c r="Q249" s="36">
        <f t="shared" si="13"/>
        <v>0.9</v>
      </c>
      <c r="R249" s="37">
        <f t="shared" si="14"/>
        <v>22022.809999999994</v>
      </c>
      <c r="S249" s="38">
        <f t="shared" si="15"/>
        <v>31827.365011999991</v>
      </c>
      <c r="T249" s="38"/>
      <c r="U249" s="38"/>
      <c r="V249" s="39">
        <f t="shared" si="16"/>
        <v>6399.44</v>
      </c>
      <c r="W249" s="39">
        <f t="shared" si="17"/>
        <v>38226.80501199999</v>
      </c>
      <c r="X249" s="1">
        <f t="shared" si="18"/>
        <v>33930</v>
      </c>
      <c r="Y249" s="37">
        <f t="shared" si="19"/>
        <v>4296.8050119999898</v>
      </c>
      <c r="Z249" s="204">
        <f t="shared" si="20"/>
        <v>0.12663734193928655</v>
      </c>
      <c r="AA249" s="204">
        <f t="shared" si="21"/>
        <v>0.15607401418641653</v>
      </c>
      <c r="AB249" s="204">
        <f>SUM($C$2:C249)*D249/SUM($B$2:B249)-1</f>
        <v>0.15590997571470666</v>
      </c>
      <c r="AC249" s="204">
        <f t="shared" si="22"/>
        <v>-2.9272633775420109E-2</v>
      </c>
      <c r="AD249" s="40">
        <f t="shared" si="23"/>
        <v>9.5562222222222382E-2</v>
      </c>
    </row>
    <row r="250" spans="1:30">
      <c r="A250" s="31" t="s">
        <v>287</v>
      </c>
      <c r="B250" s="2">
        <v>135</v>
      </c>
      <c r="C250" s="125">
        <v>94.32</v>
      </c>
      <c r="D250" s="121">
        <v>1.4296</v>
      </c>
      <c r="E250" s="32">
        <f t="shared" si="4"/>
        <v>0.22000000000000003</v>
      </c>
      <c r="F250" s="13">
        <f t="shared" si="5"/>
        <v>0.13673066666666669</v>
      </c>
      <c r="H250" s="5">
        <f t="shared" si="6"/>
        <v>18.458640000000003</v>
      </c>
      <c r="I250" s="2" t="s">
        <v>66</v>
      </c>
      <c r="J250" s="33" t="s">
        <v>288</v>
      </c>
      <c r="K250" s="34">
        <f t="shared" si="7"/>
        <v>43838</v>
      </c>
      <c r="L250" s="34" t="str">
        <f t="shared" ca="1" si="8"/>
        <v>2020-10-14</v>
      </c>
      <c r="M250" s="18">
        <f t="shared" ca="1" si="9"/>
        <v>37935</v>
      </c>
      <c r="N250" s="19">
        <f t="shared" ca="1" si="10"/>
        <v>0.17760389086595496</v>
      </c>
      <c r="O250" s="35">
        <f t="shared" si="11"/>
        <v>134.83987199999999</v>
      </c>
      <c r="P250" s="35">
        <f t="shared" si="12"/>
        <v>0.16012800000001448</v>
      </c>
      <c r="Q250" s="36">
        <f t="shared" si="13"/>
        <v>0.9</v>
      </c>
      <c r="R250" s="37">
        <f t="shared" si="14"/>
        <v>22117.129999999994</v>
      </c>
      <c r="S250" s="38">
        <f t="shared" si="15"/>
        <v>31618.649047999992</v>
      </c>
      <c r="T250" s="38"/>
      <c r="U250" s="38"/>
      <c r="V250" s="39">
        <f t="shared" si="16"/>
        <v>6399.44</v>
      </c>
      <c r="W250" s="39">
        <f t="shared" si="17"/>
        <v>38018.089047999994</v>
      </c>
      <c r="X250" s="1">
        <f t="shared" si="18"/>
        <v>34065</v>
      </c>
      <c r="Y250" s="37">
        <f t="shared" si="19"/>
        <v>3953.0890479999944</v>
      </c>
      <c r="Z250" s="204">
        <f t="shared" si="20"/>
        <v>0.11604547330104187</v>
      </c>
      <c r="AA250" s="204">
        <f t="shared" si="21"/>
        <v>0.1428884522127869</v>
      </c>
      <c r="AB250" s="204">
        <f>SUM($C$2:C250)*D250/SUM($B$2:B250)-1</f>
        <v>0.14285954851020066</v>
      </c>
      <c r="AC250" s="204">
        <f t="shared" si="22"/>
        <v>-2.6814075209158794E-2</v>
      </c>
      <c r="AD250" s="40">
        <f t="shared" si="23"/>
        <v>8.3269333333333334E-2</v>
      </c>
    </row>
    <row r="251" spans="1:30">
      <c r="A251" s="31" t="s">
        <v>289</v>
      </c>
      <c r="B251" s="2">
        <v>135</v>
      </c>
      <c r="C251" s="125">
        <v>93.21</v>
      </c>
      <c r="D251" s="121">
        <v>1.4466000000000001</v>
      </c>
      <c r="E251" s="32">
        <f t="shared" si="4"/>
        <v>0.22000000000000003</v>
      </c>
      <c r="F251" s="13">
        <f t="shared" si="5"/>
        <v>0.12335311111111112</v>
      </c>
      <c r="H251" s="5">
        <f t="shared" si="6"/>
        <v>16.652670000000001</v>
      </c>
      <c r="I251" s="2" t="s">
        <v>66</v>
      </c>
      <c r="J251" s="33" t="s">
        <v>290</v>
      </c>
      <c r="K251" s="34">
        <f t="shared" si="7"/>
        <v>43839</v>
      </c>
      <c r="L251" s="34" t="str">
        <f t="shared" ca="1" si="8"/>
        <v>2020-10-14</v>
      </c>
      <c r="M251" s="18">
        <f t="shared" ca="1" si="9"/>
        <v>37800</v>
      </c>
      <c r="N251" s="19">
        <f t="shared" ca="1" si="10"/>
        <v>0.16079959126984128</v>
      </c>
      <c r="O251" s="35">
        <f t="shared" si="11"/>
        <v>134.83758599999999</v>
      </c>
      <c r="P251" s="35">
        <f t="shared" si="12"/>
        <v>0.16241400000001249</v>
      </c>
      <c r="Q251" s="36">
        <f t="shared" si="13"/>
        <v>0.9</v>
      </c>
      <c r="R251" s="37">
        <f t="shared" si="14"/>
        <v>22210.339999999993</v>
      </c>
      <c r="S251" s="38">
        <f t="shared" si="15"/>
        <v>32129.477843999994</v>
      </c>
      <c r="T251" s="38"/>
      <c r="U251" s="38"/>
      <c r="V251" s="39">
        <f t="shared" si="16"/>
        <v>6399.44</v>
      </c>
      <c r="W251" s="39">
        <f t="shared" si="17"/>
        <v>38528.917843999996</v>
      </c>
      <c r="X251" s="1">
        <f t="shared" si="18"/>
        <v>34200</v>
      </c>
      <c r="Y251" s="37">
        <f t="shared" si="19"/>
        <v>4328.917843999996</v>
      </c>
      <c r="Z251" s="204">
        <f t="shared" si="20"/>
        <v>0.12657654514619865</v>
      </c>
      <c r="AA251" s="204">
        <f t="shared" si="21"/>
        <v>0.155713332537186</v>
      </c>
      <c r="AB251" s="204">
        <f>SUM($C$2:C251)*D251/SUM($B$2:B251)-1</f>
        <v>0.15582747824561394</v>
      </c>
      <c r="AC251" s="204">
        <f t="shared" si="22"/>
        <v>-2.9250933099415288E-2</v>
      </c>
      <c r="AD251" s="40">
        <f t="shared" si="23"/>
        <v>9.6646888888888907E-2</v>
      </c>
    </row>
    <row r="252" spans="1:30">
      <c r="A252" s="31" t="s">
        <v>291</v>
      </c>
      <c r="B252" s="2">
        <v>135</v>
      </c>
      <c r="C252" s="125">
        <v>93.22</v>
      </c>
      <c r="D252" s="121">
        <v>1.4464999999999999</v>
      </c>
      <c r="E252" s="32">
        <f t="shared" si="4"/>
        <v>0.22000000000000003</v>
      </c>
      <c r="F252" s="13">
        <f t="shared" si="5"/>
        <v>0.12347362962962957</v>
      </c>
      <c r="H252" s="5">
        <f t="shared" si="6"/>
        <v>16.668939999999992</v>
      </c>
      <c r="I252" s="2" t="s">
        <v>66</v>
      </c>
      <c r="J252" s="33" t="s">
        <v>292</v>
      </c>
      <c r="K252" s="34">
        <f t="shared" si="7"/>
        <v>43840</v>
      </c>
      <c r="L252" s="34" t="str">
        <f t="shared" ca="1" si="8"/>
        <v>2020-10-14</v>
      </c>
      <c r="M252" s="18">
        <f t="shared" ca="1" si="9"/>
        <v>37665</v>
      </c>
      <c r="N252" s="19">
        <f t="shared" ca="1" si="10"/>
        <v>0.16153360148679138</v>
      </c>
      <c r="O252" s="35">
        <f t="shared" si="11"/>
        <v>134.84272999999999</v>
      </c>
      <c r="P252" s="35">
        <f t="shared" si="12"/>
        <v>0.15727000000001112</v>
      </c>
      <c r="Q252" s="36">
        <f t="shared" si="13"/>
        <v>0.9</v>
      </c>
      <c r="R252" s="37">
        <f t="shared" si="14"/>
        <v>22303.559999999994</v>
      </c>
      <c r="S252" s="38">
        <f t="shared" si="15"/>
        <v>32262.099539999988</v>
      </c>
      <c r="T252" s="38"/>
      <c r="U252" s="38"/>
      <c r="V252" s="39">
        <f t="shared" si="16"/>
        <v>6399.44</v>
      </c>
      <c r="W252" s="39">
        <f t="shared" si="17"/>
        <v>38661.539539999991</v>
      </c>
      <c r="X252" s="1">
        <f t="shared" si="18"/>
        <v>34335</v>
      </c>
      <c r="Y252" s="37">
        <f t="shared" si="19"/>
        <v>4326.5395399999907</v>
      </c>
      <c r="Z252" s="204">
        <f t="shared" si="20"/>
        <v>0.12600959778651499</v>
      </c>
      <c r="AA252" s="204">
        <f t="shared" si="21"/>
        <v>0.1548757046574325</v>
      </c>
      <c r="AB252" s="204">
        <f>SUM($C$2:C252)*D252/SUM($B$2:B252)-1</f>
        <v>0.15513062239697084</v>
      </c>
      <c r="AC252" s="204">
        <f t="shared" si="22"/>
        <v>-2.9121024610455848E-2</v>
      </c>
      <c r="AD252" s="40">
        <f t="shared" si="23"/>
        <v>9.6526370370370457E-2</v>
      </c>
    </row>
    <row r="253" spans="1:30">
      <c r="A253" s="31" t="s">
        <v>293</v>
      </c>
      <c r="B253" s="2">
        <v>135</v>
      </c>
      <c r="C253" s="125">
        <v>92.37</v>
      </c>
      <c r="D253" s="121">
        <v>1.4598</v>
      </c>
      <c r="E253" s="32">
        <f t="shared" si="4"/>
        <v>0.22000000000000003</v>
      </c>
      <c r="F253" s="13">
        <f t="shared" si="5"/>
        <v>0.11322955555555554</v>
      </c>
      <c r="H253" s="5">
        <f t="shared" si="6"/>
        <v>15.285989999999998</v>
      </c>
      <c r="I253" s="2" t="s">
        <v>66</v>
      </c>
      <c r="J253" s="33" t="s">
        <v>294</v>
      </c>
      <c r="K253" s="34">
        <f t="shared" si="7"/>
        <v>43843</v>
      </c>
      <c r="L253" s="34" t="str">
        <f t="shared" ca="1" si="8"/>
        <v>2020-10-14</v>
      </c>
      <c r="M253" s="18">
        <f t="shared" ca="1" si="9"/>
        <v>37260</v>
      </c>
      <c r="N253" s="19">
        <f t="shared" ca="1" si="10"/>
        <v>0.14974198470209338</v>
      </c>
      <c r="O253" s="35">
        <f t="shared" si="11"/>
        <v>134.84172599999999</v>
      </c>
      <c r="P253" s="35">
        <f t="shared" si="12"/>
        <v>0.1582740000000058</v>
      </c>
      <c r="Q253" s="36">
        <f t="shared" si="13"/>
        <v>0.9</v>
      </c>
      <c r="R253" s="37">
        <f t="shared" si="14"/>
        <v>21943.239999999994</v>
      </c>
      <c r="S253" s="38">
        <f t="shared" si="15"/>
        <v>32032.741751999991</v>
      </c>
      <c r="T253" s="38">
        <v>452.69</v>
      </c>
      <c r="U253" s="38">
        <v>657.54</v>
      </c>
      <c r="V253" s="39">
        <f t="shared" si="16"/>
        <v>7056.98</v>
      </c>
      <c r="W253" s="39">
        <f t="shared" si="17"/>
        <v>39089.72175199999</v>
      </c>
      <c r="X253" s="1">
        <f t="shared" si="18"/>
        <v>34470</v>
      </c>
      <c r="Y253" s="37">
        <f t="shared" si="19"/>
        <v>4619.7217519999904</v>
      </c>
      <c r="Z253" s="204">
        <f t="shared" si="20"/>
        <v>0.1340215187699445</v>
      </c>
      <c r="AA253" s="204">
        <f t="shared" si="21"/>
        <v>0.16852290451763396</v>
      </c>
      <c r="AB253" s="204">
        <f>SUM($C$2:C253)*D253/SUM($B$2:B253)-1</f>
        <v>0.16509784595300236</v>
      </c>
      <c r="AC253" s="204">
        <f t="shared" si="22"/>
        <v>-3.1076327183057861E-2</v>
      </c>
      <c r="AD253" s="40">
        <f t="shared" si="23"/>
        <v>0.10677044444444449</v>
      </c>
    </row>
    <row r="254" spans="1:30">
      <c r="A254" s="31" t="s">
        <v>295</v>
      </c>
      <c r="B254" s="2">
        <v>135</v>
      </c>
      <c r="C254" s="125">
        <v>92.65</v>
      </c>
      <c r="D254" s="121">
        <v>1.4553</v>
      </c>
      <c r="E254" s="32">
        <f t="shared" si="4"/>
        <v>0.22000000000000003</v>
      </c>
      <c r="F254" s="13">
        <f t="shared" si="5"/>
        <v>0.11660407407407421</v>
      </c>
      <c r="H254" s="5">
        <f t="shared" si="6"/>
        <v>15.741550000000018</v>
      </c>
      <c r="I254" s="2" t="s">
        <v>66</v>
      </c>
      <c r="J254" s="33" t="s">
        <v>296</v>
      </c>
      <c r="K254" s="34">
        <f t="shared" si="7"/>
        <v>43844</v>
      </c>
      <c r="L254" s="34" t="str">
        <f t="shared" ca="1" si="8"/>
        <v>2020-10-14</v>
      </c>
      <c r="M254" s="18">
        <f t="shared" ca="1" si="9"/>
        <v>37125</v>
      </c>
      <c r="N254" s="19">
        <f t="shared" ca="1" si="10"/>
        <v>0.15476540740740757</v>
      </c>
      <c r="O254" s="35">
        <f t="shared" si="11"/>
        <v>134.83354500000002</v>
      </c>
      <c r="P254" s="35">
        <f t="shared" si="12"/>
        <v>0.16645499999998492</v>
      </c>
      <c r="Q254" s="36">
        <f t="shared" si="13"/>
        <v>0.9</v>
      </c>
      <c r="R254" s="37">
        <f t="shared" si="14"/>
        <v>22035.889999999996</v>
      </c>
      <c r="S254" s="38">
        <f t="shared" si="15"/>
        <v>32068.830716999993</v>
      </c>
      <c r="T254" s="38"/>
      <c r="U254" s="38"/>
      <c r="V254" s="39">
        <f t="shared" si="16"/>
        <v>7056.98</v>
      </c>
      <c r="W254" s="39">
        <f t="shared" si="17"/>
        <v>39125.810716999993</v>
      </c>
      <c r="X254" s="1">
        <f t="shared" si="18"/>
        <v>34605</v>
      </c>
      <c r="Y254" s="37">
        <f t="shared" si="19"/>
        <v>4520.810716999993</v>
      </c>
      <c r="Z254" s="204">
        <f t="shared" si="20"/>
        <v>0.13064039060829336</v>
      </c>
      <c r="AA254" s="204">
        <f t="shared" si="21"/>
        <v>0.16410655709557331</v>
      </c>
      <c r="AB254" s="204">
        <f>SUM($C$2:C254)*D254/SUM($B$2:B254)-1</f>
        <v>0.16087142522756825</v>
      </c>
      <c r="AC254" s="204">
        <f t="shared" si="22"/>
        <v>-3.0231034619274899E-2</v>
      </c>
      <c r="AD254" s="40">
        <f t="shared" si="23"/>
        <v>0.10339592592592582</v>
      </c>
    </row>
    <row r="255" spans="1:30">
      <c r="A255" s="31" t="s">
        <v>297</v>
      </c>
      <c r="B255" s="2">
        <v>135</v>
      </c>
      <c r="C255" s="125">
        <v>93.14</v>
      </c>
      <c r="D255" s="121">
        <v>1.4477</v>
      </c>
      <c r="E255" s="32">
        <f t="shared" si="4"/>
        <v>0.22000000000000003</v>
      </c>
      <c r="F255" s="13">
        <f t="shared" si="5"/>
        <v>0.1225094814814815</v>
      </c>
      <c r="H255" s="5">
        <f t="shared" si="6"/>
        <v>16.538780000000003</v>
      </c>
      <c r="I255" s="2" t="s">
        <v>66</v>
      </c>
      <c r="J255" s="33" t="s">
        <v>298</v>
      </c>
      <c r="K255" s="34">
        <f t="shared" si="7"/>
        <v>43845</v>
      </c>
      <c r="L255" s="34" t="str">
        <f t="shared" ca="1" si="8"/>
        <v>2020-10-14</v>
      </c>
      <c r="M255" s="18">
        <f t="shared" ca="1" si="9"/>
        <v>36990</v>
      </c>
      <c r="N255" s="19">
        <f t="shared" ca="1" si="10"/>
        <v>0.16319693701000274</v>
      </c>
      <c r="O255" s="35">
        <f t="shared" si="11"/>
        <v>134.83877799999999</v>
      </c>
      <c r="P255" s="35">
        <f t="shared" si="12"/>
        <v>0.1612220000000093</v>
      </c>
      <c r="Q255" s="36">
        <f t="shared" si="13"/>
        <v>0.9</v>
      </c>
      <c r="R255" s="37">
        <f t="shared" si="14"/>
        <v>22129.029999999995</v>
      </c>
      <c r="S255" s="38">
        <f t="shared" si="15"/>
        <v>32036.196730999993</v>
      </c>
      <c r="T255" s="38"/>
      <c r="U255" s="38"/>
      <c r="V255" s="39">
        <f t="shared" si="16"/>
        <v>7056.98</v>
      </c>
      <c r="W255" s="39">
        <f t="shared" si="17"/>
        <v>39093.176730999992</v>
      </c>
      <c r="X255" s="1">
        <f t="shared" si="18"/>
        <v>34740</v>
      </c>
      <c r="Y255" s="37">
        <f t="shared" si="19"/>
        <v>4353.1767309999923</v>
      </c>
      <c r="Z255" s="204">
        <f t="shared" si="20"/>
        <v>0.12530733249856052</v>
      </c>
      <c r="AA255" s="204">
        <f t="shared" si="21"/>
        <v>0.15725078878677223</v>
      </c>
      <c r="AB255" s="204">
        <f>SUM($C$2:C255)*D255/SUM($B$2:B255)-1</f>
        <v>0.15420278664363818</v>
      </c>
      <c r="AC255" s="204">
        <f t="shared" si="22"/>
        <v>-2.8895454145077659E-2</v>
      </c>
      <c r="AD255" s="40">
        <f t="shared" si="23"/>
        <v>9.7490518518518532E-2</v>
      </c>
    </row>
    <row r="256" spans="1:30">
      <c r="A256" s="31" t="s">
        <v>299</v>
      </c>
      <c r="B256" s="2">
        <v>135</v>
      </c>
      <c r="C256" s="125">
        <v>93.47</v>
      </c>
      <c r="D256" s="121">
        <v>1.4426000000000001</v>
      </c>
      <c r="E256" s="32">
        <f t="shared" si="4"/>
        <v>0.22000000000000003</v>
      </c>
      <c r="F256" s="13">
        <f t="shared" si="5"/>
        <v>0.12648659259259265</v>
      </c>
      <c r="H256" s="5">
        <f t="shared" si="6"/>
        <v>17.075690000000009</v>
      </c>
      <c r="I256" s="2" t="s">
        <v>66</v>
      </c>
      <c r="J256" s="33" t="s">
        <v>300</v>
      </c>
      <c r="K256" s="34">
        <f t="shared" si="7"/>
        <v>43846</v>
      </c>
      <c r="L256" s="34" t="str">
        <f t="shared" ca="1" si="8"/>
        <v>2020-10-14</v>
      </c>
      <c r="M256" s="18">
        <f t="shared" ca="1" si="9"/>
        <v>36855</v>
      </c>
      <c r="N256" s="19">
        <f t="shared" ca="1" si="10"/>
        <v>0.16911211097544437</v>
      </c>
      <c r="O256" s="35">
        <f t="shared" si="11"/>
        <v>134.839822</v>
      </c>
      <c r="P256" s="35">
        <f t="shared" si="12"/>
        <v>0.16017800000000193</v>
      </c>
      <c r="Q256" s="36">
        <f t="shared" si="13"/>
        <v>0.9</v>
      </c>
      <c r="R256" s="37">
        <f t="shared" si="14"/>
        <v>22222.499999999996</v>
      </c>
      <c r="S256" s="38">
        <f t="shared" si="15"/>
        <v>32058.178499999998</v>
      </c>
      <c r="T256" s="38"/>
      <c r="U256" s="38"/>
      <c r="V256" s="39">
        <f t="shared" si="16"/>
        <v>7056.98</v>
      </c>
      <c r="W256" s="39">
        <f t="shared" si="17"/>
        <v>39115.158499999998</v>
      </c>
      <c r="X256" s="1">
        <f t="shared" si="18"/>
        <v>34875</v>
      </c>
      <c r="Y256" s="37">
        <f t="shared" si="19"/>
        <v>4240.1584999999977</v>
      </c>
      <c r="Z256" s="204">
        <f t="shared" si="20"/>
        <v>0.12158160573476695</v>
      </c>
      <c r="AA256" s="204">
        <f t="shared" si="21"/>
        <v>0.15242488502057294</v>
      </c>
      <c r="AB256" s="204">
        <f>SUM($C$2:C256)*D256/SUM($B$2:B256)-1</f>
        <v>0.14955095988530465</v>
      </c>
      <c r="AC256" s="204">
        <f t="shared" si="22"/>
        <v>-2.7969354150537695E-2</v>
      </c>
      <c r="AD256" s="40">
        <f t="shared" si="23"/>
        <v>9.3513407407407378E-2</v>
      </c>
    </row>
    <row r="257" spans="1:30">
      <c r="A257" s="31" t="s">
        <v>301</v>
      </c>
      <c r="B257" s="2">
        <v>135</v>
      </c>
      <c r="C257" s="125">
        <v>93.35</v>
      </c>
      <c r="D257" s="121">
        <v>1.4444999999999999</v>
      </c>
      <c r="E257" s="32">
        <f t="shared" si="4"/>
        <v>0.22000000000000003</v>
      </c>
      <c r="F257" s="13">
        <f t="shared" si="5"/>
        <v>0.12504037037037033</v>
      </c>
      <c r="H257" s="5">
        <f t="shared" si="6"/>
        <v>16.880449999999996</v>
      </c>
      <c r="I257" s="2" t="s">
        <v>66</v>
      </c>
      <c r="J257" s="33" t="s">
        <v>302</v>
      </c>
      <c r="K257" s="34">
        <f t="shared" si="7"/>
        <v>43847</v>
      </c>
      <c r="L257" s="34" t="str">
        <f t="shared" ca="1" si="8"/>
        <v>2020-10-14</v>
      </c>
      <c r="M257" s="18">
        <f t="shared" ca="1" si="9"/>
        <v>36720</v>
      </c>
      <c r="N257" s="19">
        <f t="shared" ca="1" si="10"/>
        <v>0.1677931440631808</v>
      </c>
      <c r="O257" s="35">
        <f t="shared" si="11"/>
        <v>134.84407499999998</v>
      </c>
      <c r="P257" s="35">
        <f t="shared" si="12"/>
        <v>0.15592500000002474</v>
      </c>
      <c r="Q257" s="36">
        <f t="shared" si="13"/>
        <v>0.9</v>
      </c>
      <c r="R257" s="37">
        <f t="shared" si="14"/>
        <v>22315.849999999995</v>
      </c>
      <c r="S257" s="38">
        <f t="shared" si="15"/>
        <v>32235.245324999989</v>
      </c>
      <c r="T257" s="38"/>
      <c r="U257" s="38"/>
      <c r="V257" s="39">
        <f t="shared" si="16"/>
        <v>7056.98</v>
      </c>
      <c r="W257" s="39">
        <f t="shared" si="17"/>
        <v>39292.225324999992</v>
      </c>
      <c r="X257" s="1">
        <f t="shared" si="18"/>
        <v>35010</v>
      </c>
      <c r="Y257" s="37">
        <f t="shared" si="19"/>
        <v>4282.2253249999922</v>
      </c>
      <c r="Z257" s="204">
        <f t="shared" si="20"/>
        <v>0.1223143480434159</v>
      </c>
      <c r="AA257" s="204">
        <f t="shared" si="21"/>
        <v>0.15319365581965694</v>
      </c>
      <c r="AB257" s="204">
        <f>SUM($C$2:C257)*D257/SUM($B$2:B257)-1</f>
        <v>0.15047802827763457</v>
      </c>
      <c r="AC257" s="204">
        <f t="shared" si="22"/>
        <v>-2.8163680234218669E-2</v>
      </c>
      <c r="AD257" s="40">
        <f t="shared" si="23"/>
        <v>9.4959629629629699E-2</v>
      </c>
    </row>
    <row r="258" spans="1:30">
      <c r="A258" s="31" t="s">
        <v>303</v>
      </c>
      <c r="B258" s="2">
        <v>135</v>
      </c>
      <c r="C258" s="125">
        <v>92.67</v>
      </c>
      <c r="D258" s="121">
        <v>1.4551000000000001</v>
      </c>
      <c r="E258" s="32">
        <f t="shared" si="4"/>
        <v>0.22000000000000003</v>
      </c>
      <c r="F258" s="13">
        <f t="shared" si="5"/>
        <v>0.11684511111111112</v>
      </c>
      <c r="H258" s="5">
        <f t="shared" si="6"/>
        <v>15.774090000000001</v>
      </c>
      <c r="I258" s="2" t="s">
        <v>66</v>
      </c>
      <c r="J258" s="33" t="s">
        <v>304</v>
      </c>
      <c r="K258" s="34">
        <f t="shared" si="7"/>
        <v>43850</v>
      </c>
      <c r="L258" s="34" t="str">
        <f t="shared" ca="1" si="8"/>
        <v>2020-10-14</v>
      </c>
      <c r="M258" s="18">
        <f t="shared" ca="1" si="9"/>
        <v>36315</v>
      </c>
      <c r="N258" s="19">
        <f t="shared" ca="1" si="10"/>
        <v>0.15854448161916565</v>
      </c>
      <c r="O258" s="35">
        <f t="shared" si="11"/>
        <v>134.84411700000001</v>
      </c>
      <c r="P258" s="35">
        <f t="shared" si="12"/>
        <v>0.15588299999998867</v>
      </c>
      <c r="Q258" s="36">
        <f t="shared" si="13"/>
        <v>0.9</v>
      </c>
      <c r="R258" s="37">
        <f t="shared" si="14"/>
        <v>22408.519999999993</v>
      </c>
      <c r="S258" s="38">
        <f t="shared" si="15"/>
        <v>32606.637451999992</v>
      </c>
      <c r="T258" s="38"/>
      <c r="U258" s="38"/>
      <c r="V258" s="39">
        <f t="shared" si="16"/>
        <v>7056.98</v>
      </c>
      <c r="W258" s="39">
        <f t="shared" si="17"/>
        <v>39663.617451999991</v>
      </c>
      <c r="X258" s="1">
        <f t="shared" si="18"/>
        <v>35145</v>
      </c>
      <c r="Y258" s="37">
        <f t="shared" si="19"/>
        <v>4518.6174519999913</v>
      </c>
      <c r="Z258" s="204">
        <f t="shared" si="20"/>
        <v>0.12857070570493634</v>
      </c>
      <c r="AA258" s="204">
        <f t="shared" si="21"/>
        <v>0.16087347744696823</v>
      </c>
      <c r="AB258" s="204">
        <f>SUM($C$2:C258)*D258/SUM($B$2:B258)-1</f>
        <v>0.15830555706359339</v>
      </c>
      <c r="AC258" s="204">
        <f t="shared" si="22"/>
        <v>-2.9734851358657055E-2</v>
      </c>
      <c r="AD258" s="40">
        <f t="shared" si="23"/>
        <v>0.10315488888888891</v>
      </c>
    </row>
    <row r="259" spans="1:30">
      <c r="A259" s="31" t="s">
        <v>305</v>
      </c>
      <c r="B259" s="2">
        <v>135</v>
      </c>
      <c r="C259" s="125">
        <v>94.18</v>
      </c>
      <c r="D259" s="121">
        <v>1.4318</v>
      </c>
      <c r="E259" s="32">
        <f t="shared" si="4"/>
        <v>0.22000000000000003</v>
      </c>
      <c r="F259" s="13">
        <f t="shared" si="5"/>
        <v>0.13504340740740745</v>
      </c>
      <c r="H259" s="5">
        <f t="shared" si="6"/>
        <v>18.230860000000007</v>
      </c>
      <c r="I259" s="2" t="s">
        <v>66</v>
      </c>
      <c r="J259" s="33" t="s">
        <v>306</v>
      </c>
      <c r="K259" s="34">
        <f t="shared" si="7"/>
        <v>43851</v>
      </c>
      <c r="L259" s="34" t="str">
        <f t="shared" ca="1" si="8"/>
        <v>2020-10-14</v>
      </c>
      <c r="M259" s="18">
        <f t="shared" ca="1" si="9"/>
        <v>36180</v>
      </c>
      <c r="N259" s="19">
        <f t="shared" ca="1" si="10"/>
        <v>0.1839210585959094</v>
      </c>
      <c r="O259" s="35">
        <f t="shared" si="11"/>
        <v>134.846924</v>
      </c>
      <c r="P259" s="35">
        <f t="shared" si="12"/>
        <v>0.15307599999999866</v>
      </c>
      <c r="Q259" s="36">
        <f t="shared" si="13"/>
        <v>0.9</v>
      </c>
      <c r="R259" s="37">
        <f t="shared" si="14"/>
        <v>22502.699999999993</v>
      </c>
      <c r="S259" s="38">
        <f t="shared" si="15"/>
        <v>32219.365859999991</v>
      </c>
      <c r="T259" s="38"/>
      <c r="U259" s="38"/>
      <c r="V259" s="39">
        <f t="shared" si="16"/>
        <v>7056.98</v>
      </c>
      <c r="W259" s="39">
        <f t="shared" si="17"/>
        <v>39276.345859999987</v>
      </c>
      <c r="X259" s="1">
        <f t="shared" si="18"/>
        <v>35280</v>
      </c>
      <c r="Y259" s="37">
        <f t="shared" si="19"/>
        <v>3996.3458599999867</v>
      </c>
      <c r="Z259" s="204">
        <f t="shared" si="20"/>
        <v>0.11327510941043051</v>
      </c>
      <c r="AA259" s="204">
        <f t="shared" si="21"/>
        <v>0.14159880338815589</v>
      </c>
      <c r="AB259" s="204">
        <f>SUM($C$2:C259)*D259/SUM($B$2:B259)-1</f>
        <v>0.13921889393424003</v>
      </c>
      <c r="AC259" s="204">
        <f t="shared" si="22"/>
        <v>-2.5943784523809521E-2</v>
      </c>
      <c r="AD259" s="40">
        <f t="shared" si="23"/>
        <v>8.4956592592592584E-2</v>
      </c>
    </row>
    <row r="260" spans="1:30">
      <c r="A260" s="31" t="s">
        <v>307</v>
      </c>
      <c r="B260" s="2">
        <v>135</v>
      </c>
      <c r="C260" s="125">
        <v>93.8</v>
      </c>
      <c r="D260" s="121">
        <v>1.4376</v>
      </c>
      <c r="E260" s="32">
        <f t="shared" si="4"/>
        <v>0.22000000000000003</v>
      </c>
      <c r="F260" s="13">
        <f t="shared" si="5"/>
        <v>0.13046370370370361</v>
      </c>
      <c r="H260" s="5">
        <f t="shared" si="6"/>
        <v>17.612599999999986</v>
      </c>
      <c r="I260" s="2" t="s">
        <v>66</v>
      </c>
      <c r="J260" s="33" t="s">
        <v>308</v>
      </c>
      <c r="K260" s="34">
        <f t="shared" si="7"/>
        <v>43852</v>
      </c>
      <c r="L260" s="34" t="str">
        <f t="shared" ca="1" si="8"/>
        <v>2020-10-14</v>
      </c>
      <c r="M260" s="18">
        <f t="shared" ca="1" si="9"/>
        <v>36045</v>
      </c>
      <c r="N260" s="19">
        <f t="shared" ca="1" si="10"/>
        <v>0.17834925787210418</v>
      </c>
      <c r="O260" s="35">
        <f t="shared" si="11"/>
        <v>134.84688</v>
      </c>
      <c r="P260" s="35">
        <f t="shared" si="12"/>
        <v>0.15312000000000126</v>
      </c>
      <c r="Q260" s="36">
        <f t="shared" si="13"/>
        <v>0.9</v>
      </c>
      <c r="R260" s="37">
        <f t="shared" si="14"/>
        <v>22596.499999999993</v>
      </c>
      <c r="S260" s="38">
        <f t="shared" si="15"/>
        <v>32484.728399999989</v>
      </c>
      <c r="T260" s="38"/>
      <c r="U260" s="38"/>
      <c r="V260" s="39">
        <f t="shared" si="16"/>
        <v>7056.98</v>
      </c>
      <c r="W260" s="39">
        <f t="shared" si="17"/>
        <v>39541.708399999989</v>
      </c>
      <c r="X260" s="1">
        <f t="shared" si="18"/>
        <v>35415</v>
      </c>
      <c r="Y260" s="37">
        <f t="shared" si="19"/>
        <v>4126.7083999999886</v>
      </c>
      <c r="Z260" s="204">
        <f t="shared" si="20"/>
        <v>0.11652430890865428</v>
      </c>
      <c r="AA260" s="204">
        <f t="shared" si="21"/>
        <v>0.145521739529064</v>
      </c>
      <c r="AB260" s="204">
        <f>SUM($C$2:C260)*D260/SUM($B$2:B260)-1</f>
        <v>0.14328108360864023</v>
      </c>
      <c r="AC260" s="204">
        <f t="shared" si="22"/>
        <v>-2.6756774699985941E-2</v>
      </c>
      <c r="AD260" s="40">
        <f t="shared" si="23"/>
        <v>8.9536296296296419E-2</v>
      </c>
    </row>
    <row r="261" spans="1:30">
      <c r="A261" s="147" t="s">
        <v>309</v>
      </c>
      <c r="B261" s="148">
        <v>135</v>
      </c>
      <c r="C261" s="169">
        <v>96.59</v>
      </c>
      <c r="D261" s="170">
        <v>1.3959999999999999</v>
      </c>
      <c r="E261" s="151">
        <v>0.22000000000000003</v>
      </c>
      <c r="F261" s="171">
        <v>0.22059259259259259</v>
      </c>
      <c r="G261" s="153">
        <v>164.78</v>
      </c>
      <c r="H261" s="172">
        <v>29.78</v>
      </c>
      <c r="I261" s="148" t="s">
        <v>1010</v>
      </c>
      <c r="J261" s="155" t="s">
        <v>1681</v>
      </c>
      <c r="K261" s="173">
        <v>43853</v>
      </c>
      <c r="L261" s="173" t="s">
        <v>1676</v>
      </c>
      <c r="M261" s="174">
        <v>31995</v>
      </c>
      <c r="N261" s="159">
        <v>0.33973120800125023</v>
      </c>
      <c r="O261" s="160">
        <v>134.83964</v>
      </c>
      <c r="P261" s="160">
        <v>0.16035999999999717</v>
      </c>
      <c r="Q261" s="161">
        <v>0.9</v>
      </c>
      <c r="R261" s="162">
        <v>22693.089999999993</v>
      </c>
      <c r="S261" s="163">
        <v>31679.553639999987</v>
      </c>
      <c r="T261" s="163"/>
      <c r="U261" s="163"/>
      <c r="V261" s="165">
        <v>7056.98</v>
      </c>
      <c r="W261" s="165">
        <v>38736.533639999987</v>
      </c>
      <c r="X261" s="166">
        <v>35550</v>
      </c>
      <c r="Y261" s="162">
        <v>3186.5336399999869</v>
      </c>
      <c r="Z261" s="240">
        <v>8.9635264135020654E-2</v>
      </c>
      <c r="AA261" s="240">
        <v>0.11183558780360903</v>
      </c>
      <c r="AB261" s="240">
        <v>0.10977484106891677</v>
      </c>
      <c r="AC261" s="240">
        <v>-2.0139576933896119E-2</v>
      </c>
      <c r="AD261" s="167" t="s">
        <v>1007</v>
      </c>
    </row>
    <row r="262" spans="1:30">
      <c r="A262" s="147" t="s">
        <v>310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1010</v>
      </c>
      <c r="J262" s="155" t="s">
        <v>1263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1007</v>
      </c>
    </row>
    <row r="263" spans="1:30">
      <c r="A263" s="147" t="s">
        <v>311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1010</v>
      </c>
      <c r="J263" s="155" t="s">
        <v>1264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1007</v>
      </c>
    </row>
    <row r="264" spans="1:30">
      <c r="A264" s="147" t="s">
        <v>312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1010</v>
      </c>
      <c r="J264" s="155" t="s">
        <v>1265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1007</v>
      </c>
    </row>
    <row r="265" spans="1:30">
      <c r="A265" s="147" t="s">
        <v>313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1341</v>
      </c>
      <c r="J265" s="155" t="s">
        <v>1441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1007</v>
      </c>
    </row>
    <row r="266" spans="1:30">
      <c r="A266" s="147" t="s">
        <v>314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1341</v>
      </c>
      <c r="J266" s="155" t="s">
        <v>1442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1007</v>
      </c>
    </row>
    <row r="267" spans="1:30">
      <c r="A267" s="147" t="s">
        <v>315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1341</v>
      </c>
      <c r="J267" s="155" t="s">
        <v>1443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1007</v>
      </c>
    </row>
    <row r="268" spans="1:30">
      <c r="A268" s="147" t="s">
        <v>316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1010</v>
      </c>
      <c r="J268" s="155" t="s">
        <v>1444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1007</v>
      </c>
    </row>
    <row r="269" spans="1:30">
      <c r="A269" s="147" t="s">
        <v>317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1010</v>
      </c>
      <c r="J269" s="155" t="s">
        <v>1551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1007</v>
      </c>
    </row>
    <row r="270" spans="1:30">
      <c r="A270" s="147" t="s">
        <v>318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1010</v>
      </c>
      <c r="J270" s="155" t="s">
        <v>1445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1007</v>
      </c>
    </row>
    <row r="271" spans="1:30">
      <c r="A271" s="147" t="s">
        <v>319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1010</v>
      </c>
      <c r="J271" s="155" t="s">
        <v>1552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1007</v>
      </c>
    </row>
    <row r="272" spans="1:30">
      <c r="A272" s="31" t="s">
        <v>320</v>
      </c>
      <c r="B272" s="2">
        <v>135</v>
      </c>
      <c r="C272" s="125">
        <v>94.83</v>
      </c>
      <c r="D272" s="121">
        <v>1.4218999999999999</v>
      </c>
      <c r="E272" s="32">
        <f t="shared" ref="E272:E280" si="24">10%*Q272+13%</f>
        <v>0.22000000000000003</v>
      </c>
      <c r="F272" s="13">
        <f t="shared" ref="F272:F280" si="25">IF(G272="",($F$1*C272-B272)/B272,H272/B272)</f>
        <v>0.14287711111111109</v>
      </c>
      <c r="H272" s="5">
        <f t="shared" ref="H272:H280" si="26">IF(G272="",$F$1*C272-B272,G272-B272)</f>
        <v>19.288409999999999</v>
      </c>
      <c r="I272" s="2" t="s">
        <v>66</v>
      </c>
      <c r="J272" s="33" t="s">
        <v>321</v>
      </c>
      <c r="K272" s="34">
        <f t="shared" ref="K272:K280" si="27">DATE(MID(J272,1,4),MID(J272,5,2),MID(J272,7,2))</f>
        <v>43878</v>
      </c>
      <c r="L272" s="34" t="str">
        <f t="shared" ref="L272:L280" ca="1" si="28">IF(LEN(J272) &gt; 15,DATE(MID(J272,12,4),MID(J272,16,2),MID(J272,18,2)),TEXT(TODAY(),"yyyy-mm-dd"))</f>
        <v>2020-10-14</v>
      </c>
      <c r="M272" s="18">
        <f t="shared" ref="M272:M280" ca="1" si="29">(L272-K272+1)*B272</f>
        <v>32535</v>
      </c>
      <c r="N272" s="19">
        <f t="shared" ref="N272:N280" ca="1" si="30">H272/M272*365</f>
        <v>0.21639064545873674</v>
      </c>
      <c r="O272" s="35">
        <f t="shared" ref="O272:O280" si="31">D272*C272</f>
        <v>134.83877699999999</v>
      </c>
      <c r="P272" s="35">
        <f t="shared" ref="P272:P280" si="32">B272-O272</f>
        <v>0.16122300000000678</v>
      </c>
      <c r="Q272" s="36">
        <f t="shared" ref="Q272:Q280" si="33">B272/150</f>
        <v>0.9</v>
      </c>
      <c r="R272" s="37">
        <f t="shared" ref="R272:R280" si="34">R271+C272-T272</f>
        <v>23712.329999999998</v>
      </c>
      <c r="S272" s="38">
        <f t="shared" ref="S272:S280" si="35">R272*D272</f>
        <v>33716.562026999993</v>
      </c>
      <c r="T272" s="38"/>
      <c r="U272" s="38"/>
      <c r="V272" s="39">
        <f t="shared" ref="V272:V280" si="36">V271+U272</f>
        <v>7056.98</v>
      </c>
      <c r="W272" s="39">
        <f t="shared" ref="W272:W280" si="37">V272+S272</f>
        <v>40773.542026999989</v>
      </c>
      <c r="X272" s="1">
        <f t="shared" ref="X272:X280" si="38">X271+B272</f>
        <v>36945</v>
      </c>
      <c r="Y272" s="37">
        <f t="shared" ref="Y272:Y280" si="39">W272-X272</f>
        <v>3828.5420269999886</v>
      </c>
      <c r="Z272" s="204">
        <f t="shared" ref="Z272:Z280" si="40">W272/X272-1</f>
        <v>0.10362815068344799</v>
      </c>
      <c r="AA272" s="204">
        <f t="shared" ref="AA272:AA280" si="41">S272/(X272-V272)-1</f>
        <v>0.12809620801244082</v>
      </c>
      <c r="AB272" s="204">
        <f>SUM($C$2:C272)*D272/SUM($B$2:B272)-1</f>
        <v>0.12691069010691547</v>
      </c>
      <c r="AC272" s="204">
        <f t="shared" ref="AC272:AC280" si="42">Z272-AB272</f>
        <v>-2.3282539423467474E-2</v>
      </c>
      <c r="AD272" s="40">
        <f t="shared" ref="AD272:AD280" si="43">IF(E272-F272&lt;0,"达成",E272-F272)</f>
        <v>7.7122888888888935E-2</v>
      </c>
    </row>
    <row r="273" spans="1:30">
      <c r="A273" s="31" t="s">
        <v>322</v>
      </c>
      <c r="B273" s="2">
        <v>135</v>
      </c>
      <c r="C273" s="125">
        <v>95.25</v>
      </c>
      <c r="D273" s="121">
        <v>1.4156</v>
      </c>
      <c r="E273" s="32">
        <f t="shared" si="24"/>
        <v>0.22000000000000003</v>
      </c>
      <c r="F273" s="13">
        <f t="shared" si="25"/>
        <v>0.14793888888888901</v>
      </c>
      <c r="H273" s="5">
        <f t="shared" si="26"/>
        <v>19.971750000000014</v>
      </c>
      <c r="I273" s="2" t="s">
        <v>66</v>
      </c>
      <c r="J273" s="33" t="s">
        <v>323</v>
      </c>
      <c r="K273" s="34">
        <f t="shared" si="27"/>
        <v>43879</v>
      </c>
      <c r="L273" s="34" t="str">
        <f t="shared" ca="1" si="28"/>
        <v>2020-10-14</v>
      </c>
      <c r="M273" s="18">
        <f t="shared" ca="1" si="29"/>
        <v>32400</v>
      </c>
      <c r="N273" s="19">
        <f t="shared" ca="1" si="30"/>
        <v>0.22499039351851868</v>
      </c>
      <c r="O273" s="35">
        <f t="shared" si="31"/>
        <v>134.83590000000001</v>
      </c>
      <c r="P273" s="35">
        <f t="shared" si="32"/>
        <v>0.16409999999999059</v>
      </c>
      <c r="Q273" s="36">
        <f t="shared" si="33"/>
        <v>0.9</v>
      </c>
      <c r="R273" s="37">
        <f t="shared" si="34"/>
        <v>23807.579999999998</v>
      </c>
      <c r="S273" s="38">
        <f t="shared" si="35"/>
        <v>33702.010247999999</v>
      </c>
      <c r="T273" s="38"/>
      <c r="U273" s="38"/>
      <c r="V273" s="39">
        <f t="shared" si="36"/>
        <v>7056.98</v>
      </c>
      <c r="W273" s="39">
        <f t="shared" si="37"/>
        <v>40758.990248000002</v>
      </c>
      <c r="X273" s="1">
        <f t="shared" si="38"/>
        <v>37080</v>
      </c>
      <c r="Y273" s="37">
        <f t="shared" si="39"/>
        <v>3678.9902480000019</v>
      </c>
      <c r="Z273" s="204">
        <f t="shared" si="40"/>
        <v>9.9217644228694724E-2</v>
      </c>
      <c r="AA273" s="204">
        <f t="shared" si="41"/>
        <v>0.12253898002266261</v>
      </c>
      <c r="AB273" s="204">
        <f>SUM($C$2:C273)*D273/SUM($B$2:B273)-1</f>
        <v>0.12146939600862994</v>
      </c>
      <c r="AC273" s="204">
        <f t="shared" si="42"/>
        <v>-2.2251751779935214E-2</v>
      </c>
      <c r="AD273" s="40">
        <f t="shared" si="43"/>
        <v>7.206111111111102E-2</v>
      </c>
    </row>
    <row r="274" spans="1:30">
      <c r="A274" s="31" t="s">
        <v>324</v>
      </c>
      <c r="B274" s="2">
        <v>135</v>
      </c>
      <c r="C274" s="125">
        <v>95.39</v>
      </c>
      <c r="D274" s="121">
        <v>1.4136</v>
      </c>
      <c r="E274" s="32">
        <f t="shared" si="24"/>
        <v>0.22000000000000003</v>
      </c>
      <c r="F274" s="13">
        <f t="shared" si="25"/>
        <v>0.14962614814814823</v>
      </c>
      <c r="H274" s="5">
        <f t="shared" si="26"/>
        <v>20.19953000000001</v>
      </c>
      <c r="I274" s="2" t="s">
        <v>66</v>
      </c>
      <c r="J274" s="33" t="s">
        <v>325</v>
      </c>
      <c r="K274" s="34">
        <f t="shared" si="27"/>
        <v>43880</v>
      </c>
      <c r="L274" s="34" t="str">
        <f t="shared" ca="1" si="28"/>
        <v>2020-10-14</v>
      </c>
      <c r="M274" s="18">
        <f t="shared" ca="1" si="29"/>
        <v>32265</v>
      </c>
      <c r="N274" s="19">
        <f t="shared" ca="1" si="30"/>
        <v>0.22850855261118871</v>
      </c>
      <c r="O274" s="35">
        <f t="shared" si="31"/>
        <v>134.84330399999999</v>
      </c>
      <c r="P274" s="35">
        <f t="shared" si="32"/>
        <v>0.15669600000001083</v>
      </c>
      <c r="Q274" s="36">
        <f t="shared" si="33"/>
        <v>0.9</v>
      </c>
      <c r="R274" s="37">
        <f t="shared" si="34"/>
        <v>23902.969999999998</v>
      </c>
      <c r="S274" s="38">
        <f t="shared" si="35"/>
        <v>33789.238391999999</v>
      </c>
      <c r="T274" s="38"/>
      <c r="U274" s="38"/>
      <c r="V274" s="39">
        <f t="shared" si="36"/>
        <v>7056.98</v>
      </c>
      <c r="W274" s="39">
        <f t="shared" si="37"/>
        <v>40846.218391999995</v>
      </c>
      <c r="X274" s="1">
        <f t="shared" si="38"/>
        <v>37215</v>
      </c>
      <c r="Y274" s="37">
        <f t="shared" si="39"/>
        <v>3631.2183919999952</v>
      </c>
      <c r="Z274" s="204">
        <f t="shared" si="40"/>
        <v>9.7574053258094651E-2</v>
      </c>
      <c r="AA274" s="204">
        <f t="shared" si="41"/>
        <v>0.12040639246210461</v>
      </c>
      <c r="AB274" s="204">
        <f>SUM($C$2:C274)*D274/SUM($B$2:B274)-1</f>
        <v>0.11944585054413515</v>
      </c>
      <c r="AC274" s="204">
        <f t="shared" si="42"/>
        <v>-2.1871797286040495E-2</v>
      </c>
      <c r="AD274" s="40">
        <f t="shared" si="43"/>
        <v>7.0373851851851799E-2</v>
      </c>
    </row>
    <row r="275" spans="1:30">
      <c r="A275" s="31" t="s">
        <v>326</v>
      </c>
      <c r="B275" s="2">
        <v>135</v>
      </c>
      <c r="C275" s="125">
        <v>93.35</v>
      </c>
      <c r="D275" s="121">
        <v>1.4444999999999999</v>
      </c>
      <c r="E275" s="32">
        <f t="shared" si="24"/>
        <v>0.22000000000000003</v>
      </c>
      <c r="F275" s="13">
        <f t="shared" si="25"/>
        <v>0.12504037037037033</v>
      </c>
      <c r="H275" s="5">
        <f t="shared" si="26"/>
        <v>16.880449999999996</v>
      </c>
      <c r="I275" s="2" t="s">
        <v>66</v>
      </c>
      <c r="J275" s="33" t="s">
        <v>327</v>
      </c>
      <c r="K275" s="34">
        <f t="shared" si="27"/>
        <v>43881</v>
      </c>
      <c r="L275" s="34" t="str">
        <f t="shared" ca="1" si="28"/>
        <v>2020-10-14</v>
      </c>
      <c r="M275" s="18">
        <f t="shared" ca="1" si="29"/>
        <v>32130</v>
      </c>
      <c r="N275" s="19">
        <f t="shared" ca="1" si="30"/>
        <v>0.19176359321506375</v>
      </c>
      <c r="O275" s="35">
        <f t="shared" si="31"/>
        <v>134.84407499999998</v>
      </c>
      <c r="P275" s="35">
        <f t="shared" si="32"/>
        <v>0.15592500000002474</v>
      </c>
      <c r="Q275" s="36">
        <f t="shared" si="33"/>
        <v>0.9</v>
      </c>
      <c r="R275" s="37">
        <f t="shared" si="34"/>
        <v>23996.319999999996</v>
      </c>
      <c r="S275" s="38">
        <f t="shared" si="35"/>
        <v>34662.684239999995</v>
      </c>
      <c r="T275" s="38"/>
      <c r="U275" s="38"/>
      <c r="V275" s="39">
        <f t="shared" si="36"/>
        <v>7056.98</v>
      </c>
      <c r="W275" s="39">
        <f t="shared" si="37"/>
        <v>41719.664239999998</v>
      </c>
      <c r="X275" s="1">
        <f t="shared" si="38"/>
        <v>37350</v>
      </c>
      <c r="Y275" s="37">
        <f t="shared" si="39"/>
        <v>4369.6642399999982</v>
      </c>
      <c r="Z275" s="204">
        <f t="shared" si="40"/>
        <v>0.11699234912985279</v>
      </c>
      <c r="AA275" s="204">
        <f t="shared" si="41"/>
        <v>0.14424657033204324</v>
      </c>
      <c r="AB275" s="204">
        <f>SUM($C$2:C275)*D275/SUM($B$2:B275)-1</f>
        <v>0.14339155783132496</v>
      </c>
      <c r="AC275" s="204">
        <f t="shared" si="42"/>
        <v>-2.6399208701472165E-2</v>
      </c>
      <c r="AD275" s="40">
        <f t="shared" si="43"/>
        <v>9.4959629629629699E-2</v>
      </c>
    </row>
    <row r="276" spans="1:30">
      <c r="A276" s="31" t="s">
        <v>328</v>
      </c>
      <c r="B276" s="2">
        <v>135</v>
      </c>
      <c r="C276" s="125">
        <v>93.23</v>
      </c>
      <c r="D276" s="121">
        <v>1.4462999999999999</v>
      </c>
      <c r="E276" s="32">
        <f t="shared" si="24"/>
        <v>0.22000000000000003</v>
      </c>
      <c r="F276" s="13">
        <f t="shared" si="25"/>
        <v>0.12359414814814824</v>
      </c>
      <c r="H276" s="5">
        <f t="shared" si="26"/>
        <v>16.685210000000012</v>
      </c>
      <c r="I276" s="2" t="s">
        <v>66</v>
      </c>
      <c r="J276" s="33" t="s">
        <v>329</v>
      </c>
      <c r="K276" s="34">
        <f t="shared" si="27"/>
        <v>43882</v>
      </c>
      <c r="L276" s="34" t="str">
        <f t="shared" ca="1" si="28"/>
        <v>2020-10-14</v>
      </c>
      <c r="M276" s="18">
        <f t="shared" ca="1" si="29"/>
        <v>31995</v>
      </c>
      <c r="N276" s="19">
        <f t="shared" ca="1" si="30"/>
        <v>0.19034541803406799</v>
      </c>
      <c r="O276" s="35">
        <f t="shared" si="31"/>
        <v>134.838549</v>
      </c>
      <c r="P276" s="35">
        <f t="shared" si="32"/>
        <v>0.16145099999999957</v>
      </c>
      <c r="Q276" s="36">
        <f t="shared" si="33"/>
        <v>0.9</v>
      </c>
      <c r="R276" s="37">
        <f t="shared" si="34"/>
        <v>24089.549999999996</v>
      </c>
      <c r="S276" s="38">
        <f t="shared" si="35"/>
        <v>34840.716164999991</v>
      </c>
      <c r="T276" s="38"/>
      <c r="U276" s="38"/>
      <c r="V276" s="39">
        <f t="shared" si="36"/>
        <v>7056.98</v>
      </c>
      <c r="W276" s="39">
        <f t="shared" si="37"/>
        <v>41897.696164999987</v>
      </c>
      <c r="X276" s="1">
        <f t="shared" si="38"/>
        <v>37485</v>
      </c>
      <c r="Y276" s="37">
        <f t="shared" si="39"/>
        <v>4412.6961649999866</v>
      </c>
      <c r="Z276" s="204">
        <f t="shared" si="40"/>
        <v>0.11771898532746405</v>
      </c>
      <c r="AA276" s="204">
        <f t="shared" si="41"/>
        <v>0.14502081190297589</v>
      </c>
      <c r="AB276" s="204">
        <f>SUM($C$2:C276)*D276/SUM($B$2:B276)-1</f>
        <v>0.14429049027611018</v>
      </c>
      <c r="AC276" s="204">
        <f t="shared" si="42"/>
        <v>-2.657150494864613E-2</v>
      </c>
      <c r="AD276" s="40">
        <f t="shared" si="43"/>
        <v>9.6405851851851784E-2</v>
      </c>
    </row>
    <row r="277" spans="1:30">
      <c r="A277" s="31" t="s">
        <v>330</v>
      </c>
      <c r="B277" s="2">
        <v>135</v>
      </c>
      <c r="C277" s="125">
        <v>93.63</v>
      </c>
      <c r="D277" s="121">
        <v>1.4401999999999999</v>
      </c>
      <c r="E277" s="32">
        <f t="shared" si="24"/>
        <v>0.22000000000000003</v>
      </c>
      <c r="F277" s="13">
        <f t="shared" si="25"/>
        <v>0.1284148888888888</v>
      </c>
      <c r="H277" s="5">
        <f t="shared" si="26"/>
        <v>17.336009999999987</v>
      </c>
      <c r="I277" s="2" t="s">
        <v>66</v>
      </c>
      <c r="J277" s="33" t="s">
        <v>331</v>
      </c>
      <c r="K277" s="34">
        <f t="shared" si="27"/>
        <v>43885</v>
      </c>
      <c r="L277" s="34" t="str">
        <f t="shared" ca="1" si="28"/>
        <v>2020-10-14</v>
      </c>
      <c r="M277" s="18">
        <f t="shared" ca="1" si="29"/>
        <v>31590</v>
      </c>
      <c r="N277" s="19">
        <f t="shared" ca="1" si="30"/>
        <v>0.20030527540360857</v>
      </c>
      <c r="O277" s="35">
        <f t="shared" si="31"/>
        <v>134.84592599999999</v>
      </c>
      <c r="P277" s="35">
        <f t="shared" si="32"/>
        <v>0.15407400000000848</v>
      </c>
      <c r="Q277" s="36">
        <f t="shared" si="33"/>
        <v>0.9</v>
      </c>
      <c r="R277" s="37">
        <f t="shared" si="34"/>
        <v>24183.179999999997</v>
      </c>
      <c r="S277" s="38">
        <f t="shared" si="35"/>
        <v>34828.61583599999</v>
      </c>
      <c r="T277" s="38"/>
      <c r="U277" s="38"/>
      <c r="V277" s="39">
        <f t="shared" si="36"/>
        <v>7056.98</v>
      </c>
      <c r="W277" s="39">
        <f t="shared" si="37"/>
        <v>41885.595835999993</v>
      </c>
      <c r="X277" s="1">
        <f t="shared" si="38"/>
        <v>37620</v>
      </c>
      <c r="Y277" s="37">
        <f t="shared" si="39"/>
        <v>4265.5958359999931</v>
      </c>
      <c r="Z277" s="204">
        <f t="shared" si="40"/>
        <v>0.11338638585858574</v>
      </c>
      <c r="AA277" s="204">
        <f t="shared" si="41"/>
        <v>0.13956722326523985</v>
      </c>
      <c r="AB277" s="204">
        <f>SUM($C$2:C277)*D277/SUM($B$2:B277)-1</f>
        <v>0.13895969797979779</v>
      </c>
      <c r="AC277" s="204">
        <f t="shared" si="42"/>
        <v>-2.5573312121212055E-2</v>
      </c>
      <c r="AD277" s="40">
        <f t="shared" si="43"/>
        <v>9.1585111111111228E-2</v>
      </c>
    </row>
    <row r="278" spans="1:30">
      <c r="A278" s="31" t="s">
        <v>332</v>
      </c>
      <c r="B278" s="2">
        <v>135</v>
      </c>
      <c r="C278" s="125">
        <v>93.85</v>
      </c>
      <c r="D278" s="121">
        <v>1.4368000000000001</v>
      </c>
      <c r="E278" s="32">
        <f t="shared" si="24"/>
        <v>0.22000000000000003</v>
      </c>
      <c r="F278" s="13">
        <f t="shared" si="25"/>
        <v>0.13106629629629629</v>
      </c>
      <c r="H278" s="5">
        <f t="shared" si="26"/>
        <v>17.693950000000001</v>
      </c>
      <c r="I278" s="2" t="s">
        <v>66</v>
      </c>
      <c r="J278" s="33" t="s">
        <v>333</v>
      </c>
      <c r="K278" s="34">
        <f t="shared" si="27"/>
        <v>43886</v>
      </c>
      <c r="L278" s="34" t="str">
        <f t="shared" ca="1" si="28"/>
        <v>2020-10-14</v>
      </c>
      <c r="M278" s="18">
        <f t="shared" ca="1" si="29"/>
        <v>31455</v>
      </c>
      <c r="N278" s="19">
        <f t="shared" ca="1" si="30"/>
        <v>0.20531844698776031</v>
      </c>
      <c r="O278" s="35">
        <f t="shared" si="31"/>
        <v>134.84368000000001</v>
      </c>
      <c r="P278" s="35">
        <f t="shared" si="32"/>
        <v>0.1563199999999938</v>
      </c>
      <c r="Q278" s="36">
        <f t="shared" si="33"/>
        <v>0.9</v>
      </c>
      <c r="R278" s="37">
        <f t="shared" si="34"/>
        <v>24277.029999999995</v>
      </c>
      <c r="S278" s="38">
        <f t="shared" si="35"/>
        <v>34881.236703999995</v>
      </c>
      <c r="T278" s="38"/>
      <c r="U278" s="38"/>
      <c r="V278" s="39">
        <f t="shared" si="36"/>
        <v>7056.98</v>
      </c>
      <c r="W278" s="39">
        <f t="shared" si="37"/>
        <v>41938.216703999991</v>
      </c>
      <c r="X278" s="1">
        <f t="shared" si="38"/>
        <v>37755</v>
      </c>
      <c r="Y278" s="37">
        <f t="shared" si="39"/>
        <v>4183.2167039999913</v>
      </c>
      <c r="Z278" s="204">
        <f t="shared" si="40"/>
        <v>0.1107990121573299</v>
      </c>
      <c r="AA278" s="204">
        <f t="shared" si="41"/>
        <v>0.13626991916742504</v>
      </c>
      <c r="AB278" s="204">
        <f>SUM($C$2:C278)*D278/SUM($B$2:B278)-1</f>
        <v>0.13577945893259158</v>
      </c>
      <c r="AC278" s="204">
        <f t="shared" si="42"/>
        <v>-2.4980446775261678E-2</v>
      </c>
      <c r="AD278" s="40">
        <f t="shared" si="43"/>
        <v>8.8933703703703737E-2</v>
      </c>
    </row>
    <row r="279" spans="1:30">
      <c r="A279" s="31" t="s">
        <v>334</v>
      </c>
      <c r="B279" s="2">
        <v>135</v>
      </c>
      <c r="C279" s="125">
        <v>94.95</v>
      </c>
      <c r="D279" s="121">
        <v>1.4200999999999999</v>
      </c>
      <c r="E279" s="32">
        <f t="shared" si="24"/>
        <v>0.22000000000000003</v>
      </c>
      <c r="F279" s="13">
        <f t="shared" si="25"/>
        <v>0.14432333333333341</v>
      </c>
      <c r="H279" s="5">
        <f t="shared" si="26"/>
        <v>19.483650000000011</v>
      </c>
      <c r="I279" s="2" t="s">
        <v>66</v>
      </c>
      <c r="J279" s="33" t="s">
        <v>335</v>
      </c>
      <c r="K279" s="34">
        <f t="shared" si="27"/>
        <v>43887</v>
      </c>
      <c r="L279" s="34" t="str">
        <f t="shared" ca="1" si="28"/>
        <v>2020-10-14</v>
      </c>
      <c r="M279" s="18">
        <f t="shared" ca="1" si="29"/>
        <v>31320</v>
      </c>
      <c r="N279" s="19">
        <f t="shared" ca="1" si="30"/>
        <v>0.22706041666666679</v>
      </c>
      <c r="O279" s="35">
        <f t="shared" si="31"/>
        <v>134.83849499999999</v>
      </c>
      <c r="P279" s="35">
        <f t="shared" si="32"/>
        <v>0.16150500000000534</v>
      </c>
      <c r="Q279" s="36">
        <f t="shared" si="33"/>
        <v>0.9</v>
      </c>
      <c r="R279" s="37">
        <f t="shared" si="34"/>
        <v>24371.979999999996</v>
      </c>
      <c r="S279" s="38">
        <f t="shared" si="35"/>
        <v>34610.648797999995</v>
      </c>
      <c r="T279" s="38"/>
      <c r="U279" s="38"/>
      <c r="V279" s="39">
        <f t="shared" si="36"/>
        <v>7056.98</v>
      </c>
      <c r="W279" s="39">
        <f t="shared" si="37"/>
        <v>41667.628797999991</v>
      </c>
      <c r="X279" s="1">
        <f t="shared" si="38"/>
        <v>37890</v>
      </c>
      <c r="Y279" s="37">
        <f t="shared" si="39"/>
        <v>3777.6287979999906</v>
      </c>
      <c r="Z279" s="204">
        <f t="shared" si="40"/>
        <v>9.9699889100026251E-2</v>
      </c>
      <c r="AA279" s="204">
        <f t="shared" si="41"/>
        <v>0.12251893580323925</v>
      </c>
      <c r="AB279" s="204">
        <f>SUM($C$2:C279)*D279/SUM($B$2:B279)-1</f>
        <v>0.12213723407231436</v>
      </c>
      <c r="AC279" s="204">
        <f t="shared" si="42"/>
        <v>-2.2437344972288109E-2</v>
      </c>
      <c r="AD279" s="40">
        <f t="shared" si="43"/>
        <v>7.5676666666666614E-2</v>
      </c>
    </row>
    <row r="280" spans="1:30">
      <c r="A280" s="31" t="s">
        <v>336</v>
      </c>
      <c r="B280" s="2">
        <v>135</v>
      </c>
      <c r="C280" s="125">
        <v>94.69</v>
      </c>
      <c r="D280" s="121">
        <v>1.4239999999999999</v>
      </c>
      <c r="E280" s="32">
        <f t="shared" si="24"/>
        <v>0.22000000000000003</v>
      </c>
      <c r="F280" s="13">
        <f t="shared" si="25"/>
        <v>0.14118985185185187</v>
      </c>
      <c r="H280" s="5">
        <f t="shared" si="26"/>
        <v>19.060630000000003</v>
      </c>
      <c r="I280" s="2" t="s">
        <v>66</v>
      </c>
      <c r="J280" s="33" t="s">
        <v>337</v>
      </c>
      <c r="K280" s="34">
        <f t="shared" si="27"/>
        <v>43888</v>
      </c>
      <c r="L280" s="34" t="str">
        <f t="shared" ca="1" si="28"/>
        <v>2020-10-14</v>
      </c>
      <c r="M280" s="18">
        <f t="shared" ca="1" si="29"/>
        <v>31185</v>
      </c>
      <c r="N280" s="19">
        <f t="shared" ca="1" si="30"/>
        <v>0.22309219015552351</v>
      </c>
      <c r="O280" s="35">
        <f t="shared" si="31"/>
        <v>134.83856</v>
      </c>
      <c r="P280" s="35">
        <f t="shared" si="32"/>
        <v>0.16143999999999892</v>
      </c>
      <c r="Q280" s="36">
        <f t="shared" si="33"/>
        <v>0.9</v>
      </c>
      <c r="R280" s="37">
        <f t="shared" si="34"/>
        <v>24466.669999999995</v>
      </c>
      <c r="S280" s="38">
        <f t="shared" si="35"/>
        <v>34840.538079999991</v>
      </c>
      <c r="T280" s="38"/>
      <c r="U280" s="38"/>
      <c r="V280" s="39">
        <f t="shared" si="36"/>
        <v>7056.98</v>
      </c>
      <c r="W280" s="39">
        <f t="shared" si="37"/>
        <v>41897.518079999994</v>
      </c>
      <c r="X280" s="1">
        <f t="shared" si="38"/>
        <v>38025</v>
      </c>
      <c r="Y280" s="37">
        <f t="shared" si="39"/>
        <v>3872.5180799999944</v>
      </c>
      <c r="Z280" s="204">
        <f t="shared" si="40"/>
        <v>0.10184136962524648</v>
      </c>
      <c r="AA280" s="204">
        <f t="shared" si="41"/>
        <v>0.12504894016472456</v>
      </c>
      <c r="AB280" s="204">
        <f>SUM($C$2:C280)*D280/SUM($B$2:B280)-1</f>
        <v>0.12477013333333309</v>
      </c>
      <c r="AC280" s="204">
        <f t="shared" si="42"/>
        <v>-2.2928763708086608E-2</v>
      </c>
      <c r="AD280" s="40">
        <f t="shared" si="43"/>
        <v>7.8810148148148157E-2</v>
      </c>
    </row>
    <row r="281" spans="1:30">
      <c r="A281" s="147" t="s">
        <v>338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1010</v>
      </c>
      <c r="J281" s="155" t="s">
        <v>1446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05">
        <v>7.0893449475890824E-2</v>
      </c>
      <c r="AA281" s="205">
        <v>8.6978500222807842E-2</v>
      </c>
      <c r="AB281" s="205">
        <v>8.6781084774632866E-2</v>
      </c>
      <c r="AC281" s="205">
        <v>-1.5887635298742042E-2</v>
      </c>
      <c r="AD281" s="167" t="s">
        <v>1007</v>
      </c>
    </row>
    <row r="282" spans="1:30">
      <c r="A282" s="31" t="s">
        <v>339</v>
      </c>
      <c r="B282" s="2">
        <v>135</v>
      </c>
      <c r="C282" s="125">
        <v>95.04</v>
      </c>
      <c r="D282" s="121">
        <v>1.4188000000000001</v>
      </c>
      <c r="E282" s="32">
        <f t="shared" ref="E282:E288" si="44">10%*Q282+13%</f>
        <v>0.22000000000000003</v>
      </c>
      <c r="F282" s="13">
        <f t="shared" ref="F282:F288" si="45">IF(G282="",($F$1*C282-B282)/B282,H282/B282)</f>
        <v>0.14540800000000015</v>
      </c>
      <c r="H282" s="5">
        <f t="shared" ref="H282:H288" si="46">IF(G282="",$F$1*C282-B282,G282-B282)</f>
        <v>19.630080000000021</v>
      </c>
      <c r="I282" s="2" t="s">
        <v>66</v>
      </c>
      <c r="J282" s="33" t="s">
        <v>340</v>
      </c>
      <c r="K282" s="34">
        <f t="shared" ref="K282:K288" si="47">DATE(MID(J282,1,4),MID(J282,5,2),MID(J282,7,2))</f>
        <v>43892</v>
      </c>
      <c r="L282" s="34" t="str">
        <f t="shared" ref="L282:L288" ca="1" si="48">IF(LEN(J282) &gt; 15,DATE(MID(J282,12,4),MID(J282,16,2),MID(J282,18,2)),TEXT(TODAY(),"yyyy-mm-dd"))</f>
        <v>2020-10-14</v>
      </c>
      <c r="M282" s="18">
        <f t="shared" ref="M282:M288" ca="1" si="49">(L282-K282+1)*B282</f>
        <v>30645</v>
      </c>
      <c r="N282" s="19">
        <f t="shared" ref="N282:N288" ca="1" si="50">H282/M282*365</f>
        <v>0.23380581497797381</v>
      </c>
      <c r="O282" s="35">
        <f t="shared" ref="O282:O288" si="51">D282*C282</f>
        <v>134.84275200000002</v>
      </c>
      <c r="P282" s="35">
        <f t="shared" ref="P282:P288" si="52">B282-O282</f>
        <v>0.1572479999999814</v>
      </c>
      <c r="Q282" s="36">
        <f t="shared" ref="Q282:Q288" si="53">B282/150</f>
        <v>0.9</v>
      </c>
      <c r="R282" s="37">
        <f t="shared" ref="R282:R288" si="54">R281+C282-T282</f>
        <v>24659.679999999997</v>
      </c>
      <c r="S282" s="38">
        <f t="shared" ref="S282:S288" si="55">R282*D282</f>
        <v>34987.153983999997</v>
      </c>
      <c r="T282" s="38"/>
      <c r="U282" s="38"/>
      <c r="V282" s="39">
        <f t="shared" ref="V282:V288" si="56">V281+U282</f>
        <v>7056.98</v>
      </c>
      <c r="W282" s="39">
        <f t="shared" ref="W282:W288" si="57">V282+S282</f>
        <v>42044.133984</v>
      </c>
      <c r="X282" s="1">
        <f t="shared" ref="X282:X288" si="58">X281+B282</f>
        <v>38295</v>
      </c>
      <c r="Y282" s="37">
        <f t="shared" ref="Y282:Y288" si="59">W282-X282</f>
        <v>3749.1339840000001</v>
      </c>
      <c r="Z282" s="204">
        <f t="shared" ref="Z282:Z288" si="60">W282/X282-1</f>
        <v>9.7901396631413951E-2</v>
      </c>
      <c r="AA282" s="204">
        <f t="shared" ref="AA282:AA288" si="61">S282/(X282-V282)-1</f>
        <v>0.12001829770260719</v>
      </c>
      <c r="AB282" s="204">
        <f>SUM($C$2:C282)*D282/SUM($B$2:B282)-1</f>
        <v>0.11991243170126631</v>
      </c>
      <c r="AC282" s="204">
        <f t="shared" ref="AC282:AC288" si="62">Z282-AB282</f>
        <v>-2.2011035069852358E-2</v>
      </c>
      <c r="AD282" s="40">
        <f t="shared" ref="AD282:AD288" si="63">IF(E282-F282&lt;0,"达成",E282-F282)</f>
        <v>7.4591999999999881E-2</v>
      </c>
    </row>
    <row r="283" spans="1:30">
      <c r="A283" s="31" t="s">
        <v>341</v>
      </c>
      <c r="B283" s="2">
        <v>135</v>
      </c>
      <c r="C283" s="125">
        <v>94.53</v>
      </c>
      <c r="D283" s="121">
        <v>1.4265000000000001</v>
      </c>
      <c r="E283" s="32">
        <f t="shared" si="44"/>
        <v>0.22000000000000003</v>
      </c>
      <c r="F283" s="13">
        <f t="shared" si="45"/>
        <v>0.13926155555555553</v>
      </c>
      <c r="H283" s="5">
        <f t="shared" si="46"/>
        <v>18.800309999999996</v>
      </c>
      <c r="I283" s="2" t="s">
        <v>66</v>
      </c>
      <c r="J283" s="33" t="s">
        <v>342</v>
      </c>
      <c r="K283" s="34">
        <f t="shared" si="47"/>
        <v>43893</v>
      </c>
      <c r="L283" s="34" t="str">
        <f t="shared" ca="1" si="48"/>
        <v>2020-10-14</v>
      </c>
      <c r="M283" s="18">
        <f t="shared" ca="1" si="49"/>
        <v>30510</v>
      </c>
      <c r="N283" s="19">
        <f t="shared" ca="1" si="50"/>
        <v>0.22491357423795472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204">
        <f t="shared" si="60"/>
        <v>0.10249442011449372</v>
      </c>
      <c r="AA283" s="204">
        <f t="shared" si="61"/>
        <v>0.12554929570057327</v>
      </c>
      <c r="AB283" s="204">
        <f>SUM($C$2:C283)*D283/SUM($B$2:B283)-1</f>
        <v>0.12554376346604212</v>
      </c>
      <c r="AC283" s="204">
        <f t="shared" si="62"/>
        <v>-2.3049343351548401E-2</v>
      </c>
      <c r="AD283" s="40">
        <f t="shared" si="63"/>
        <v>8.0738444444444502E-2</v>
      </c>
    </row>
    <row r="284" spans="1:30">
      <c r="A284" s="31" t="s">
        <v>343</v>
      </c>
      <c r="B284" s="2">
        <v>135</v>
      </c>
      <c r="C284" s="125">
        <v>94.02</v>
      </c>
      <c r="D284" s="121">
        <v>1.4341999999999999</v>
      </c>
      <c r="E284" s="32">
        <f t="shared" si="44"/>
        <v>0.22000000000000003</v>
      </c>
      <c r="F284" s="13">
        <f t="shared" si="45"/>
        <v>0.1331151111111111</v>
      </c>
      <c r="H284" s="5">
        <f t="shared" si="46"/>
        <v>17.97054</v>
      </c>
      <c r="I284" s="2" t="s">
        <v>66</v>
      </c>
      <c r="J284" s="33" t="s">
        <v>344</v>
      </c>
      <c r="K284" s="34">
        <f t="shared" si="47"/>
        <v>43894</v>
      </c>
      <c r="L284" s="34" t="str">
        <f t="shared" ca="1" si="48"/>
        <v>2020-10-14</v>
      </c>
      <c r="M284" s="18">
        <f t="shared" ca="1" si="49"/>
        <v>30375</v>
      </c>
      <c r="N284" s="19">
        <f t="shared" ca="1" si="50"/>
        <v>0.2159422913580247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204">
        <f t="shared" si="60"/>
        <v>0.10707406887073723</v>
      </c>
      <c r="AA284" s="204">
        <f t="shared" si="61"/>
        <v>0.13105588564435311</v>
      </c>
      <c r="AB284" s="204">
        <f>SUM($C$2:C284)*D284/SUM($B$2:B284)-1</f>
        <v>0.13115445113444801</v>
      </c>
      <c r="AC284" s="204">
        <f t="shared" si="62"/>
        <v>-2.4080382263710787E-2</v>
      </c>
      <c r="AD284" s="40">
        <f t="shared" si="63"/>
        <v>8.6884888888888928E-2</v>
      </c>
    </row>
    <row r="285" spans="1:30">
      <c r="A285" s="31" t="s">
        <v>345</v>
      </c>
      <c r="B285" s="2">
        <v>135</v>
      </c>
      <c r="C285" s="125">
        <v>92.07</v>
      </c>
      <c r="D285" s="121">
        <v>1.4644999999999999</v>
      </c>
      <c r="E285" s="32">
        <f t="shared" si="44"/>
        <v>0.22000000000000003</v>
      </c>
      <c r="F285" s="13">
        <f t="shared" si="45"/>
        <v>0.10961399999999996</v>
      </c>
      <c r="H285" s="5">
        <f t="shared" si="46"/>
        <v>14.797889999999995</v>
      </c>
      <c r="I285" s="2" t="s">
        <v>66</v>
      </c>
      <c r="J285" s="33" t="s">
        <v>346</v>
      </c>
      <c r="K285" s="34">
        <f t="shared" si="47"/>
        <v>43895</v>
      </c>
      <c r="L285" s="34" t="str">
        <f t="shared" ca="1" si="48"/>
        <v>2020-10-14</v>
      </c>
      <c r="M285" s="18">
        <f t="shared" ca="1" si="49"/>
        <v>30240</v>
      </c>
      <c r="N285" s="19">
        <f t="shared" ca="1" si="50"/>
        <v>0.17861209821428564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204">
        <f t="shared" si="60"/>
        <v>0.12608723397932797</v>
      </c>
      <c r="AA285" s="204">
        <f t="shared" si="61"/>
        <v>0.15664161857597159</v>
      </c>
      <c r="AB285" s="204">
        <f>SUM($C$2:C285)*D285/SUM($B$2:B285)-1</f>
        <v>0.15450697661498691</v>
      </c>
      <c r="AC285" s="204">
        <f t="shared" si="62"/>
        <v>-2.841974263565894E-2</v>
      </c>
      <c r="AD285" s="40">
        <f t="shared" si="63"/>
        <v>0.11038600000000007</v>
      </c>
    </row>
    <row r="286" spans="1:30">
      <c r="A286" s="31" t="s">
        <v>347</v>
      </c>
      <c r="B286" s="2">
        <v>135</v>
      </c>
      <c r="C286" s="125">
        <v>93.51</v>
      </c>
      <c r="D286" s="121">
        <v>1.4419999999999999</v>
      </c>
      <c r="E286" s="32">
        <f t="shared" si="44"/>
        <v>0.22000000000000003</v>
      </c>
      <c r="F286" s="13">
        <f t="shared" si="45"/>
        <v>0.1269686666666667</v>
      </c>
      <c r="H286" s="5">
        <f t="shared" si="46"/>
        <v>17.140770000000003</v>
      </c>
      <c r="I286" s="2" t="s">
        <v>66</v>
      </c>
      <c r="J286" s="33" t="s">
        <v>348</v>
      </c>
      <c r="K286" s="34">
        <f t="shared" si="47"/>
        <v>43896</v>
      </c>
      <c r="L286" s="34" t="str">
        <f t="shared" ca="1" si="48"/>
        <v>2020-10-14</v>
      </c>
      <c r="M286" s="18">
        <f t="shared" ca="1" si="49"/>
        <v>30105</v>
      </c>
      <c r="N286" s="19">
        <f t="shared" ca="1" si="50"/>
        <v>0.20781866965620333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204">
        <f t="shared" si="60"/>
        <v>0.1113906167117289</v>
      </c>
      <c r="AA286" s="204">
        <f t="shared" si="61"/>
        <v>0.13826713430613657</v>
      </c>
      <c r="AB286" s="204">
        <f>SUM($C$2:C286)*D286/SUM($B$2:B286)-1</f>
        <v>0.13629005896742608</v>
      </c>
      <c r="AC286" s="204">
        <f t="shared" si="62"/>
        <v>-2.489944225569718E-2</v>
      </c>
      <c r="AD286" s="40">
        <f t="shared" si="63"/>
        <v>9.3031333333333327E-2</v>
      </c>
    </row>
    <row r="287" spans="1:30">
      <c r="A287" s="147" t="s">
        <v>837</v>
      </c>
      <c r="B287" s="148">
        <v>135</v>
      </c>
      <c r="C287" s="169">
        <v>96.57</v>
      </c>
      <c r="D287" s="170">
        <v>1.3963000000000001</v>
      </c>
      <c r="E287" s="151">
        <v>0.22000000000000003</v>
      </c>
      <c r="F287" s="171">
        <v>0.22029629629629635</v>
      </c>
      <c r="G287" s="153">
        <v>164.74</v>
      </c>
      <c r="H287" s="172">
        <v>29.740000000000009</v>
      </c>
      <c r="I287" s="148" t="s">
        <v>1010</v>
      </c>
      <c r="J287" s="155" t="s">
        <v>1683</v>
      </c>
      <c r="K287" s="173">
        <v>43899</v>
      </c>
      <c r="L287" s="173" t="s">
        <v>1676</v>
      </c>
      <c r="M287" s="174">
        <v>25785</v>
      </c>
      <c r="N287" s="159">
        <v>0.42098506883847209</v>
      </c>
      <c r="O287" s="160">
        <v>134.84069099999999</v>
      </c>
      <c r="P287" s="160">
        <v>0.15930900000000747</v>
      </c>
      <c r="Q287" s="161">
        <v>0.9</v>
      </c>
      <c r="R287" s="162">
        <v>24792.869999999995</v>
      </c>
      <c r="S287" s="163">
        <v>34618.284380999998</v>
      </c>
      <c r="T287" s="163"/>
      <c r="U287" s="163"/>
      <c r="V287" s="165">
        <v>7548.79</v>
      </c>
      <c r="W287" s="165">
        <v>42167.074380999999</v>
      </c>
      <c r="X287" s="166">
        <v>38970</v>
      </c>
      <c r="Y287" s="162">
        <v>3197.0743809999985</v>
      </c>
      <c r="Z287" s="240">
        <v>8.2039373389787063E-2</v>
      </c>
      <c r="AA287" s="240">
        <v>0.10174892631442267</v>
      </c>
      <c r="AB287" s="240">
        <v>9.9927173646394474E-2</v>
      </c>
      <c r="AC287" s="240">
        <v>-1.7887800256607411E-2</v>
      </c>
      <c r="AD287" s="167" t="s">
        <v>1007</v>
      </c>
    </row>
    <row r="288" spans="1:30">
      <c r="A288" s="31" t="s">
        <v>838</v>
      </c>
      <c r="B288" s="2">
        <v>135</v>
      </c>
      <c r="C288" s="125">
        <v>94.67</v>
      </c>
      <c r="D288" s="121">
        <v>1.4242999999999999</v>
      </c>
      <c r="E288" s="32">
        <f t="shared" si="44"/>
        <v>0.22000000000000003</v>
      </c>
      <c r="F288" s="13">
        <f t="shared" si="45"/>
        <v>0.14094881481481475</v>
      </c>
      <c r="H288" s="5">
        <f t="shared" si="46"/>
        <v>19.028089999999992</v>
      </c>
      <c r="I288" s="2" t="s">
        <v>66</v>
      </c>
      <c r="J288" s="33" t="s">
        <v>839</v>
      </c>
      <c r="K288" s="34">
        <f t="shared" si="47"/>
        <v>43900</v>
      </c>
      <c r="L288" s="34" t="str">
        <f t="shared" ca="1" si="48"/>
        <v>2020-10-14</v>
      </c>
      <c r="M288" s="18">
        <f t="shared" ca="1" si="49"/>
        <v>29565</v>
      </c>
      <c r="N288" s="19">
        <f t="shared" ca="1" si="50"/>
        <v>0.23491469135802456</v>
      </c>
      <c r="O288" s="35">
        <f t="shared" si="51"/>
        <v>134.838481</v>
      </c>
      <c r="P288" s="35">
        <f t="shared" si="52"/>
        <v>0.16151899999999841</v>
      </c>
      <c r="Q288" s="36">
        <f t="shared" si="53"/>
        <v>0.9</v>
      </c>
      <c r="R288" s="37">
        <f t="shared" si="54"/>
        <v>24887.539999999994</v>
      </c>
      <c r="S288" s="38">
        <f t="shared" si="55"/>
        <v>35447.323221999992</v>
      </c>
      <c r="T288" s="38"/>
      <c r="U288" s="38"/>
      <c r="V288" s="39">
        <f t="shared" si="56"/>
        <v>7548.79</v>
      </c>
      <c r="W288" s="39">
        <f t="shared" si="57"/>
        <v>42996.113221999993</v>
      </c>
      <c r="X288" s="1">
        <f t="shared" si="58"/>
        <v>39105</v>
      </c>
      <c r="Y288" s="37">
        <f t="shared" si="59"/>
        <v>3891.1132219999927</v>
      </c>
      <c r="Z288" s="204">
        <f t="shared" si="60"/>
        <v>9.9504237872394707E-2</v>
      </c>
      <c r="AA288" s="204">
        <f t="shared" si="61"/>
        <v>0.12330736872393722</v>
      </c>
      <c r="AB288" s="204">
        <f>SUM($C$2:C288)*D288/SUM($B$2:B288)-1</f>
        <v>0.12155876123257858</v>
      </c>
      <c r="AC288" s="204">
        <f t="shared" si="62"/>
        <v>-2.2054523360183875E-2</v>
      </c>
      <c r="AD288" s="40">
        <f t="shared" si="63"/>
        <v>7.905118518518528E-2</v>
      </c>
    </row>
    <row r="289" spans="1:30">
      <c r="A289" s="147" t="s">
        <v>840</v>
      </c>
      <c r="B289" s="148">
        <v>135</v>
      </c>
      <c r="C289" s="169">
        <v>95.87</v>
      </c>
      <c r="D289" s="170">
        <v>1.4065000000000001</v>
      </c>
      <c r="E289" s="151">
        <v>0.22000000000000003</v>
      </c>
      <c r="F289" s="171">
        <v>0.21266666666666673</v>
      </c>
      <c r="G289" s="153">
        <v>163.71</v>
      </c>
      <c r="H289" s="172">
        <v>28.710000000000008</v>
      </c>
      <c r="I289" s="148" t="s">
        <v>1010</v>
      </c>
      <c r="J289" s="155" t="s">
        <v>1753</v>
      </c>
      <c r="K289" s="173">
        <v>43901</v>
      </c>
      <c r="L289" s="173">
        <v>44117</v>
      </c>
      <c r="M289" s="174">
        <v>29295</v>
      </c>
      <c r="N289" s="159">
        <v>0.35771121351766522</v>
      </c>
      <c r="O289" s="160">
        <v>134.84115500000001</v>
      </c>
      <c r="P289" s="160">
        <v>0.15884499999998525</v>
      </c>
      <c r="Q289" s="161">
        <v>0.9</v>
      </c>
      <c r="R289" s="162">
        <v>24983.409999999993</v>
      </c>
      <c r="S289" s="163">
        <v>35139.166164999995</v>
      </c>
      <c r="T289" s="163"/>
      <c r="U289" s="163"/>
      <c r="V289" s="165">
        <v>7548.79</v>
      </c>
      <c r="W289" s="165">
        <v>42687.956164999996</v>
      </c>
      <c r="X289" s="166">
        <v>39240</v>
      </c>
      <c r="Y289" s="162">
        <v>3447.956164999996</v>
      </c>
      <c r="Z289" s="240">
        <v>8.7868403797145778E-2</v>
      </c>
      <c r="AA289" s="240">
        <v>0.10879850169810479</v>
      </c>
      <c r="AB289" s="240">
        <v>0.10716819686544299</v>
      </c>
      <c r="AC289" s="240">
        <v>-1.9299793068297211E-2</v>
      </c>
      <c r="AD289" s="167" t="s">
        <v>1007</v>
      </c>
    </row>
    <row r="290" spans="1:30">
      <c r="A290" s="147" t="s">
        <v>841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1010</v>
      </c>
      <c r="J290" s="155" t="s">
        <v>1366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1007</v>
      </c>
    </row>
    <row r="291" spans="1:30">
      <c r="A291" s="147" t="s">
        <v>842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1341</v>
      </c>
      <c r="J291" s="155" t="s">
        <v>1348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1007</v>
      </c>
    </row>
    <row r="292" spans="1:30">
      <c r="A292" s="147" t="s">
        <v>850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1010</v>
      </c>
      <c r="J292" s="155" t="s">
        <v>1167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1007</v>
      </c>
    </row>
    <row r="293" spans="1:30">
      <c r="A293" s="147" t="s">
        <v>851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1010</v>
      </c>
      <c r="J293" s="155" t="s">
        <v>1158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1007</v>
      </c>
    </row>
    <row r="294" spans="1:30">
      <c r="A294" s="147" t="s">
        <v>852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1010</v>
      </c>
      <c r="J294" s="155" t="s">
        <v>1085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1007</v>
      </c>
    </row>
    <row r="295" spans="1:30">
      <c r="A295" s="147" t="s">
        <v>853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1010</v>
      </c>
      <c r="J295" s="155" t="s">
        <v>1084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1007</v>
      </c>
    </row>
    <row r="296" spans="1:30">
      <c r="A296" s="147" t="s">
        <v>854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1010</v>
      </c>
      <c r="J296" s="155" t="s">
        <v>1159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1007</v>
      </c>
    </row>
    <row r="297" spans="1:30">
      <c r="A297" s="147" t="s">
        <v>861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1010</v>
      </c>
      <c r="J297" s="155" t="s">
        <v>1050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1007</v>
      </c>
    </row>
    <row r="298" spans="1:30">
      <c r="A298" s="147" t="s">
        <v>862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1010</v>
      </c>
      <c r="J298" s="155" t="s">
        <v>1140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1007</v>
      </c>
    </row>
    <row r="299" spans="1:30">
      <c r="A299" s="147" t="s">
        <v>863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1010</v>
      </c>
      <c r="J299" s="155" t="s">
        <v>1168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1007</v>
      </c>
    </row>
    <row r="300" spans="1:30">
      <c r="A300" s="147" t="s">
        <v>864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1010</v>
      </c>
      <c r="J300" s="155" t="s">
        <v>1160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1007</v>
      </c>
    </row>
    <row r="301" spans="1:30">
      <c r="A301" s="147" t="s">
        <v>865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1010</v>
      </c>
      <c r="J301" s="155" t="s">
        <v>1161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1007</v>
      </c>
    </row>
    <row r="302" spans="1:30">
      <c r="A302" s="147" t="s">
        <v>873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1010</v>
      </c>
      <c r="J302" s="155" t="s">
        <v>1162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1007</v>
      </c>
    </row>
    <row r="303" spans="1:30">
      <c r="A303" s="147" t="s">
        <v>874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1010</v>
      </c>
      <c r="J303" s="155" t="s">
        <v>1169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1007</v>
      </c>
    </row>
    <row r="304" spans="1:30">
      <c r="A304" s="147" t="s">
        <v>875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1010</v>
      </c>
      <c r="J304" s="155" t="s">
        <v>1163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1007</v>
      </c>
    </row>
    <row r="305" spans="1:30">
      <c r="A305" s="147" t="s">
        <v>876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1010</v>
      </c>
      <c r="J305" s="155" t="s">
        <v>1170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1007</v>
      </c>
    </row>
    <row r="306" spans="1:30">
      <c r="A306" s="147" t="s">
        <v>877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1010</v>
      </c>
      <c r="J306" s="155" t="s">
        <v>1164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1007</v>
      </c>
    </row>
    <row r="307" spans="1:30">
      <c r="A307" s="147" t="s">
        <v>883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1010</v>
      </c>
      <c r="J307" s="155" t="s">
        <v>1171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1007</v>
      </c>
    </row>
    <row r="308" spans="1:30">
      <c r="A308" s="147" t="s">
        <v>884</v>
      </c>
      <c r="B308" s="148">
        <v>240</v>
      </c>
      <c r="C308" s="175">
        <v>181.04</v>
      </c>
      <c r="D308" s="176">
        <v>1.3241000000000001</v>
      </c>
      <c r="E308" s="151">
        <v>0.29000000000000004</v>
      </c>
      <c r="F308" s="171">
        <v>0.28683333333333322</v>
      </c>
      <c r="G308" s="153">
        <v>308.83999999999997</v>
      </c>
      <c r="H308" s="172">
        <v>68.839999999999975</v>
      </c>
      <c r="I308" s="148" t="s">
        <v>1010</v>
      </c>
      <c r="J308" s="155" t="s">
        <v>1684</v>
      </c>
      <c r="K308" s="173">
        <v>43929</v>
      </c>
      <c r="L308" s="173" t="s">
        <v>1676</v>
      </c>
      <c r="M308" s="174">
        <v>38640</v>
      </c>
      <c r="N308" s="159">
        <v>0.65027432712215294</v>
      </c>
      <c r="O308" s="160">
        <v>239.71506400000001</v>
      </c>
      <c r="P308" s="160">
        <v>0.28493599999998764</v>
      </c>
      <c r="Q308" s="161">
        <v>1.6</v>
      </c>
      <c r="R308" s="162">
        <v>26591.379999999994</v>
      </c>
      <c r="S308" s="163">
        <v>35209.646257999993</v>
      </c>
      <c r="T308" s="163"/>
      <c r="U308" s="163"/>
      <c r="V308" s="165">
        <v>7548.79</v>
      </c>
      <c r="W308" s="165">
        <v>42758.436257999994</v>
      </c>
      <c r="X308" s="166">
        <v>41340</v>
      </c>
      <c r="Y308" s="162">
        <v>1418.4362579999943</v>
      </c>
      <c r="Z308" s="240">
        <v>3.4311472133526699E-2</v>
      </c>
      <c r="AA308" s="240">
        <v>4.1976486133523894E-2</v>
      </c>
      <c r="AB308" s="240">
        <v>4.0859828011610588E-2</v>
      </c>
      <c r="AC308" s="240">
        <v>-6.5483558780838891E-3</v>
      </c>
      <c r="AD308" s="167" t="s">
        <v>1007</v>
      </c>
    </row>
    <row r="309" spans="1:30">
      <c r="A309" s="147" t="s">
        <v>885</v>
      </c>
      <c r="B309" s="148">
        <v>240</v>
      </c>
      <c r="C309" s="175">
        <v>180.46</v>
      </c>
      <c r="D309" s="176">
        <v>1.3283</v>
      </c>
      <c r="E309" s="151">
        <v>0.29000000000000004</v>
      </c>
      <c r="F309" s="171">
        <v>0.28270833333333345</v>
      </c>
      <c r="G309" s="153">
        <v>307.85000000000002</v>
      </c>
      <c r="H309" s="172">
        <v>67.850000000000023</v>
      </c>
      <c r="I309" s="148" t="s">
        <v>1010</v>
      </c>
      <c r="J309" s="155" t="s">
        <v>1686</v>
      </c>
      <c r="K309" s="173">
        <v>43930</v>
      </c>
      <c r="L309" s="173" t="s">
        <v>1676</v>
      </c>
      <c r="M309" s="174">
        <v>38400</v>
      </c>
      <c r="N309" s="159">
        <v>0.64492838541666686</v>
      </c>
      <c r="O309" s="160">
        <v>239.70501800000002</v>
      </c>
      <c r="P309" s="160">
        <v>0.2949819999999761</v>
      </c>
      <c r="Q309" s="161">
        <v>1.6</v>
      </c>
      <c r="R309" s="162">
        <v>26771.839999999993</v>
      </c>
      <c r="S309" s="163">
        <v>35561.035071999991</v>
      </c>
      <c r="T309" s="163"/>
      <c r="U309" s="163"/>
      <c r="V309" s="165">
        <v>7548.79</v>
      </c>
      <c r="W309" s="165">
        <v>43109.825071999992</v>
      </c>
      <c r="X309" s="166">
        <v>41580</v>
      </c>
      <c r="Y309" s="162">
        <v>1529.8250719999924</v>
      </c>
      <c r="Z309" s="240">
        <v>3.6792329773929655E-2</v>
      </c>
      <c r="AA309" s="240">
        <v>4.4953590307249991E-2</v>
      </c>
      <c r="AB309" s="240">
        <v>4.3899405675805303E-2</v>
      </c>
      <c r="AC309" s="240">
        <v>-7.107075901875648E-3</v>
      </c>
      <c r="AD309" s="167" t="s">
        <v>1007</v>
      </c>
    </row>
    <row r="310" spans="1:30">
      <c r="A310" s="147" t="s">
        <v>886</v>
      </c>
      <c r="B310" s="148">
        <v>240</v>
      </c>
      <c r="C310" s="175">
        <v>181.53</v>
      </c>
      <c r="D310" s="176">
        <v>1.3205</v>
      </c>
      <c r="E310" s="151">
        <v>0.29000000000000004</v>
      </c>
      <c r="F310" s="171">
        <v>0.29033333333333339</v>
      </c>
      <c r="G310" s="153">
        <v>309.68</v>
      </c>
      <c r="H310" s="172">
        <v>69.680000000000007</v>
      </c>
      <c r="I310" s="148" t="s">
        <v>1010</v>
      </c>
      <c r="J310" s="155" t="s">
        <v>1685</v>
      </c>
      <c r="K310" s="173">
        <v>43931</v>
      </c>
      <c r="L310" s="173" t="s">
        <v>1676</v>
      </c>
      <c r="M310" s="174">
        <v>38160</v>
      </c>
      <c r="N310" s="159">
        <v>0.66648846960167718</v>
      </c>
      <c r="O310" s="160">
        <v>239.710365</v>
      </c>
      <c r="P310" s="160">
        <v>0.28963500000000408</v>
      </c>
      <c r="Q310" s="161">
        <v>1.6</v>
      </c>
      <c r="R310" s="162">
        <v>26953.369999999992</v>
      </c>
      <c r="S310" s="163">
        <v>35591.925084999988</v>
      </c>
      <c r="T310" s="163"/>
      <c r="U310" s="163"/>
      <c r="V310" s="165">
        <v>7548.79</v>
      </c>
      <c r="W310" s="165">
        <v>43140.715084999989</v>
      </c>
      <c r="X310" s="166">
        <v>41820</v>
      </c>
      <c r="Y310" s="162">
        <v>1320.7150849999889</v>
      </c>
      <c r="Z310" s="240">
        <v>3.1580944165470859E-2</v>
      </c>
      <c r="AA310" s="240">
        <v>3.853715947000369E-2</v>
      </c>
      <c r="AB310" s="240">
        <v>3.7545773433763641E-2</v>
      </c>
      <c r="AC310" s="240">
        <v>-5.9648292682927817E-3</v>
      </c>
      <c r="AD310" s="167" t="s">
        <v>1007</v>
      </c>
    </row>
    <row r="311" spans="1:30">
      <c r="A311" s="147" t="s">
        <v>892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1010</v>
      </c>
      <c r="J311" s="155" t="s">
        <v>1510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1007</v>
      </c>
    </row>
    <row r="312" spans="1:30">
      <c r="A312" s="147" t="s">
        <v>893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1010</v>
      </c>
      <c r="J312" s="155" t="s">
        <v>1172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1007</v>
      </c>
    </row>
    <row r="313" spans="1:30">
      <c r="A313" s="147" t="s">
        <v>894</v>
      </c>
      <c r="B313" s="148">
        <v>240</v>
      </c>
      <c r="C313" s="175">
        <v>180.33</v>
      </c>
      <c r="D313" s="176">
        <v>1.3292999999999999</v>
      </c>
      <c r="E313" s="151">
        <v>0.29000000000000004</v>
      </c>
      <c r="F313" s="171">
        <v>0.28304166666666669</v>
      </c>
      <c r="G313" s="153">
        <v>307.93</v>
      </c>
      <c r="H313" s="172">
        <v>67.930000000000007</v>
      </c>
      <c r="I313" s="148" t="s">
        <v>1010</v>
      </c>
      <c r="J313" s="155" t="s">
        <v>1755</v>
      </c>
      <c r="K313" s="173">
        <v>43936</v>
      </c>
      <c r="L313" s="173">
        <v>44117</v>
      </c>
      <c r="M313" s="174">
        <v>43680</v>
      </c>
      <c r="N313" s="159">
        <v>0.5676385073260074</v>
      </c>
      <c r="O313" s="160">
        <v>239.71266900000001</v>
      </c>
      <c r="P313" s="160">
        <v>0.28733099999999467</v>
      </c>
      <c r="Q313" s="161">
        <v>1.6</v>
      </c>
      <c r="R313" s="162">
        <v>27416.719999999994</v>
      </c>
      <c r="S313" s="163">
        <v>36445.045895999989</v>
      </c>
      <c r="T313" s="163"/>
      <c r="U313" s="163"/>
      <c r="V313" s="165">
        <v>7548.79</v>
      </c>
      <c r="W313" s="165">
        <v>43993.83589599999</v>
      </c>
      <c r="X313" s="166">
        <v>42435</v>
      </c>
      <c r="Y313" s="162">
        <v>1558.8358959999896</v>
      </c>
      <c r="Z313" s="240">
        <v>3.673467411334963E-2</v>
      </c>
      <c r="AA313" s="240">
        <v>4.4683440706227096E-2</v>
      </c>
      <c r="AB313" s="240">
        <v>4.3837719618239346E-2</v>
      </c>
      <c r="AC313" s="240">
        <v>-7.1030455048897156E-3</v>
      </c>
      <c r="AD313" s="167" t="s">
        <v>1007</v>
      </c>
    </row>
    <row r="314" spans="1:30">
      <c r="A314" s="31" t="s">
        <v>895</v>
      </c>
      <c r="B314" s="2">
        <v>240</v>
      </c>
      <c r="C314" s="126">
        <v>180.06</v>
      </c>
      <c r="D314" s="122">
        <v>1.3312999999999999</v>
      </c>
      <c r="E314" s="32">
        <f t="shared" ref="E314:E323" si="64">10%*Q314+13%</f>
        <v>0.29000000000000004</v>
      </c>
      <c r="F314" s="13">
        <f t="shared" ref="F314:F323" si="65">IF(G314="",($F$1*C314-B314)/B314,H314/B314)</f>
        <v>0.2206567500000001</v>
      </c>
      <c r="H314" s="5">
        <f t="shared" ref="H314:H323" si="66">IF(G314="",$F$1*C314-B314,G314-B314)</f>
        <v>52.95762000000002</v>
      </c>
      <c r="I314" s="2" t="s">
        <v>66</v>
      </c>
      <c r="J314" s="33" t="s">
        <v>896</v>
      </c>
      <c r="K314" s="34">
        <f t="shared" ref="K314:K323" si="67">DATE(MID(J314,1,4),MID(J314,5,2),MID(J314,7,2))</f>
        <v>43937</v>
      </c>
      <c r="L314" s="34" t="str">
        <f t="shared" ref="L314:L323" ca="1" si="68">IF(LEN(J314) &gt; 15,DATE(MID(J314,12,4),MID(J314,16,2),MID(J314,18,2)),TEXT(TODAY(),"yyyy-mm-dd"))</f>
        <v>2020-10-14</v>
      </c>
      <c r="M314" s="18">
        <f t="shared" ref="M314:M323" ca="1" si="69">(L314-K314+1)*B314</f>
        <v>43680</v>
      </c>
      <c r="N314" s="19">
        <f t="shared" ref="N314:N323" ca="1" si="70">H314/M314*365</f>
        <v>0.4425258997252749</v>
      </c>
      <c r="O314" s="35">
        <f t="shared" ref="O314:O323" si="71">D314*C314</f>
        <v>239.71387799999999</v>
      </c>
      <c r="P314" s="35">
        <f t="shared" ref="P314:P323" si="72">B314-O314</f>
        <v>0.28612200000000598</v>
      </c>
      <c r="Q314" s="36">
        <f t="shared" ref="Q314:Q323" si="73">B314/150</f>
        <v>1.6</v>
      </c>
      <c r="R314" s="37">
        <f t="shared" ref="R314:R323" si="74">R313+C314-T314</f>
        <v>27596.779999999995</v>
      </c>
      <c r="S314" s="38">
        <f t="shared" ref="S314:S323" si="75">R314*D314</f>
        <v>36739.593213999993</v>
      </c>
      <c r="T314" s="38"/>
      <c r="U314" s="38"/>
      <c r="V314" s="39">
        <f t="shared" ref="V314:V323" si="76">V313+U314</f>
        <v>7548.79</v>
      </c>
      <c r="W314" s="39">
        <f t="shared" ref="W314:W323" si="77">V314+S314</f>
        <v>44288.383213999994</v>
      </c>
      <c r="X314" s="1">
        <f t="shared" ref="X314:X323" si="78">X313+B314</f>
        <v>42675</v>
      </c>
      <c r="Y314" s="37">
        <f t="shared" ref="Y314:Y323" si="79">W314-X314</f>
        <v>1613.383213999994</v>
      </c>
      <c r="Z314" s="204">
        <f t="shared" ref="Z314:Z323" si="80">W314/X314-1</f>
        <v>3.7806285038078258E-2</v>
      </c>
      <c r="AA314" s="204">
        <f t="shared" ref="AA314:AA323" si="81">S314/(X314-V314)-1</f>
        <v>4.5931035941537468E-2</v>
      </c>
      <c r="AB314" s="204">
        <f>SUM($C$2:C314)*D314/SUM($B$2:B314)-1</f>
        <v>4.5146150908025318E-2</v>
      </c>
      <c r="AC314" s="204">
        <f t="shared" ref="AC314:AC323" si="82">Z314-AB314</f>
        <v>-7.3398658699470598E-3</v>
      </c>
      <c r="AD314" s="40">
        <f t="shared" ref="AD314:AD323" si="83">IF(E314-F314&lt;0,"达成",E314-F314)</f>
        <v>6.934324999999994E-2</v>
      </c>
    </row>
    <row r="315" spans="1:30">
      <c r="A315" s="31" t="s">
        <v>897</v>
      </c>
      <c r="B315" s="2">
        <v>240</v>
      </c>
      <c r="C315" s="126">
        <v>178.44</v>
      </c>
      <c r="D315" s="122">
        <v>1.3433999999999999</v>
      </c>
      <c r="E315" s="32">
        <f t="shared" si="64"/>
        <v>0.29000000000000004</v>
      </c>
      <c r="F315" s="13">
        <f t="shared" si="65"/>
        <v>0.2096745000000001</v>
      </c>
      <c r="H315" s="5">
        <f t="shared" si="66"/>
        <v>50.321880000000021</v>
      </c>
      <c r="I315" s="2" t="s">
        <v>66</v>
      </c>
      <c r="J315" s="33" t="s">
        <v>898</v>
      </c>
      <c r="K315" s="34">
        <f t="shared" si="67"/>
        <v>43938</v>
      </c>
      <c r="L315" s="34" t="str">
        <f t="shared" ca="1" si="68"/>
        <v>2020-10-14</v>
      </c>
      <c r="M315" s="18">
        <f t="shared" ca="1" si="69"/>
        <v>43440</v>
      </c>
      <c r="N315" s="19">
        <f t="shared" ca="1" si="70"/>
        <v>0.4228242679558013</v>
      </c>
      <c r="O315" s="35">
        <f t="shared" si="71"/>
        <v>239.71629599999997</v>
      </c>
      <c r="P315" s="35">
        <f t="shared" si="72"/>
        <v>0.2837040000000286</v>
      </c>
      <c r="Q315" s="36">
        <f t="shared" si="73"/>
        <v>1.6</v>
      </c>
      <c r="R315" s="37">
        <f t="shared" si="74"/>
        <v>27775.219999999994</v>
      </c>
      <c r="S315" s="38">
        <f t="shared" si="75"/>
        <v>37313.230547999992</v>
      </c>
      <c r="T315" s="38"/>
      <c r="U315" s="38"/>
      <c r="V315" s="39">
        <f t="shared" si="76"/>
        <v>7548.79</v>
      </c>
      <c r="W315" s="39">
        <f t="shared" si="77"/>
        <v>44862.020547999993</v>
      </c>
      <c r="X315" s="1">
        <f t="shared" si="78"/>
        <v>42915</v>
      </c>
      <c r="Y315" s="37">
        <f t="shared" si="79"/>
        <v>1947.0205479999931</v>
      </c>
      <c r="Z315" s="204">
        <f t="shared" si="80"/>
        <v>4.5369230991494591E-2</v>
      </c>
      <c r="AA315" s="204">
        <f t="shared" si="81"/>
        <v>5.5053129752947516E-2</v>
      </c>
      <c r="AB315" s="204">
        <f>SUM($C$2:C315)*D315/SUM($B$2:B315)-1</f>
        <v>5.4333126319468406E-2</v>
      </c>
      <c r="AC315" s="204">
        <f t="shared" si="82"/>
        <v>-8.9638953279738143E-3</v>
      </c>
      <c r="AD315" s="40">
        <f t="shared" si="83"/>
        <v>8.0325499999999939E-2</v>
      </c>
    </row>
    <row r="316" spans="1:30">
      <c r="A316" s="31" t="s">
        <v>904</v>
      </c>
      <c r="B316" s="2">
        <v>240</v>
      </c>
      <c r="C316" s="126">
        <v>177.77</v>
      </c>
      <c r="D316" s="122">
        <v>1.3484</v>
      </c>
      <c r="E316" s="32">
        <f t="shared" si="64"/>
        <v>0.29000000000000004</v>
      </c>
      <c r="F316" s="13">
        <f t="shared" si="65"/>
        <v>0.2051324583333333</v>
      </c>
      <c r="H316" s="5">
        <f t="shared" si="66"/>
        <v>49.23178999999999</v>
      </c>
      <c r="I316" s="2" t="s">
        <v>66</v>
      </c>
      <c r="J316" s="33" t="s">
        <v>905</v>
      </c>
      <c r="K316" s="34">
        <f t="shared" si="67"/>
        <v>43941</v>
      </c>
      <c r="L316" s="34" t="str">
        <f t="shared" ca="1" si="68"/>
        <v>2020-10-14</v>
      </c>
      <c r="M316" s="18">
        <f t="shared" ca="1" si="69"/>
        <v>42720</v>
      </c>
      <c r="N316" s="19">
        <f t="shared" ca="1" si="70"/>
        <v>0.42063678253745307</v>
      </c>
      <c r="O316" s="35">
        <f t="shared" si="71"/>
        <v>239.70506800000001</v>
      </c>
      <c r="P316" s="35">
        <f t="shared" si="72"/>
        <v>0.29493199999998865</v>
      </c>
      <c r="Q316" s="36">
        <f t="shared" si="73"/>
        <v>1.6</v>
      </c>
      <c r="R316" s="37">
        <f t="shared" si="74"/>
        <v>27952.989999999994</v>
      </c>
      <c r="S316" s="38">
        <f t="shared" si="75"/>
        <v>37691.811715999997</v>
      </c>
      <c r="T316" s="38"/>
      <c r="U316" s="38"/>
      <c r="V316" s="39">
        <f t="shared" si="76"/>
        <v>7548.79</v>
      </c>
      <c r="W316" s="39">
        <f t="shared" si="77"/>
        <v>45240.601715999997</v>
      </c>
      <c r="X316" s="1">
        <f t="shared" si="78"/>
        <v>43155</v>
      </c>
      <c r="Y316" s="37">
        <f t="shared" si="79"/>
        <v>2085.6017159999974</v>
      </c>
      <c r="Z316" s="204">
        <f t="shared" si="80"/>
        <v>4.8328159332638121E-2</v>
      </c>
      <c r="AA316" s="204">
        <f t="shared" si="81"/>
        <v>5.8574100304413124E-2</v>
      </c>
      <c r="AB316" s="204">
        <f>SUM($C$2:C316)*D316/SUM($B$2:B316)-1</f>
        <v>5.7926425304135831E-2</v>
      </c>
      <c r="AC316" s="204">
        <f t="shared" si="82"/>
        <v>-9.5982659714977103E-3</v>
      </c>
      <c r="AD316" s="40">
        <f t="shared" si="83"/>
        <v>8.486754166666674E-2</v>
      </c>
    </row>
    <row r="317" spans="1:30">
      <c r="A317" s="31" t="s">
        <v>906</v>
      </c>
      <c r="B317" s="2">
        <v>240</v>
      </c>
      <c r="C317" s="126">
        <v>179.79</v>
      </c>
      <c r="D317" s="122">
        <v>1.3332999999999999</v>
      </c>
      <c r="E317" s="32">
        <f t="shared" si="64"/>
        <v>0.29000000000000004</v>
      </c>
      <c r="F317" s="13">
        <f t="shared" si="65"/>
        <v>0.21882637499999996</v>
      </c>
      <c r="H317" s="5">
        <f t="shared" si="66"/>
        <v>52.518329999999992</v>
      </c>
      <c r="I317" s="2" t="s">
        <v>66</v>
      </c>
      <c r="J317" s="33" t="s">
        <v>907</v>
      </c>
      <c r="K317" s="34">
        <f t="shared" si="67"/>
        <v>43942</v>
      </c>
      <c r="L317" s="34" t="str">
        <f t="shared" ca="1" si="68"/>
        <v>2020-10-14</v>
      </c>
      <c r="M317" s="18">
        <f t="shared" ca="1" si="69"/>
        <v>42480</v>
      </c>
      <c r="N317" s="19">
        <f t="shared" ca="1" si="70"/>
        <v>0.45125212923728802</v>
      </c>
      <c r="O317" s="35">
        <f t="shared" si="71"/>
        <v>239.71400699999998</v>
      </c>
      <c r="P317" s="35">
        <f t="shared" si="72"/>
        <v>0.28599300000001904</v>
      </c>
      <c r="Q317" s="36">
        <f t="shared" si="73"/>
        <v>1.6</v>
      </c>
      <c r="R317" s="37">
        <f t="shared" si="74"/>
        <v>28132.779999999995</v>
      </c>
      <c r="S317" s="38">
        <f t="shared" si="75"/>
        <v>37509.435573999988</v>
      </c>
      <c r="T317" s="38"/>
      <c r="U317" s="38"/>
      <c r="V317" s="39">
        <f t="shared" si="76"/>
        <v>7548.79</v>
      </c>
      <c r="W317" s="39">
        <f t="shared" si="77"/>
        <v>45058.225573999989</v>
      </c>
      <c r="X317" s="1">
        <f t="shared" si="78"/>
        <v>43395</v>
      </c>
      <c r="Y317" s="37">
        <f t="shared" si="79"/>
        <v>1663.2255739999891</v>
      </c>
      <c r="Z317" s="204">
        <f t="shared" si="80"/>
        <v>3.8327585528286523E-2</v>
      </c>
      <c r="AA317" s="204">
        <f t="shared" si="81"/>
        <v>4.6398924014560805E-2</v>
      </c>
      <c r="AB317" s="204">
        <f>SUM($C$2:C317)*D317/SUM($B$2:B317)-1</f>
        <v>4.5817845143449221E-2</v>
      </c>
      <c r="AC317" s="204">
        <f t="shared" si="82"/>
        <v>-7.4902596151626977E-3</v>
      </c>
      <c r="AD317" s="40">
        <f t="shared" si="83"/>
        <v>7.1173625000000074E-2</v>
      </c>
    </row>
    <row r="318" spans="1:30">
      <c r="A318" s="31" t="s">
        <v>908</v>
      </c>
      <c r="B318" s="2">
        <v>240</v>
      </c>
      <c r="C318" s="126">
        <v>178.4</v>
      </c>
      <c r="D318" s="122">
        <v>1.3436999999999999</v>
      </c>
      <c r="E318" s="32">
        <f t="shared" si="64"/>
        <v>0.29000000000000004</v>
      </c>
      <c r="F318" s="13">
        <f t="shared" si="65"/>
        <v>0.20940333333333333</v>
      </c>
      <c r="H318" s="5">
        <f t="shared" si="66"/>
        <v>50.256799999999998</v>
      </c>
      <c r="I318" s="2" t="s">
        <v>66</v>
      </c>
      <c r="J318" s="33" t="s">
        <v>909</v>
      </c>
      <c r="K318" s="34">
        <f t="shared" si="67"/>
        <v>43943</v>
      </c>
      <c r="L318" s="34" t="str">
        <f t="shared" ca="1" si="68"/>
        <v>2020-10-14</v>
      </c>
      <c r="M318" s="18">
        <f t="shared" ca="1" si="69"/>
        <v>42240</v>
      </c>
      <c r="N318" s="19">
        <f t="shared" ca="1" si="70"/>
        <v>0.43427395833333332</v>
      </c>
      <c r="O318" s="35">
        <f t="shared" si="71"/>
        <v>239.71607999999998</v>
      </c>
      <c r="P318" s="35">
        <f t="shared" si="72"/>
        <v>0.28392000000002326</v>
      </c>
      <c r="Q318" s="36">
        <f t="shared" si="73"/>
        <v>1.6</v>
      </c>
      <c r="R318" s="37">
        <f t="shared" si="74"/>
        <v>28311.179999999997</v>
      </c>
      <c r="S318" s="38">
        <f t="shared" si="75"/>
        <v>38041.732565999991</v>
      </c>
      <c r="T318" s="38"/>
      <c r="U318" s="38"/>
      <c r="V318" s="39">
        <f t="shared" si="76"/>
        <v>7548.79</v>
      </c>
      <c r="W318" s="39">
        <f t="shared" si="77"/>
        <v>45590.522565999992</v>
      </c>
      <c r="X318" s="1">
        <f t="shared" si="78"/>
        <v>43635</v>
      </c>
      <c r="Y318" s="37">
        <f t="shared" si="79"/>
        <v>1955.5225659999924</v>
      </c>
      <c r="Z318" s="204">
        <f t="shared" si="80"/>
        <v>4.4815459287269155E-2</v>
      </c>
      <c r="AA318" s="204">
        <f t="shared" si="81"/>
        <v>5.4190300560795768E-2</v>
      </c>
      <c r="AB318" s="204">
        <f>SUM($C$2:C318)*D318/SUM($B$2:B318)-1</f>
        <v>5.3672047438982018E-2</v>
      </c>
      <c r="AC318" s="204">
        <f t="shared" si="82"/>
        <v>-8.8565881517128631E-3</v>
      </c>
      <c r="AD318" s="40">
        <f t="shared" si="83"/>
        <v>8.0596666666666705E-2</v>
      </c>
    </row>
    <row r="319" spans="1:30">
      <c r="A319" s="31" t="s">
        <v>910</v>
      </c>
      <c r="B319" s="2">
        <v>240</v>
      </c>
      <c r="C319" s="126">
        <v>178.81</v>
      </c>
      <c r="D319" s="122">
        <v>1.3406</v>
      </c>
      <c r="E319" s="32">
        <f t="shared" si="64"/>
        <v>0.29000000000000004</v>
      </c>
      <c r="F319" s="13">
        <f t="shared" si="65"/>
        <v>0.21218279166666676</v>
      </c>
      <c r="H319" s="5">
        <f t="shared" si="66"/>
        <v>50.923870000000022</v>
      </c>
      <c r="I319" s="2" t="s">
        <v>66</v>
      </c>
      <c r="J319" s="33" t="s">
        <v>911</v>
      </c>
      <c r="K319" s="34">
        <f t="shared" si="67"/>
        <v>43944</v>
      </c>
      <c r="L319" s="34" t="str">
        <f t="shared" ca="1" si="68"/>
        <v>2020-10-14</v>
      </c>
      <c r="M319" s="18">
        <f t="shared" ca="1" si="69"/>
        <v>42000</v>
      </c>
      <c r="N319" s="19">
        <f t="shared" ca="1" si="70"/>
        <v>0.44255267976190493</v>
      </c>
      <c r="O319" s="35">
        <f t="shared" si="71"/>
        <v>239.71268600000002</v>
      </c>
      <c r="P319" s="35">
        <f t="shared" si="72"/>
        <v>0.28731399999998075</v>
      </c>
      <c r="Q319" s="36">
        <f t="shared" si="73"/>
        <v>1.6</v>
      </c>
      <c r="R319" s="37">
        <f t="shared" si="74"/>
        <v>28489.989999999998</v>
      </c>
      <c r="S319" s="38">
        <f t="shared" si="75"/>
        <v>38193.680593999998</v>
      </c>
      <c r="T319" s="38"/>
      <c r="U319" s="38"/>
      <c r="V319" s="39">
        <f t="shared" si="76"/>
        <v>7548.79</v>
      </c>
      <c r="W319" s="39">
        <f t="shared" si="77"/>
        <v>45742.470593999999</v>
      </c>
      <c r="X319" s="1">
        <f t="shared" si="78"/>
        <v>43875</v>
      </c>
      <c r="Y319" s="37">
        <f t="shared" si="79"/>
        <v>1867.4705939999985</v>
      </c>
      <c r="Z319" s="204">
        <f t="shared" si="80"/>
        <v>4.2563432341880203E-2</v>
      </c>
      <c r="AA319" s="204">
        <f t="shared" si="81"/>
        <v>5.1408352096186105E-2</v>
      </c>
      <c r="AB319" s="204">
        <f>SUM($C$2:C319)*D319/SUM($B$2:B319)-1</f>
        <v>5.0954318085469685E-2</v>
      </c>
      <c r="AC319" s="204">
        <f t="shared" si="82"/>
        <v>-8.3908857435894824E-3</v>
      </c>
      <c r="AD319" s="40">
        <f t="shared" si="83"/>
        <v>7.7817208333333276E-2</v>
      </c>
    </row>
    <row r="320" spans="1:30">
      <c r="A320" s="147" t="s">
        <v>912</v>
      </c>
      <c r="B320" s="148">
        <v>240</v>
      </c>
      <c r="C320" s="175">
        <v>180.26</v>
      </c>
      <c r="D320" s="176">
        <v>1.3298000000000001</v>
      </c>
      <c r="E320" s="151">
        <v>0.29000000000000004</v>
      </c>
      <c r="F320" s="171">
        <v>0.2825833333333333</v>
      </c>
      <c r="G320" s="153">
        <v>307.82</v>
      </c>
      <c r="H320" s="172">
        <v>67.819999999999993</v>
      </c>
      <c r="I320" s="148" t="s">
        <v>1010</v>
      </c>
      <c r="J320" s="155" t="s">
        <v>1756</v>
      </c>
      <c r="K320" s="173">
        <v>43945</v>
      </c>
      <c r="L320" s="173">
        <v>44117</v>
      </c>
      <c r="M320" s="174">
        <v>41520</v>
      </c>
      <c r="N320" s="159">
        <v>0.59620183044315989</v>
      </c>
      <c r="O320" s="160">
        <v>239.70974799999999</v>
      </c>
      <c r="P320" s="160">
        <v>0.2902520000000095</v>
      </c>
      <c r="Q320" s="161">
        <v>1.6</v>
      </c>
      <c r="R320" s="162">
        <v>28670.249999999996</v>
      </c>
      <c r="S320" s="163">
        <v>38125.698449999996</v>
      </c>
      <c r="T320" s="163"/>
      <c r="U320" s="163"/>
      <c r="V320" s="165">
        <v>7548.79</v>
      </c>
      <c r="W320" s="165">
        <v>45674.488449999997</v>
      </c>
      <c r="X320" s="166">
        <v>44115</v>
      </c>
      <c r="Y320" s="162">
        <v>1559.4884499999971</v>
      </c>
      <c r="Z320" s="240">
        <v>3.5350525898220519E-2</v>
      </c>
      <c r="AA320" s="240">
        <v>4.2648348024036276E-2</v>
      </c>
      <c r="AB320" s="240">
        <v>4.2250004442932809E-2</v>
      </c>
      <c r="AC320" s="240">
        <v>-6.8994785447122897E-3</v>
      </c>
      <c r="AD320" s="167" t="s">
        <v>1007</v>
      </c>
    </row>
    <row r="321" spans="1:30">
      <c r="A321" s="31" t="s">
        <v>918</v>
      </c>
      <c r="B321" s="2">
        <v>240</v>
      </c>
      <c r="C321" s="126">
        <v>179.08</v>
      </c>
      <c r="D321" s="122">
        <v>1.3386</v>
      </c>
      <c r="E321" s="32">
        <f t="shared" si="64"/>
        <v>0.29000000000000004</v>
      </c>
      <c r="F321" s="13">
        <f t="shared" si="65"/>
        <v>0.21401316666666664</v>
      </c>
      <c r="H321" s="5">
        <f t="shared" si="66"/>
        <v>51.363159999999993</v>
      </c>
      <c r="I321" s="2" t="s">
        <v>66</v>
      </c>
      <c r="J321" s="33" t="s">
        <v>919</v>
      </c>
      <c r="K321" s="34">
        <f t="shared" si="67"/>
        <v>43948</v>
      </c>
      <c r="L321" s="34" t="str">
        <f t="shared" ca="1" si="68"/>
        <v>2020-10-14</v>
      </c>
      <c r="M321" s="18">
        <f t="shared" ca="1" si="69"/>
        <v>41040</v>
      </c>
      <c r="N321" s="19">
        <f t="shared" ca="1" si="70"/>
        <v>0.4568117300194931</v>
      </c>
      <c r="O321" s="35">
        <f t="shared" si="71"/>
        <v>239.71648800000003</v>
      </c>
      <c r="P321" s="35">
        <f t="shared" si="72"/>
        <v>0.28351199999997334</v>
      </c>
      <c r="Q321" s="36">
        <f t="shared" si="73"/>
        <v>1.6</v>
      </c>
      <c r="R321" s="37">
        <f t="shared" si="74"/>
        <v>28849.329999999998</v>
      </c>
      <c r="S321" s="38">
        <f t="shared" si="75"/>
        <v>38617.713137999999</v>
      </c>
      <c r="T321" s="38"/>
      <c r="U321" s="38"/>
      <c r="V321" s="39">
        <f t="shared" si="76"/>
        <v>7548.79</v>
      </c>
      <c r="W321" s="39">
        <f t="shared" si="77"/>
        <v>46166.503138</v>
      </c>
      <c r="X321" s="1">
        <f t="shared" si="78"/>
        <v>44355</v>
      </c>
      <c r="Y321" s="37">
        <f t="shared" si="79"/>
        <v>1811.503138</v>
      </c>
      <c r="Z321" s="204">
        <f t="shared" si="80"/>
        <v>4.0841013143952276E-2</v>
      </c>
      <c r="AA321" s="204">
        <f t="shared" si="81"/>
        <v>4.92173233266886E-2</v>
      </c>
      <c r="AB321" s="204">
        <f>SUM($C$2:C321)*D321/SUM($B$2:B321)-1</f>
        <v>4.8874810280689518E-2</v>
      </c>
      <c r="AC321" s="204">
        <f t="shared" si="82"/>
        <v>-8.0337971367372418E-3</v>
      </c>
      <c r="AD321" s="40">
        <f t="shared" si="83"/>
        <v>7.5986833333333392E-2</v>
      </c>
    </row>
    <row r="322" spans="1:30">
      <c r="A322" s="31" t="s">
        <v>920</v>
      </c>
      <c r="B322" s="2">
        <v>240</v>
      </c>
      <c r="C322" s="126">
        <v>177.93</v>
      </c>
      <c r="D322" s="122">
        <v>1.3472</v>
      </c>
      <c r="E322" s="32">
        <f t="shared" si="64"/>
        <v>0.29000000000000004</v>
      </c>
      <c r="F322" s="13">
        <f t="shared" si="65"/>
        <v>0.20621712500000011</v>
      </c>
      <c r="H322" s="5">
        <f t="shared" si="66"/>
        <v>49.492110000000025</v>
      </c>
      <c r="I322" s="2" t="s">
        <v>66</v>
      </c>
      <c r="J322" s="33" t="s">
        <v>921</v>
      </c>
      <c r="K322" s="34">
        <f t="shared" si="67"/>
        <v>43949</v>
      </c>
      <c r="L322" s="34" t="str">
        <f t="shared" ca="1" si="68"/>
        <v>2020-10-14</v>
      </c>
      <c r="M322" s="18">
        <f t="shared" ca="1" si="69"/>
        <v>40800</v>
      </c>
      <c r="N322" s="19">
        <f t="shared" ca="1" si="70"/>
        <v>0.44276029779411785</v>
      </c>
      <c r="O322" s="35">
        <f t="shared" si="71"/>
        <v>239.70729600000001</v>
      </c>
      <c r="P322" s="35">
        <f t="shared" si="72"/>
        <v>0.29270399999998631</v>
      </c>
      <c r="Q322" s="36">
        <f t="shared" si="73"/>
        <v>1.6</v>
      </c>
      <c r="R322" s="37">
        <f t="shared" si="74"/>
        <v>29027.26</v>
      </c>
      <c r="S322" s="38">
        <f t="shared" si="75"/>
        <v>39105.524672</v>
      </c>
      <c r="T322" s="38"/>
      <c r="U322" s="38"/>
      <c r="V322" s="39">
        <f t="shared" si="76"/>
        <v>7548.79</v>
      </c>
      <c r="W322" s="39">
        <f t="shared" si="77"/>
        <v>46654.314672</v>
      </c>
      <c r="X322" s="1">
        <f t="shared" si="78"/>
        <v>44595</v>
      </c>
      <c r="Y322" s="37">
        <f t="shared" si="79"/>
        <v>2059.3146720000004</v>
      </c>
      <c r="Z322" s="204">
        <f t="shared" si="80"/>
        <v>4.6178151631348863E-2</v>
      </c>
      <c r="AA322" s="204">
        <f t="shared" si="81"/>
        <v>5.5587728731225194E-2</v>
      </c>
      <c r="AB322" s="204">
        <f>SUM($C$2:C322)*D322/SUM($B$2:B322)-1</f>
        <v>5.5307572956609041E-2</v>
      </c>
      <c r="AC322" s="204">
        <f t="shared" si="82"/>
        <v>-9.1294213252601786E-3</v>
      </c>
      <c r="AD322" s="40">
        <f t="shared" si="83"/>
        <v>8.3782874999999923E-2</v>
      </c>
    </row>
    <row r="323" spans="1:30">
      <c r="A323" s="31" t="s">
        <v>922</v>
      </c>
      <c r="B323" s="2">
        <v>240</v>
      </c>
      <c r="C323" s="126">
        <v>177.12</v>
      </c>
      <c r="D323" s="122">
        <v>1.3533999999999999</v>
      </c>
      <c r="E323" s="32">
        <f t="shared" si="64"/>
        <v>0.29000000000000004</v>
      </c>
      <c r="F323" s="13">
        <f t="shared" si="65"/>
        <v>0.20072599999999999</v>
      </c>
      <c r="H323" s="5">
        <f t="shared" si="66"/>
        <v>48.174239999999998</v>
      </c>
      <c r="I323" s="2" t="s">
        <v>66</v>
      </c>
      <c r="J323" s="33" t="s">
        <v>923</v>
      </c>
      <c r="K323" s="34">
        <f t="shared" si="67"/>
        <v>43950</v>
      </c>
      <c r="L323" s="34" t="str">
        <f t="shared" ca="1" si="68"/>
        <v>2020-10-14</v>
      </c>
      <c r="M323" s="18">
        <f t="shared" ca="1" si="69"/>
        <v>40560</v>
      </c>
      <c r="N323" s="19">
        <f t="shared" ca="1" si="70"/>
        <v>0.43352065088757397</v>
      </c>
      <c r="O323" s="35">
        <f t="shared" si="71"/>
        <v>239.71420799999999</v>
      </c>
      <c r="P323" s="35">
        <f t="shared" si="72"/>
        <v>0.28579200000001492</v>
      </c>
      <c r="Q323" s="36">
        <f t="shared" si="73"/>
        <v>1.6</v>
      </c>
      <c r="R323" s="37">
        <f t="shared" si="74"/>
        <v>29204.379999999997</v>
      </c>
      <c r="S323" s="38">
        <f t="shared" si="75"/>
        <v>39525.207891999991</v>
      </c>
      <c r="T323" s="38"/>
      <c r="U323" s="38"/>
      <c r="V323" s="39">
        <f t="shared" si="76"/>
        <v>7548.79</v>
      </c>
      <c r="W323" s="39">
        <f t="shared" si="77"/>
        <v>47073.997891999992</v>
      </c>
      <c r="X323" s="1">
        <f t="shared" si="78"/>
        <v>44835</v>
      </c>
      <c r="Y323" s="37">
        <f t="shared" si="79"/>
        <v>2238.9978919999921</v>
      </c>
      <c r="Z323" s="204">
        <f t="shared" si="80"/>
        <v>4.993861697334645E-2</v>
      </c>
      <c r="AA323" s="204">
        <f t="shared" si="81"/>
        <v>6.0048953540732475E-2</v>
      </c>
      <c r="AB323" s="204">
        <f>SUM($C$2:C323)*D323/SUM($B$2:B323)-1</f>
        <v>5.9835812646369835E-2</v>
      </c>
      <c r="AC323" s="204">
        <f t="shared" si="82"/>
        <v>-9.8971956730233845E-3</v>
      </c>
      <c r="AD323" s="40">
        <f t="shared" si="83"/>
        <v>8.9274000000000048E-2</v>
      </c>
    </row>
    <row r="324" spans="1:30">
      <c r="A324" s="147" t="s">
        <v>924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1341</v>
      </c>
      <c r="J324" s="155" t="s">
        <v>1349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1007</v>
      </c>
    </row>
    <row r="325" spans="1:30">
      <c r="A325" s="147" t="s">
        <v>932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1010</v>
      </c>
      <c r="J325" s="155" t="s">
        <v>1369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1007</v>
      </c>
    </row>
    <row r="326" spans="1:30">
      <c r="A326" s="147" t="s">
        <v>933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1010</v>
      </c>
      <c r="J326" s="155" t="s">
        <v>1370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1007</v>
      </c>
    </row>
    <row r="327" spans="1:30">
      <c r="A327" s="147" t="s">
        <v>934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1010</v>
      </c>
      <c r="J327" s="155" t="s">
        <v>1511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1007</v>
      </c>
    </row>
    <row r="328" spans="1:30">
      <c r="A328" s="147" t="s">
        <v>940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1010</v>
      </c>
      <c r="J328" s="155" t="s">
        <v>1509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1007</v>
      </c>
    </row>
    <row r="329" spans="1:30">
      <c r="A329" s="147" t="s">
        <v>941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1010</v>
      </c>
      <c r="J329" s="155" t="s">
        <v>1512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1007</v>
      </c>
    </row>
    <row r="330" spans="1:30">
      <c r="A330" s="147" t="s">
        <v>942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1010</v>
      </c>
      <c r="J330" s="155" t="s">
        <v>1508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1007</v>
      </c>
    </row>
    <row r="331" spans="1:30">
      <c r="A331" s="147" t="s">
        <v>943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1010</v>
      </c>
      <c r="J331" s="155" t="s">
        <v>1372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1007</v>
      </c>
    </row>
    <row r="332" spans="1:30">
      <c r="A332" s="147" t="s">
        <v>944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1341</v>
      </c>
      <c r="J332" s="155" t="s">
        <v>1347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1007</v>
      </c>
    </row>
    <row r="333" spans="1:30">
      <c r="A333" s="147" t="s">
        <v>945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1010</v>
      </c>
      <c r="J333" s="155" t="s">
        <v>1375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1007</v>
      </c>
    </row>
    <row r="334" spans="1:30">
      <c r="A334" s="147" t="s">
        <v>946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1010</v>
      </c>
      <c r="J334" s="155" t="s">
        <v>1513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1007</v>
      </c>
    </row>
    <row r="335" spans="1:30">
      <c r="A335" s="147" t="s">
        <v>947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1010</v>
      </c>
      <c r="J335" s="155" t="s">
        <v>1373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1007</v>
      </c>
    </row>
    <row r="336" spans="1:30">
      <c r="A336" s="147" t="s">
        <v>948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1341</v>
      </c>
      <c r="J336" s="155" t="s">
        <v>1350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1007</v>
      </c>
    </row>
    <row r="337" spans="1:30">
      <c r="A337" s="147" t="s">
        <v>949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1010</v>
      </c>
      <c r="J337" s="155" t="s">
        <v>1329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1007</v>
      </c>
    </row>
    <row r="338" spans="1:30">
      <c r="A338" s="31" t="s">
        <v>964</v>
      </c>
      <c r="B338" s="2">
        <v>240</v>
      </c>
      <c r="C338" s="126">
        <v>178.37</v>
      </c>
      <c r="D338" s="122">
        <v>1.3439000000000001</v>
      </c>
      <c r="E338" s="32">
        <f>10%*Q338+13%</f>
        <v>0.29000000000000004</v>
      </c>
      <c r="F338" s="13">
        <f>IF(G338="",($F$1*C338-B338)/B338,H338/B338)</f>
        <v>0.20919995833333332</v>
      </c>
      <c r="H338" s="5">
        <f>IF(G338="",$F$1*C338-B338,G338-B338)</f>
        <v>50.207989999999995</v>
      </c>
      <c r="I338" s="2" t="s">
        <v>66</v>
      </c>
      <c r="J338" s="33" t="s">
        <v>956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2020-10-14</v>
      </c>
      <c r="M338" s="18">
        <f ca="1">(L338-K338+1)*B338</f>
        <v>34320</v>
      </c>
      <c r="N338" s="19">
        <f ca="1">H338/M338*365</f>
        <v>0.53397192162004659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204">
        <f>W338/X338-1</f>
        <v>4.0782293771957967E-2</v>
      </c>
      <c r="AA338" s="204">
        <f>S338/(X338-V338)-1</f>
        <v>4.8592709116376254E-2</v>
      </c>
      <c r="AB338" s="204">
        <f>SUM($C$2:C338)*D338/SUM($B$2:B338)-1</f>
        <v>4.9036064196742002E-2</v>
      </c>
      <c r="AC338" s="204">
        <f>Z338-AB338</f>
        <v>-8.2537704247840349E-3</v>
      </c>
      <c r="AD338" s="40">
        <f>IF(E338-F338&lt;0,"达成",E338-F338)</f>
        <v>8.0800041666666711E-2</v>
      </c>
    </row>
    <row r="339" spans="1:30">
      <c r="A339" s="31" t="s">
        <v>965</v>
      </c>
      <c r="B339" s="2">
        <v>240</v>
      </c>
      <c r="C339" s="126">
        <v>176.48</v>
      </c>
      <c r="D339" s="122">
        <v>1.3583000000000001</v>
      </c>
      <c r="E339" s="32">
        <f>10%*Q339+13%</f>
        <v>0.29000000000000004</v>
      </c>
      <c r="F339" s="13">
        <f>IF(G339="",($F$1*C339-B339)/B339,H339/B339)</f>
        <v>0.19638733333333319</v>
      </c>
      <c r="H339" s="5">
        <f>IF(G339="",$F$1*C339-B339,G339-B339)</f>
        <v>47.132959999999969</v>
      </c>
      <c r="I339" s="2" t="s">
        <v>66</v>
      </c>
      <c r="J339" s="33" t="s">
        <v>958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2020-10-14</v>
      </c>
      <c r="M339" s="18">
        <f ca="1">(L339-K339+1)*B339</f>
        <v>34080</v>
      </c>
      <c r="N339" s="19">
        <f ca="1">H339/M339*365</f>
        <v>0.50479842723004664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204">
        <f>W339/X339-1</f>
        <v>4.9950729859125076E-2</v>
      </c>
      <c r="AA339" s="204">
        <f>S339/(X339-V339)-1</f>
        <v>5.9459141531679416E-2</v>
      </c>
      <c r="AB339" s="204">
        <f>SUM($C$2:C339)*D339/SUM($B$2:B339)-1</f>
        <v>5.9964029636690785E-2</v>
      </c>
      <c r="AC339" s="204">
        <f>Z339-AB339</f>
        <v>-1.001329977756571E-2</v>
      </c>
      <c r="AD339" s="40">
        <f>IF(E339-F339&lt;0,"达成",E339-F339)</f>
        <v>9.3612666666666844E-2</v>
      </c>
    </row>
    <row r="340" spans="1:30">
      <c r="A340" s="147" t="s">
        <v>966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1010</v>
      </c>
      <c r="J340" s="155" t="s">
        <v>1330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05">
        <v>4.4055129594423148E-2</v>
      </c>
      <c r="AA340" s="205">
        <v>5.2412827732556844E-2</v>
      </c>
      <c r="AB340" s="205">
        <v>5.294210128855048E-2</v>
      </c>
      <c r="AC340" s="205">
        <v>-8.8869716941273325E-3</v>
      </c>
      <c r="AD340" s="167" t="s">
        <v>1007</v>
      </c>
    </row>
    <row r="341" spans="1:30">
      <c r="A341" s="31" t="s">
        <v>967</v>
      </c>
      <c r="B341" s="2">
        <v>240</v>
      </c>
      <c r="C341" s="126">
        <v>177.1</v>
      </c>
      <c r="D341" s="122">
        <v>1.3534999999999999</v>
      </c>
      <c r="E341" s="32">
        <f t="shared" ref="E341:E370" si="84">10%*Q341+13%</f>
        <v>0.29000000000000004</v>
      </c>
      <c r="F341" s="13">
        <f t="shared" ref="F341:F370" si="85">IF(G341="",($F$1*C341-B341)/B341,H341/B341)</f>
        <v>0.20059041666666672</v>
      </c>
      <c r="H341" s="5">
        <f t="shared" ref="H341:H370" si="86">IF(G341="",$F$1*C341-B341,G341-B341)</f>
        <v>48.141700000000014</v>
      </c>
      <c r="I341" s="2" t="s">
        <v>66</v>
      </c>
      <c r="J341" s="33" t="s">
        <v>961</v>
      </c>
      <c r="K341" s="34">
        <f t="shared" ref="K341:K370" si="87">DATE(MID(J341,1,4),MID(J341,5,2),MID(J341,7,2))</f>
        <v>43979</v>
      </c>
      <c r="L341" s="34" t="str">
        <f t="shared" ref="L341:L370" ca="1" si="88">IF(LEN(J341) &gt; 15,DATE(MID(J341,12,4),MID(J341,16,2),MID(J341,18,2)),TEXT(TODAY(),"yyyy-mm-dd"))</f>
        <v>2020-10-14</v>
      </c>
      <c r="M341" s="18">
        <f t="shared" ref="M341:M370" ca="1" si="89">(L341-K341+1)*B341</f>
        <v>33600</v>
      </c>
      <c r="N341" s="19">
        <f t="shared" ref="N341:N370" ca="1" si="90">H341/M341*365</f>
        <v>0.52296787202380968</v>
      </c>
      <c r="O341" s="35">
        <f t="shared" ref="O341:O370" si="91">D341*C341</f>
        <v>239.70484999999996</v>
      </c>
      <c r="P341" s="35">
        <f t="shared" ref="P341:P370" si="92">B341-O341</f>
        <v>0.29515000000003511</v>
      </c>
      <c r="Q341" s="36">
        <f t="shared" ref="Q341:Q370" si="93">B341/150</f>
        <v>1.6</v>
      </c>
      <c r="R341" s="37">
        <f t="shared" ref="R341:R370" si="94">R340+C341-T341</f>
        <v>31208.429999999997</v>
      </c>
      <c r="S341" s="38">
        <f t="shared" ref="S341:S370" si="95">R341*D341</f>
        <v>42240.610004999995</v>
      </c>
      <c r="T341" s="38"/>
      <c r="U341" s="38"/>
      <c r="V341" s="39">
        <f t="shared" ref="V341:V370" si="96">V340+U341</f>
        <v>7548.79</v>
      </c>
      <c r="W341" s="39">
        <f t="shared" ref="W341:W370" si="97">V341+S341</f>
        <v>49789.400004999996</v>
      </c>
      <c r="X341" s="1">
        <f t="shared" ref="X341:X370" si="98">X340+B341</f>
        <v>47580</v>
      </c>
      <c r="Y341" s="37">
        <f t="shared" ref="Y341:Y370" si="99">W341-X341</f>
        <v>2209.4000049999959</v>
      </c>
      <c r="Z341" s="204">
        <f t="shared" ref="Z341:Z370" si="100">W341/X341-1</f>
        <v>4.6435477196300923E-2</v>
      </c>
      <c r="AA341" s="204">
        <f t="shared" ref="AA341:AA370" si="101">S341/(X341-V341)-1</f>
        <v>5.5191936616454829E-2</v>
      </c>
      <c r="AB341" s="204">
        <f>SUM($C$2:C341)*D341/SUM($B$2:B341)-1</f>
        <v>5.5774092580916035E-2</v>
      </c>
      <c r="AC341" s="204">
        <f t="shared" ref="AC341:AC370" si="102">Z341-AB341</f>
        <v>-9.3386153846151121E-3</v>
      </c>
      <c r="AD341" s="40">
        <f t="shared" ref="AD341:AD370" si="103">IF(E341-F341&lt;0,"达成",E341-F341)</f>
        <v>8.940958333333332E-2</v>
      </c>
    </row>
    <row r="342" spans="1:30">
      <c r="A342" s="31" t="s">
        <v>968</v>
      </c>
      <c r="B342" s="2">
        <v>240</v>
      </c>
      <c r="C342" s="126">
        <v>176.56</v>
      </c>
      <c r="D342" s="122">
        <v>1.3576999999999999</v>
      </c>
      <c r="E342" s="32">
        <f t="shared" si="84"/>
        <v>0.29000000000000004</v>
      </c>
      <c r="F342" s="13">
        <f t="shared" si="85"/>
        <v>0.19692966666666673</v>
      </c>
      <c r="H342" s="5">
        <f t="shared" si="86"/>
        <v>47.263120000000015</v>
      </c>
      <c r="I342" s="2" t="s">
        <v>66</v>
      </c>
      <c r="J342" s="33" t="s">
        <v>963</v>
      </c>
      <c r="K342" s="34">
        <f t="shared" si="87"/>
        <v>43980</v>
      </c>
      <c r="L342" s="34" t="str">
        <f t="shared" ca="1" si="88"/>
        <v>2020-10-14</v>
      </c>
      <c r="M342" s="18">
        <f t="shared" ca="1" si="89"/>
        <v>33360</v>
      </c>
      <c r="N342" s="19">
        <f t="shared" ca="1" si="90"/>
        <v>0.51711747002398101</v>
      </c>
      <c r="O342" s="35">
        <f t="shared" si="91"/>
        <v>239.71551199999999</v>
      </c>
      <c r="P342" s="35">
        <f t="shared" si="92"/>
        <v>0.28448800000001029</v>
      </c>
      <c r="Q342" s="36">
        <f t="shared" si="93"/>
        <v>1.6</v>
      </c>
      <c r="R342" s="37">
        <f t="shared" si="94"/>
        <v>31384.989999999998</v>
      </c>
      <c r="S342" s="38">
        <f t="shared" si="95"/>
        <v>42611.400922999994</v>
      </c>
      <c r="T342" s="38"/>
      <c r="U342" s="38"/>
      <c r="V342" s="39">
        <f t="shared" si="96"/>
        <v>7548.79</v>
      </c>
      <c r="W342" s="39">
        <f t="shared" si="97"/>
        <v>50160.190922999995</v>
      </c>
      <c r="X342" s="1">
        <f t="shared" si="98"/>
        <v>47820</v>
      </c>
      <c r="Y342" s="37">
        <f t="shared" si="99"/>
        <v>2340.1909229999947</v>
      </c>
      <c r="Z342" s="204">
        <f t="shared" si="100"/>
        <v>4.8937493161856915E-2</v>
      </c>
      <c r="AA342" s="204">
        <f t="shared" si="101"/>
        <v>5.8110767543364084E-2</v>
      </c>
      <c r="AB342" s="204">
        <f>SUM($C$2:C342)*D342/SUM($B$2:B342)-1</f>
        <v>5.8747917754077505E-2</v>
      </c>
      <c r="AC342" s="204">
        <f t="shared" si="102"/>
        <v>-9.8104245922205902E-3</v>
      </c>
      <c r="AD342" s="40">
        <f t="shared" si="103"/>
        <v>9.307033333333331E-2</v>
      </c>
    </row>
    <row r="343" spans="1:30">
      <c r="A343" s="147" t="s">
        <v>975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1010</v>
      </c>
      <c r="J343" s="155" t="s">
        <v>1507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05">
        <v>7.144105582316751E-2</v>
      </c>
      <c r="AA343" s="205">
        <v>8.4787853946212799E-2</v>
      </c>
      <c r="AB343" s="205">
        <v>8.5484752955895749E-2</v>
      </c>
      <c r="AC343" s="205">
        <v>-1.4043697132728239E-2</v>
      </c>
      <c r="AD343" s="167" t="s">
        <v>1007</v>
      </c>
    </row>
    <row r="344" spans="1:30">
      <c r="A344" s="147" t="s">
        <v>976</v>
      </c>
      <c r="B344" s="148">
        <v>135</v>
      </c>
      <c r="C344" s="175">
        <v>96.51</v>
      </c>
      <c r="D344" s="176">
        <v>1.3972</v>
      </c>
      <c r="E344" s="151">
        <v>0.22000000000000003</v>
      </c>
      <c r="F344" s="171">
        <v>0.21955555555555545</v>
      </c>
      <c r="G344" s="153">
        <v>164.64</v>
      </c>
      <c r="H344" s="172">
        <v>29.639999999999986</v>
      </c>
      <c r="I344" s="148" t="s">
        <v>1010</v>
      </c>
      <c r="J344" s="155" t="s">
        <v>1687</v>
      </c>
      <c r="K344" s="173">
        <v>43984</v>
      </c>
      <c r="L344" s="173" t="s">
        <v>1676</v>
      </c>
      <c r="M344" s="174">
        <v>14310</v>
      </c>
      <c r="N344" s="159">
        <v>0.75601677148846924</v>
      </c>
      <c r="O344" s="160">
        <v>134.843772</v>
      </c>
      <c r="P344" s="160">
        <v>0.1562279999999987</v>
      </c>
      <c r="Q344" s="161">
        <v>0.9</v>
      </c>
      <c r="R344" s="162">
        <v>31578.349999999995</v>
      </c>
      <c r="S344" s="163">
        <v>44121.270619999996</v>
      </c>
      <c r="T344" s="163"/>
      <c r="U344" s="163"/>
      <c r="V344" s="165">
        <v>7548.79</v>
      </c>
      <c r="W344" s="165">
        <v>51670.060619999997</v>
      </c>
      <c r="X344" s="166">
        <v>48090</v>
      </c>
      <c r="Y344" s="162">
        <v>3580.0606199999966</v>
      </c>
      <c r="Z344" s="240">
        <v>7.4445011852775966E-2</v>
      </c>
      <c r="AA344" s="240">
        <v>8.8306703721965807E-2</v>
      </c>
      <c r="AB344" s="240">
        <v>8.9051011935953106E-2</v>
      </c>
      <c r="AC344" s="240">
        <v>-1.460600008317714E-2</v>
      </c>
      <c r="AD344" s="167" t="s">
        <v>1007</v>
      </c>
    </row>
    <row r="345" spans="1:30">
      <c r="A345" s="147" t="s">
        <v>977</v>
      </c>
      <c r="B345" s="148">
        <v>135</v>
      </c>
      <c r="C345" s="175">
        <v>96.49</v>
      </c>
      <c r="D345" s="176">
        <v>1.3975</v>
      </c>
      <c r="E345" s="151">
        <v>0.22000000000000003</v>
      </c>
      <c r="F345" s="171">
        <v>0.21925925925925921</v>
      </c>
      <c r="G345" s="153">
        <v>164.6</v>
      </c>
      <c r="H345" s="172">
        <v>29.599999999999994</v>
      </c>
      <c r="I345" s="148" t="s">
        <v>1010</v>
      </c>
      <c r="J345" s="155" t="s">
        <v>1688</v>
      </c>
      <c r="K345" s="173">
        <v>43985</v>
      </c>
      <c r="L345" s="173" t="s">
        <v>1676</v>
      </c>
      <c r="M345" s="174">
        <v>14175</v>
      </c>
      <c r="N345" s="159">
        <v>0.76218694885361549</v>
      </c>
      <c r="O345" s="160">
        <v>134.844775</v>
      </c>
      <c r="P345" s="160">
        <v>0.1552250000000015</v>
      </c>
      <c r="Q345" s="161">
        <v>0.9</v>
      </c>
      <c r="R345" s="162">
        <v>31674.839999999997</v>
      </c>
      <c r="S345" s="163">
        <v>44265.588899999995</v>
      </c>
      <c r="T345" s="163"/>
      <c r="U345" s="163"/>
      <c r="V345" s="165">
        <v>7548.79</v>
      </c>
      <c r="W345" s="165">
        <v>51814.378899999996</v>
      </c>
      <c r="X345" s="166">
        <v>48225</v>
      </c>
      <c r="Y345" s="162">
        <v>3589.3788999999961</v>
      </c>
      <c r="Z345" s="240">
        <v>7.4429837221358097E-2</v>
      </c>
      <c r="AA345" s="240">
        <v>8.8242707469550208E-2</v>
      </c>
      <c r="AB345" s="240">
        <v>8.9031686884395445E-2</v>
      </c>
      <c r="AC345" s="240">
        <v>-1.4601849663037347E-2</v>
      </c>
      <c r="AD345" s="167" t="s">
        <v>1007</v>
      </c>
    </row>
    <row r="346" spans="1:30">
      <c r="A346" s="147" t="s">
        <v>978</v>
      </c>
      <c r="B346" s="148">
        <v>135</v>
      </c>
      <c r="C346" s="175">
        <v>96.51</v>
      </c>
      <c r="D346" s="176">
        <v>1.3972</v>
      </c>
      <c r="E346" s="151">
        <v>0.22000000000000003</v>
      </c>
      <c r="F346" s="171">
        <v>0.21955555555555545</v>
      </c>
      <c r="G346" s="153">
        <v>164.64</v>
      </c>
      <c r="H346" s="172">
        <v>29.639999999999986</v>
      </c>
      <c r="I346" s="148" t="s">
        <v>1010</v>
      </c>
      <c r="J346" s="155" t="s">
        <v>1690</v>
      </c>
      <c r="K346" s="173">
        <v>43986</v>
      </c>
      <c r="L346" s="173" t="s">
        <v>1676</v>
      </c>
      <c r="M346" s="174">
        <v>14040</v>
      </c>
      <c r="N346" s="159">
        <v>0.77055555555555522</v>
      </c>
      <c r="O346" s="160">
        <v>134.843772</v>
      </c>
      <c r="P346" s="160">
        <v>0.1562279999999987</v>
      </c>
      <c r="Q346" s="161">
        <v>0.9</v>
      </c>
      <c r="R346" s="162">
        <v>31771.349999999995</v>
      </c>
      <c r="S346" s="163">
        <v>44390.930219999995</v>
      </c>
      <c r="T346" s="163"/>
      <c r="U346" s="163"/>
      <c r="V346" s="165">
        <v>7548.79</v>
      </c>
      <c r="W346" s="165">
        <v>51939.720219999996</v>
      </c>
      <c r="X346" s="166">
        <v>48360</v>
      </c>
      <c r="Y346" s="162">
        <v>3579.7202199999956</v>
      </c>
      <c r="Z346" s="240">
        <v>7.4022337055417609E-2</v>
      </c>
      <c r="AA346" s="240">
        <v>8.77141407961195E-2</v>
      </c>
      <c r="AB346" s="240">
        <v>8.8546789991728492E-2</v>
      </c>
      <c r="AC346" s="240">
        <v>-1.4524452936310883E-2</v>
      </c>
      <c r="AD346" s="167" t="s">
        <v>1007</v>
      </c>
    </row>
    <row r="347" spans="1:30">
      <c r="A347" s="147" t="s">
        <v>979</v>
      </c>
      <c r="B347" s="148">
        <v>135</v>
      </c>
      <c r="C347" s="175">
        <v>96.08</v>
      </c>
      <c r="D347" s="176">
        <v>1.4034</v>
      </c>
      <c r="E347" s="151">
        <v>0.22000000000000003</v>
      </c>
      <c r="F347" s="171">
        <v>0.21414814814814812</v>
      </c>
      <c r="G347" s="153">
        <v>163.91</v>
      </c>
      <c r="H347" s="172">
        <v>28.909999999999997</v>
      </c>
      <c r="I347" s="148" t="s">
        <v>1010</v>
      </c>
      <c r="J347" s="155" t="s">
        <v>1689</v>
      </c>
      <c r="K347" s="173">
        <v>43987</v>
      </c>
      <c r="L347" s="173" t="s">
        <v>1676</v>
      </c>
      <c r="M347" s="174">
        <v>13905</v>
      </c>
      <c r="N347" s="159">
        <v>0.75887450557353464</v>
      </c>
      <c r="O347" s="160">
        <v>134.838672</v>
      </c>
      <c r="P347" s="160">
        <v>0.16132799999999747</v>
      </c>
      <c r="Q347" s="161">
        <v>0.9</v>
      </c>
      <c r="R347" s="162">
        <v>31867.429999999997</v>
      </c>
      <c r="S347" s="163">
        <v>44722.751261999998</v>
      </c>
      <c r="T347" s="163"/>
      <c r="U347" s="163"/>
      <c r="V347" s="165">
        <v>7548.79</v>
      </c>
      <c r="W347" s="165">
        <v>52271.541261999999</v>
      </c>
      <c r="X347" s="166">
        <v>48495</v>
      </c>
      <c r="Y347" s="162">
        <v>3776.5412619999988</v>
      </c>
      <c r="Z347" s="240">
        <v>7.7874858480255771E-2</v>
      </c>
      <c r="AA347" s="240">
        <v>9.2231766065772547E-2</v>
      </c>
      <c r="AB347" s="240">
        <v>9.3113888648314047E-2</v>
      </c>
      <c r="AC347" s="240">
        <v>-1.5239030168058276E-2</v>
      </c>
      <c r="AD347" s="167" t="s">
        <v>1007</v>
      </c>
    </row>
    <row r="348" spans="1:30">
      <c r="A348" s="31" t="s">
        <v>980</v>
      </c>
      <c r="B348" s="2">
        <v>135</v>
      </c>
      <c r="C348" s="126">
        <v>95.57</v>
      </c>
      <c r="D348" s="122">
        <v>1.4109</v>
      </c>
      <c r="E348" s="32">
        <f t="shared" si="84"/>
        <v>0.22000000000000003</v>
      </c>
      <c r="F348" s="13">
        <f t="shared" si="85"/>
        <v>0.15179548148148148</v>
      </c>
      <c r="H348" s="5">
        <f t="shared" si="86"/>
        <v>20.49239</v>
      </c>
      <c r="I348" s="2" t="s">
        <v>66</v>
      </c>
      <c r="J348" s="33" t="s">
        <v>981</v>
      </c>
      <c r="K348" s="34">
        <f t="shared" si="87"/>
        <v>43990</v>
      </c>
      <c r="L348" s="34" t="str">
        <f t="shared" ca="1" si="88"/>
        <v>2020-10-14</v>
      </c>
      <c r="M348" s="18">
        <f t="shared" ca="1" si="89"/>
        <v>17415</v>
      </c>
      <c r="N348" s="19">
        <f t="shared" ca="1" si="90"/>
        <v>0.42949884295147861</v>
      </c>
      <c r="O348" s="35">
        <f t="shared" si="91"/>
        <v>134.83971299999999</v>
      </c>
      <c r="P348" s="35">
        <f t="shared" si="92"/>
        <v>0.16028700000001095</v>
      </c>
      <c r="Q348" s="36">
        <f t="shared" si="93"/>
        <v>0.9</v>
      </c>
      <c r="R348" s="37">
        <f t="shared" si="94"/>
        <v>31962.999999999996</v>
      </c>
      <c r="S348" s="38">
        <f t="shared" si="95"/>
        <v>45096.596699999995</v>
      </c>
      <c r="T348" s="38"/>
      <c r="U348" s="38"/>
      <c r="V348" s="39">
        <f t="shared" si="96"/>
        <v>7548.79</v>
      </c>
      <c r="W348" s="39">
        <f t="shared" si="97"/>
        <v>52645.386699999995</v>
      </c>
      <c r="X348" s="1">
        <f t="shared" si="98"/>
        <v>48630</v>
      </c>
      <c r="Y348" s="37">
        <f t="shared" si="99"/>
        <v>4015.3866999999955</v>
      </c>
      <c r="Z348" s="204">
        <f t="shared" si="100"/>
        <v>8.257015628213038E-2</v>
      </c>
      <c r="AA348" s="204">
        <f t="shared" si="101"/>
        <v>9.7742658991787135E-2</v>
      </c>
      <c r="AB348" s="204">
        <f>SUM($C$2:C348)*D348/SUM($B$2:B348)-1</f>
        <v>9.8677665391733171E-2</v>
      </c>
      <c r="AC348" s="204">
        <f t="shared" si="102"/>
        <v>-1.6107509109602791E-2</v>
      </c>
      <c r="AD348" s="40">
        <f t="shared" si="103"/>
        <v>6.8204518518518553E-2</v>
      </c>
    </row>
    <row r="349" spans="1:30">
      <c r="A349" s="31" t="s">
        <v>982</v>
      </c>
      <c r="B349" s="2">
        <v>135</v>
      </c>
      <c r="C349" s="126">
        <v>95.02</v>
      </c>
      <c r="D349" s="122">
        <v>1.419</v>
      </c>
      <c r="E349" s="32">
        <f t="shared" si="84"/>
        <v>0.22000000000000003</v>
      </c>
      <c r="F349" s="13">
        <f t="shared" si="85"/>
        <v>0.14516696296296283</v>
      </c>
      <c r="H349" s="5">
        <f t="shared" si="86"/>
        <v>19.597539999999981</v>
      </c>
      <c r="I349" s="2" t="s">
        <v>66</v>
      </c>
      <c r="J349" s="33" t="s">
        <v>983</v>
      </c>
      <c r="K349" s="34">
        <f t="shared" si="87"/>
        <v>43991</v>
      </c>
      <c r="L349" s="34" t="str">
        <f t="shared" ca="1" si="88"/>
        <v>2020-10-14</v>
      </c>
      <c r="M349" s="18">
        <f t="shared" ca="1" si="89"/>
        <v>17280</v>
      </c>
      <c r="N349" s="19">
        <f t="shared" ca="1" si="90"/>
        <v>0.41395266782407369</v>
      </c>
      <c r="O349" s="35">
        <f t="shared" si="91"/>
        <v>134.83338000000001</v>
      </c>
      <c r="P349" s="35">
        <f t="shared" si="92"/>
        <v>0.16661999999999466</v>
      </c>
      <c r="Q349" s="36">
        <f t="shared" si="93"/>
        <v>0.9</v>
      </c>
      <c r="R349" s="37">
        <f t="shared" si="94"/>
        <v>32058.019999999997</v>
      </c>
      <c r="S349" s="38">
        <f t="shared" si="95"/>
        <v>45490.330379999999</v>
      </c>
      <c r="T349" s="38"/>
      <c r="U349" s="38"/>
      <c r="V349" s="39">
        <f t="shared" si="96"/>
        <v>7548.79</v>
      </c>
      <c r="W349" s="39">
        <f t="shared" si="97"/>
        <v>53039.12038</v>
      </c>
      <c r="X349" s="1">
        <f t="shared" si="98"/>
        <v>48765</v>
      </c>
      <c r="Y349" s="37">
        <f t="shared" si="99"/>
        <v>4274.1203800000003</v>
      </c>
      <c r="Z349" s="204">
        <f t="shared" si="100"/>
        <v>8.7647295806418501E-2</v>
      </c>
      <c r="AA349" s="204">
        <f t="shared" si="101"/>
        <v>0.10369998551540771</v>
      </c>
      <c r="AB349" s="204">
        <f>SUM($C$2:C349)*D349/SUM($B$2:B349)-1</f>
        <v>0.1046911362657641</v>
      </c>
      <c r="AC349" s="204">
        <f t="shared" si="102"/>
        <v>-1.7043840459345594E-2</v>
      </c>
      <c r="AD349" s="40">
        <f t="shared" si="103"/>
        <v>7.4833037037037198E-2</v>
      </c>
    </row>
    <row r="350" spans="1:30">
      <c r="A350" s="31" t="s">
        <v>984</v>
      </c>
      <c r="B350" s="2">
        <v>135</v>
      </c>
      <c r="C350" s="126">
        <v>95.11</v>
      </c>
      <c r="D350" s="122">
        <v>1.4177999999999999</v>
      </c>
      <c r="E350" s="32">
        <f t="shared" si="84"/>
        <v>0.22000000000000003</v>
      </c>
      <c r="F350" s="13">
        <f t="shared" si="85"/>
        <v>0.14625162962962956</v>
      </c>
      <c r="H350" s="5">
        <f t="shared" si="86"/>
        <v>19.74396999999999</v>
      </c>
      <c r="I350" s="2" t="s">
        <v>66</v>
      </c>
      <c r="J350" s="33" t="s">
        <v>985</v>
      </c>
      <c r="K350" s="34">
        <f t="shared" si="87"/>
        <v>43992</v>
      </c>
      <c r="L350" s="34" t="str">
        <f t="shared" ca="1" si="88"/>
        <v>2020-10-14</v>
      </c>
      <c r="M350" s="18">
        <f t="shared" ca="1" si="89"/>
        <v>17145</v>
      </c>
      <c r="N350" s="19">
        <f t="shared" ca="1" si="90"/>
        <v>0.4203294867308251</v>
      </c>
      <c r="O350" s="35">
        <f t="shared" si="91"/>
        <v>134.846958</v>
      </c>
      <c r="P350" s="35">
        <f t="shared" si="92"/>
        <v>0.15304199999999923</v>
      </c>
      <c r="Q350" s="36">
        <f t="shared" si="93"/>
        <v>0.9</v>
      </c>
      <c r="R350" s="37">
        <f t="shared" si="94"/>
        <v>32153.129999999997</v>
      </c>
      <c r="S350" s="38">
        <f t="shared" si="95"/>
        <v>45586.707713999996</v>
      </c>
      <c r="T350" s="38"/>
      <c r="U350" s="38"/>
      <c r="V350" s="39">
        <f t="shared" si="96"/>
        <v>7548.79</v>
      </c>
      <c r="W350" s="39">
        <f t="shared" si="97"/>
        <v>53135.497713999997</v>
      </c>
      <c r="X350" s="1">
        <f t="shared" si="98"/>
        <v>48900</v>
      </c>
      <c r="Y350" s="37">
        <f t="shared" si="99"/>
        <v>4235.4977139999974</v>
      </c>
      <c r="Z350" s="204">
        <f t="shared" si="100"/>
        <v>8.6615495173824053E-2</v>
      </c>
      <c r="AA350" s="204">
        <f t="shared" si="101"/>
        <v>0.10242741902836694</v>
      </c>
      <c r="AB350" s="204">
        <f>SUM($C$2:C350)*D350/SUM($B$2:B350)-1</f>
        <v>0.10346736134969281</v>
      </c>
      <c r="AC350" s="204">
        <f t="shared" si="102"/>
        <v>-1.6851866175868757E-2</v>
      </c>
      <c r="AD350" s="40">
        <f t="shared" si="103"/>
        <v>7.3748370370370464E-2</v>
      </c>
    </row>
    <row r="351" spans="1:30">
      <c r="A351" s="147" t="s">
        <v>986</v>
      </c>
      <c r="B351" s="148">
        <v>135</v>
      </c>
      <c r="C351" s="175">
        <v>96.02</v>
      </c>
      <c r="D351" s="176">
        <v>1.4043000000000001</v>
      </c>
      <c r="E351" s="151">
        <v>0.22000000000000003</v>
      </c>
      <c r="F351" s="171">
        <v>0.21333333333333343</v>
      </c>
      <c r="G351" s="153">
        <v>163.80000000000001</v>
      </c>
      <c r="H351" s="172">
        <v>28.800000000000011</v>
      </c>
      <c r="I351" s="148" t="s">
        <v>1010</v>
      </c>
      <c r="J351" s="155" t="s">
        <v>1691</v>
      </c>
      <c r="K351" s="173">
        <v>43993</v>
      </c>
      <c r="L351" s="173" t="s">
        <v>1676</v>
      </c>
      <c r="M351" s="174">
        <v>13095</v>
      </c>
      <c r="N351" s="159">
        <v>0.80274914089347105</v>
      </c>
      <c r="O351" s="160">
        <v>134.84088600000001</v>
      </c>
      <c r="P351" s="160">
        <v>0.15911399999998821</v>
      </c>
      <c r="Q351" s="161">
        <v>0.9</v>
      </c>
      <c r="R351" s="162">
        <v>32249.149999999998</v>
      </c>
      <c r="S351" s="163">
        <v>45287.481345</v>
      </c>
      <c r="T351" s="163"/>
      <c r="U351" s="163"/>
      <c r="V351" s="165">
        <v>7548.79</v>
      </c>
      <c r="W351" s="165">
        <v>52836.271345000001</v>
      </c>
      <c r="X351" s="166">
        <v>49035</v>
      </c>
      <c r="Y351" s="162">
        <v>3801.271345000001</v>
      </c>
      <c r="Z351" s="240">
        <v>7.7521593657591481E-2</v>
      </c>
      <c r="AA351" s="240">
        <v>9.1627346653261332E-2</v>
      </c>
      <c r="AB351" s="240">
        <v>9.2701194677270893E-2</v>
      </c>
      <c r="AC351" s="240">
        <v>-1.5179601019679412E-2</v>
      </c>
      <c r="AD351" s="167" t="s">
        <v>1007</v>
      </c>
    </row>
    <row r="352" spans="1:30">
      <c r="A352" s="147" t="s">
        <v>987</v>
      </c>
      <c r="B352" s="148">
        <v>135</v>
      </c>
      <c r="C352" s="175">
        <v>95.95</v>
      </c>
      <c r="D352" s="176">
        <v>1.4053</v>
      </c>
      <c r="E352" s="151">
        <v>0.22000000000000003</v>
      </c>
      <c r="F352" s="171">
        <v>0.21370370370370367</v>
      </c>
      <c r="G352" s="153">
        <v>163.85</v>
      </c>
      <c r="H352" s="172">
        <v>28.849999999999994</v>
      </c>
      <c r="I352" s="148" t="s">
        <v>1010</v>
      </c>
      <c r="J352" s="155" t="s">
        <v>1754</v>
      </c>
      <c r="K352" s="173">
        <v>43994</v>
      </c>
      <c r="L352" s="173">
        <v>44117</v>
      </c>
      <c r="M352" s="174">
        <v>16740</v>
      </c>
      <c r="N352" s="159">
        <v>0.62904719235364392</v>
      </c>
      <c r="O352" s="160">
        <v>134.83853500000001</v>
      </c>
      <c r="P352" s="160">
        <v>0.16146499999999264</v>
      </c>
      <c r="Q352" s="161">
        <v>0.9</v>
      </c>
      <c r="R352" s="162">
        <v>32345.1</v>
      </c>
      <c r="S352" s="163">
        <v>45454.569029999999</v>
      </c>
      <c r="T352" s="163"/>
      <c r="U352" s="163"/>
      <c r="V352" s="165">
        <v>7548.79</v>
      </c>
      <c r="W352" s="165">
        <v>53003.35903</v>
      </c>
      <c r="X352" s="166">
        <v>49170</v>
      </c>
      <c r="Y352" s="162">
        <v>3833.3590299999996</v>
      </c>
      <c r="Z352" s="240">
        <v>7.7961338824486415E-2</v>
      </c>
      <c r="AA352" s="240">
        <v>9.2101095330962224E-2</v>
      </c>
      <c r="AB352" s="240">
        <v>9.3219367215781279E-2</v>
      </c>
      <c r="AC352" s="240">
        <v>-1.5258028391294864E-2</v>
      </c>
      <c r="AD352" s="167" t="s">
        <v>1007</v>
      </c>
    </row>
    <row r="353" spans="1:30">
      <c r="A353" s="147" t="s">
        <v>993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1010</v>
      </c>
      <c r="J353" s="155" t="s">
        <v>1506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05">
        <v>6.7510760795051139E-2</v>
      </c>
      <c r="AA353" s="205">
        <v>7.971552161941875E-2</v>
      </c>
      <c r="AB353" s="205">
        <v>8.0858517493154203E-2</v>
      </c>
      <c r="AC353" s="205">
        <v>-1.3347756698103064E-2</v>
      </c>
      <c r="AD353" s="167" t="s">
        <v>1007</v>
      </c>
    </row>
    <row r="354" spans="1:30">
      <c r="A354" s="31" t="s">
        <v>994</v>
      </c>
      <c r="B354" s="2">
        <v>135</v>
      </c>
      <c r="C354" s="126">
        <v>95.65</v>
      </c>
      <c r="D354" s="122">
        <v>1.4097</v>
      </c>
      <c r="E354" s="32">
        <f t="shared" si="84"/>
        <v>0.22000000000000003</v>
      </c>
      <c r="F354" s="13">
        <f t="shared" si="85"/>
        <v>0.15275962962962977</v>
      </c>
      <c r="H354" s="5">
        <f t="shared" si="86"/>
        <v>20.622550000000018</v>
      </c>
      <c r="I354" s="2" t="s">
        <v>66</v>
      </c>
      <c r="J354" s="33" t="s">
        <v>995</v>
      </c>
      <c r="K354" s="34">
        <f t="shared" si="87"/>
        <v>43998</v>
      </c>
      <c r="L354" s="34" t="str">
        <f t="shared" ca="1" si="88"/>
        <v>2020-10-14</v>
      </c>
      <c r="M354" s="18">
        <f t="shared" ca="1" si="89"/>
        <v>16335</v>
      </c>
      <c r="N354" s="19">
        <f t="shared" ca="1" si="90"/>
        <v>0.46080384144475089</v>
      </c>
      <c r="O354" s="35">
        <f t="shared" si="91"/>
        <v>134.837805</v>
      </c>
      <c r="P354" s="35">
        <f t="shared" si="92"/>
        <v>0.16219499999999698</v>
      </c>
      <c r="Q354" s="36">
        <f t="shared" si="93"/>
        <v>0.9</v>
      </c>
      <c r="R354" s="37">
        <f t="shared" si="94"/>
        <v>32537.78</v>
      </c>
      <c r="S354" s="38">
        <f t="shared" si="95"/>
        <v>45868.508465999999</v>
      </c>
      <c r="T354" s="38"/>
      <c r="U354" s="38"/>
      <c r="V354" s="39">
        <f t="shared" si="96"/>
        <v>7548.79</v>
      </c>
      <c r="W354" s="39">
        <f t="shared" si="97"/>
        <v>53417.298466</v>
      </c>
      <c r="X354" s="1">
        <f t="shared" si="98"/>
        <v>49440</v>
      </c>
      <c r="Y354" s="37">
        <f t="shared" si="99"/>
        <v>3977.2984660000002</v>
      </c>
      <c r="Z354" s="204">
        <f t="shared" si="100"/>
        <v>8.0446975444983915E-2</v>
      </c>
      <c r="AA354" s="204">
        <f t="shared" si="101"/>
        <v>9.4943508817243449E-2</v>
      </c>
      <c r="AB354" s="204">
        <f>SUM($C$2:C354)*D354/SUM($B$2:B354)-1</f>
        <v>9.6147249393203404E-2</v>
      </c>
      <c r="AC354" s="204">
        <f t="shared" si="102"/>
        <v>-1.570027394821949E-2</v>
      </c>
      <c r="AD354" s="40">
        <f t="shared" si="103"/>
        <v>6.7240370370370256E-2</v>
      </c>
    </row>
    <row r="355" spans="1:30">
      <c r="A355" s="31" t="s">
        <v>996</v>
      </c>
      <c r="B355" s="2">
        <v>135</v>
      </c>
      <c r="C355" s="126">
        <v>95.57</v>
      </c>
      <c r="D355" s="122">
        <v>1.4109</v>
      </c>
      <c r="E355" s="32">
        <f t="shared" si="84"/>
        <v>0.22000000000000003</v>
      </c>
      <c r="F355" s="13">
        <f t="shared" si="85"/>
        <v>0.15179548148148148</v>
      </c>
      <c r="H355" s="5">
        <f t="shared" si="86"/>
        <v>20.49239</v>
      </c>
      <c r="I355" s="2" t="s">
        <v>66</v>
      </c>
      <c r="J355" s="33" t="s">
        <v>997</v>
      </c>
      <c r="K355" s="34">
        <f t="shared" si="87"/>
        <v>43999</v>
      </c>
      <c r="L355" s="34" t="str">
        <f t="shared" ca="1" si="88"/>
        <v>2020-10-14</v>
      </c>
      <c r="M355" s="18">
        <f t="shared" ca="1" si="89"/>
        <v>16200</v>
      </c>
      <c r="N355" s="19">
        <f t="shared" ca="1" si="90"/>
        <v>0.46171125617283953</v>
      </c>
      <c r="O355" s="35">
        <f t="shared" si="91"/>
        <v>134.83971299999999</v>
      </c>
      <c r="P355" s="35">
        <f t="shared" si="92"/>
        <v>0.16028700000001095</v>
      </c>
      <c r="Q355" s="36">
        <f t="shared" si="93"/>
        <v>0.9</v>
      </c>
      <c r="R355" s="37">
        <f t="shared" si="94"/>
        <v>32633.35</v>
      </c>
      <c r="S355" s="38">
        <f t="shared" si="95"/>
        <v>46042.393514999996</v>
      </c>
      <c r="T355" s="38"/>
      <c r="U355" s="38"/>
      <c r="V355" s="39">
        <f t="shared" si="96"/>
        <v>7548.79</v>
      </c>
      <c r="W355" s="39">
        <f t="shared" si="97"/>
        <v>53591.183514999997</v>
      </c>
      <c r="X355" s="1">
        <f t="shared" si="98"/>
        <v>49575</v>
      </c>
      <c r="Y355" s="37">
        <f t="shared" si="99"/>
        <v>4016.183514999997</v>
      </c>
      <c r="Z355" s="204">
        <f t="shared" si="100"/>
        <v>8.1012274634392201E-2</v>
      </c>
      <c r="AA355" s="204">
        <f t="shared" si="101"/>
        <v>9.5563780674012611E-2</v>
      </c>
      <c r="AB355" s="204">
        <f>SUM($C$2:C355)*D355/SUM($B$2:B355)-1</f>
        <v>9.6812741966716409E-2</v>
      </c>
      <c r="AC355" s="204">
        <f t="shared" si="102"/>
        <v>-1.5800467332324208E-2</v>
      </c>
      <c r="AD355" s="40">
        <f t="shared" si="103"/>
        <v>6.8204518518518553E-2</v>
      </c>
    </row>
    <row r="356" spans="1:30">
      <c r="A356" s="31" t="s">
        <v>998</v>
      </c>
      <c r="B356" s="2">
        <v>135</v>
      </c>
      <c r="C356" s="126">
        <v>94.93</v>
      </c>
      <c r="D356" s="122">
        <v>1.4204000000000001</v>
      </c>
      <c r="E356" s="32">
        <f t="shared" si="84"/>
        <v>0.22000000000000003</v>
      </c>
      <c r="F356" s="13">
        <f t="shared" si="85"/>
        <v>0.14408229629629629</v>
      </c>
      <c r="H356" s="5">
        <f t="shared" si="86"/>
        <v>19.45111</v>
      </c>
      <c r="I356" s="2" t="s">
        <v>66</v>
      </c>
      <c r="J356" s="33" t="s">
        <v>999</v>
      </c>
      <c r="K356" s="34">
        <f t="shared" si="87"/>
        <v>44000</v>
      </c>
      <c r="L356" s="34" t="str">
        <f t="shared" ca="1" si="88"/>
        <v>2020-10-14</v>
      </c>
      <c r="M356" s="18">
        <f t="shared" ca="1" si="89"/>
        <v>16065</v>
      </c>
      <c r="N356" s="19">
        <f t="shared" ca="1" si="90"/>
        <v>0.44193309368191719</v>
      </c>
      <c r="O356" s="35">
        <f t="shared" si="91"/>
        <v>134.83857200000003</v>
      </c>
      <c r="P356" s="35">
        <f t="shared" si="92"/>
        <v>0.16142799999997237</v>
      </c>
      <c r="Q356" s="36">
        <f t="shared" si="93"/>
        <v>0.9</v>
      </c>
      <c r="R356" s="37">
        <f t="shared" si="94"/>
        <v>32728.28</v>
      </c>
      <c r="S356" s="38">
        <f t="shared" si="95"/>
        <v>46487.248912000003</v>
      </c>
      <c r="T356" s="38"/>
      <c r="U356" s="38"/>
      <c r="V356" s="39">
        <f t="shared" si="96"/>
        <v>7548.79</v>
      </c>
      <c r="W356" s="39">
        <f t="shared" si="97"/>
        <v>54036.038912000004</v>
      </c>
      <c r="X356" s="1">
        <f t="shared" si="98"/>
        <v>49710</v>
      </c>
      <c r="Y356" s="37">
        <f t="shared" si="99"/>
        <v>4326.0389120000036</v>
      </c>
      <c r="Z356" s="204">
        <f t="shared" si="100"/>
        <v>8.7025526292496602E-2</v>
      </c>
      <c r="AA356" s="204">
        <f t="shared" si="101"/>
        <v>0.10260708627669857</v>
      </c>
      <c r="AB356" s="204">
        <f>SUM($C$2:C356)*D356/SUM($B$2:B356)-1</f>
        <v>0.10391167813317193</v>
      </c>
      <c r="AC356" s="204">
        <f t="shared" si="102"/>
        <v>-1.6886151840675323E-2</v>
      </c>
      <c r="AD356" s="40">
        <f t="shared" si="103"/>
        <v>7.5917703703703737E-2</v>
      </c>
    </row>
    <row r="357" spans="1:30">
      <c r="A357" s="31" t="s">
        <v>1000</v>
      </c>
      <c r="B357" s="2">
        <v>135</v>
      </c>
      <c r="C357" s="126">
        <v>93.68</v>
      </c>
      <c r="D357" s="122">
        <v>1.4393</v>
      </c>
      <c r="E357" s="32">
        <f t="shared" si="84"/>
        <v>0.22000000000000003</v>
      </c>
      <c r="F357" s="13">
        <f t="shared" si="85"/>
        <v>0.12901748148148151</v>
      </c>
      <c r="H357" s="5">
        <f t="shared" si="86"/>
        <v>17.417360000000002</v>
      </c>
      <c r="I357" s="2" t="s">
        <v>66</v>
      </c>
      <c r="J357" s="33" t="s">
        <v>1001</v>
      </c>
      <c r="K357" s="34">
        <f t="shared" si="87"/>
        <v>44001</v>
      </c>
      <c r="L357" s="34" t="str">
        <f t="shared" ca="1" si="88"/>
        <v>2020-10-14</v>
      </c>
      <c r="M357" s="18">
        <f t="shared" ca="1" si="89"/>
        <v>15930</v>
      </c>
      <c r="N357" s="19">
        <f t="shared" ca="1" si="90"/>
        <v>0.39907949780288765</v>
      </c>
      <c r="O357" s="35">
        <f t="shared" si="91"/>
        <v>134.83362400000001</v>
      </c>
      <c r="P357" s="35">
        <f t="shared" si="92"/>
        <v>0.16637599999998542</v>
      </c>
      <c r="Q357" s="36">
        <f t="shared" si="93"/>
        <v>0.9</v>
      </c>
      <c r="R357" s="37">
        <f t="shared" si="94"/>
        <v>32821.96</v>
      </c>
      <c r="S357" s="38">
        <f t="shared" si="95"/>
        <v>47240.647027999999</v>
      </c>
      <c r="T357" s="38"/>
      <c r="U357" s="38"/>
      <c r="V357" s="39">
        <f t="shared" si="96"/>
        <v>7548.79</v>
      </c>
      <c r="W357" s="39">
        <f t="shared" si="97"/>
        <v>54789.437028</v>
      </c>
      <c r="X357" s="1">
        <f t="shared" si="98"/>
        <v>49845</v>
      </c>
      <c r="Y357" s="37">
        <f t="shared" si="99"/>
        <v>4944.4370280000003</v>
      </c>
      <c r="Z357" s="204">
        <f t="shared" si="100"/>
        <v>9.9196248931688213E-2</v>
      </c>
      <c r="AA357" s="204">
        <f t="shared" si="101"/>
        <v>0.1169002382955826</v>
      </c>
      <c r="AB357" s="204">
        <f>SUM($C$2:C357)*D357/SUM($B$2:B357)-1</f>
        <v>0.11827589455311416</v>
      </c>
      <c r="AC357" s="204">
        <f t="shared" si="102"/>
        <v>-1.9079645621425945E-2</v>
      </c>
      <c r="AD357" s="40">
        <f t="shared" si="103"/>
        <v>9.0982518518518518E-2</v>
      </c>
    </row>
    <row r="358" spans="1:30">
      <c r="A358" s="31" t="s">
        <v>1024</v>
      </c>
      <c r="B358" s="2">
        <v>135</v>
      </c>
      <c r="C358" s="126">
        <v>93.57</v>
      </c>
      <c r="D358" s="122">
        <v>1.4411</v>
      </c>
      <c r="E358" s="32">
        <f t="shared" si="84"/>
        <v>0.22000000000000003</v>
      </c>
      <c r="F358" s="13">
        <f t="shared" si="85"/>
        <v>0.12769177777777763</v>
      </c>
      <c r="H358" s="5">
        <f t="shared" si="86"/>
        <v>17.238389999999981</v>
      </c>
      <c r="I358" s="2" t="s">
        <v>66</v>
      </c>
      <c r="J358" s="33" t="s">
        <v>1019</v>
      </c>
      <c r="K358" s="34">
        <f t="shared" si="87"/>
        <v>44004</v>
      </c>
      <c r="L358" s="34" t="str">
        <f t="shared" ca="1" si="88"/>
        <v>2020-10-14</v>
      </c>
      <c r="M358" s="18">
        <f t="shared" ca="1" si="89"/>
        <v>15525</v>
      </c>
      <c r="N358" s="19">
        <f t="shared" ca="1" si="90"/>
        <v>0.40528259903381603</v>
      </c>
      <c r="O358" s="35">
        <f t="shared" si="91"/>
        <v>134.843727</v>
      </c>
      <c r="P358" s="35">
        <f t="shared" si="92"/>
        <v>0.15627299999999877</v>
      </c>
      <c r="Q358" s="36">
        <f t="shared" si="93"/>
        <v>0.9</v>
      </c>
      <c r="R358" s="37">
        <f t="shared" si="94"/>
        <v>32915.53</v>
      </c>
      <c r="S358" s="38">
        <f t="shared" si="95"/>
        <v>47434.570283000001</v>
      </c>
      <c r="T358" s="38"/>
      <c r="U358" s="38"/>
      <c r="V358" s="39">
        <f t="shared" si="96"/>
        <v>7548.79</v>
      </c>
      <c r="W358" s="39">
        <f t="shared" si="97"/>
        <v>54983.360283000002</v>
      </c>
      <c r="X358" s="1">
        <f t="shared" si="98"/>
        <v>49980</v>
      </c>
      <c r="Y358" s="37">
        <f t="shared" si="99"/>
        <v>5003.3602830000018</v>
      </c>
      <c r="Z358" s="204">
        <f t="shared" si="100"/>
        <v>0.10010724855942388</v>
      </c>
      <c r="AA358" s="204">
        <f t="shared" si="101"/>
        <v>0.1179169833478706</v>
      </c>
      <c r="AB358" s="204">
        <f>SUM($C$2:C358)*D358/SUM($B$2:B358)-1</f>
        <v>0.1193480423169262</v>
      </c>
      <c r="AC358" s="204">
        <f t="shared" si="102"/>
        <v>-1.9240793757502317E-2</v>
      </c>
      <c r="AD358" s="40">
        <f t="shared" si="103"/>
        <v>9.2308222222222402E-2</v>
      </c>
    </row>
    <row r="359" spans="1:30">
      <c r="A359" s="31" t="s">
        <v>1025</v>
      </c>
      <c r="B359" s="2">
        <v>135</v>
      </c>
      <c r="C359" s="126">
        <v>93.15</v>
      </c>
      <c r="D359" s="122">
        <v>1.4476</v>
      </c>
      <c r="E359" s="32">
        <f t="shared" si="84"/>
        <v>0.22000000000000003</v>
      </c>
      <c r="F359" s="13">
        <f t="shared" si="85"/>
        <v>0.12263000000000017</v>
      </c>
      <c r="H359" s="5">
        <f t="shared" si="86"/>
        <v>16.555050000000023</v>
      </c>
      <c r="I359" s="2" t="s">
        <v>66</v>
      </c>
      <c r="J359" s="33" t="s">
        <v>1021</v>
      </c>
      <c r="K359" s="34">
        <f t="shared" si="87"/>
        <v>44005</v>
      </c>
      <c r="L359" s="34" t="str">
        <f t="shared" ca="1" si="88"/>
        <v>2020-10-14</v>
      </c>
      <c r="M359" s="18">
        <f t="shared" ca="1" si="89"/>
        <v>15390</v>
      </c>
      <c r="N359" s="19">
        <f t="shared" ca="1" si="90"/>
        <v>0.39263114035087771</v>
      </c>
      <c r="O359" s="35">
        <f t="shared" si="91"/>
        <v>134.84394</v>
      </c>
      <c r="P359" s="35">
        <f t="shared" si="92"/>
        <v>0.15605999999999653</v>
      </c>
      <c r="Q359" s="36">
        <f t="shared" si="93"/>
        <v>0.9</v>
      </c>
      <c r="R359" s="37">
        <f t="shared" si="94"/>
        <v>33008.68</v>
      </c>
      <c r="S359" s="38">
        <f t="shared" si="95"/>
        <v>47783.365168000004</v>
      </c>
      <c r="T359" s="38"/>
      <c r="U359" s="38"/>
      <c r="V359" s="39">
        <f t="shared" si="96"/>
        <v>7548.79</v>
      </c>
      <c r="W359" s="39">
        <f t="shared" si="97"/>
        <v>55332.155168000005</v>
      </c>
      <c r="X359" s="1">
        <f t="shared" si="98"/>
        <v>50115</v>
      </c>
      <c r="Y359" s="37">
        <f t="shared" si="99"/>
        <v>5217.1551680000048</v>
      </c>
      <c r="Z359" s="204">
        <f t="shared" si="100"/>
        <v>0.10410366493065948</v>
      </c>
      <c r="AA359" s="204">
        <f t="shared" si="101"/>
        <v>0.12256564932607361</v>
      </c>
      <c r="AB359" s="204">
        <f>SUM($C$2:C359)*D359/SUM($B$2:B359)-1</f>
        <v>0.12405858365758715</v>
      </c>
      <c r="AC359" s="204">
        <f t="shared" si="102"/>
        <v>-1.9954918726927673E-2</v>
      </c>
      <c r="AD359" s="40">
        <f t="shared" si="103"/>
        <v>9.7369999999999859E-2</v>
      </c>
    </row>
    <row r="360" spans="1:30">
      <c r="A360" s="31" t="s">
        <v>1026</v>
      </c>
      <c r="B360" s="2">
        <v>135</v>
      </c>
      <c r="C360" s="126">
        <v>92.64</v>
      </c>
      <c r="D360" s="122">
        <v>1.4555</v>
      </c>
      <c r="E360" s="32">
        <f t="shared" si="84"/>
        <v>0.22000000000000003</v>
      </c>
      <c r="F360" s="13">
        <f t="shared" si="85"/>
        <v>0.11648355555555553</v>
      </c>
      <c r="H360" s="5">
        <f t="shared" si="86"/>
        <v>15.725279999999998</v>
      </c>
      <c r="I360" s="2" t="s">
        <v>66</v>
      </c>
      <c r="J360" s="33" t="s">
        <v>1023</v>
      </c>
      <c r="K360" s="34">
        <f t="shared" si="87"/>
        <v>44006</v>
      </c>
      <c r="L360" s="34" t="str">
        <f t="shared" ca="1" si="88"/>
        <v>2020-10-14</v>
      </c>
      <c r="M360" s="18">
        <f t="shared" ca="1" si="89"/>
        <v>15255</v>
      </c>
      <c r="N360" s="19">
        <f t="shared" ca="1" si="90"/>
        <v>0.37625219272369709</v>
      </c>
      <c r="O360" s="35">
        <f t="shared" si="91"/>
        <v>134.83752000000001</v>
      </c>
      <c r="P360" s="35">
        <f t="shared" si="92"/>
        <v>0.16247999999998797</v>
      </c>
      <c r="Q360" s="36">
        <f t="shared" si="93"/>
        <v>0.9</v>
      </c>
      <c r="R360" s="37">
        <f t="shared" si="94"/>
        <v>33101.32</v>
      </c>
      <c r="S360" s="38">
        <f t="shared" si="95"/>
        <v>48178.971259999998</v>
      </c>
      <c r="T360" s="38"/>
      <c r="U360" s="38"/>
      <c r="V360" s="39">
        <f t="shared" si="96"/>
        <v>7548.79</v>
      </c>
      <c r="W360" s="39">
        <f t="shared" si="97"/>
        <v>55727.761259999999</v>
      </c>
      <c r="X360" s="1">
        <f t="shared" si="98"/>
        <v>50250</v>
      </c>
      <c r="Y360" s="37">
        <f t="shared" si="99"/>
        <v>5477.7612599999993</v>
      </c>
      <c r="Z360" s="204">
        <f t="shared" si="100"/>
        <v>0.10901017432835824</v>
      </c>
      <c r="AA360" s="204">
        <f t="shared" si="101"/>
        <v>0.1282811718918504</v>
      </c>
      <c r="AB360" s="204">
        <f>SUM($C$2:C360)*D360/SUM($B$2:B360)-1</f>
        <v>0.1298399128358203</v>
      </c>
      <c r="AC360" s="204">
        <f t="shared" si="102"/>
        <v>-2.0829738507462059E-2</v>
      </c>
      <c r="AD360" s="40">
        <f t="shared" si="103"/>
        <v>0.10351644444444449</v>
      </c>
    </row>
    <row r="361" spans="1:30">
      <c r="A361" s="31" t="s">
        <v>1153</v>
      </c>
      <c r="B361" s="2">
        <v>135</v>
      </c>
      <c r="C361" s="126">
        <v>93.26</v>
      </c>
      <c r="D361" s="122">
        <v>1.4458</v>
      </c>
      <c r="E361" s="32">
        <f t="shared" si="84"/>
        <v>0.22000000000000003</v>
      </c>
      <c r="F361" s="13">
        <f t="shared" si="85"/>
        <v>0.12395570370370382</v>
      </c>
      <c r="H361" s="5">
        <f t="shared" si="86"/>
        <v>16.734020000000015</v>
      </c>
      <c r="I361" s="2" t="s">
        <v>66</v>
      </c>
      <c r="J361" s="33" t="s">
        <v>1146</v>
      </c>
      <c r="K361" s="34">
        <f t="shared" si="87"/>
        <v>44011</v>
      </c>
      <c r="L361" s="34" t="str">
        <f t="shared" ca="1" si="88"/>
        <v>2020-10-14</v>
      </c>
      <c r="M361" s="18">
        <f t="shared" ca="1" si="89"/>
        <v>14580</v>
      </c>
      <c r="N361" s="19">
        <f t="shared" ca="1" si="90"/>
        <v>0.41892436899862862</v>
      </c>
      <c r="O361" s="35">
        <f t="shared" si="91"/>
        <v>134.835308</v>
      </c>
      <c r="P361" s="35">
        <f t="shared" si="92"/>
        <v>0.16469200000000228</v>
      </c>
      <c r="Q361" s="36">
        <f t="shared" si="93"/>
        <v>0.9</v>
      </c>
      <c r="R361" s="37">
        <f t="shared" si="94"/>
        <v>33194.58</v>
      </c>
      <c r="S361" s="38">
        <f t="shared" si="95"/>
        <v>47992.723764000002</v>
      </c>
      <c r="T361" s="38"/>
      <c r="U361" s="38"/>
      <c r="V361" s="39">
        <f t="shared" si="96"/>
        <v>7548.79</v>
      </c>
      <c r="W361" s="39">
        <f t="shared" si="97"/>
        <v>55541.513764000003</v>
      </c>
      <c r="X361" s="1">
        <f t="shared" si="98"/>
        <v>50385</v>
      </c>
      <c r="Y361" s="37">
        <f t="shared" si="99"/>
        <v>5156.513764000003</v>
      </c>
      <c r="Z361" s="204">
        <f t="shared" si="100"/>
        <v>0.10234224003175552</v>
      </c>
      <c r="AA361" s="204">
        <f>S361/(X361-V361)-1</f>
        <v>0.12037745085291163</v>
      </c>
      <c r="AB361" s="204">
        <f>SUM($C$2:C361)*D361/SUM($B$2:B361)-1</f>
        <v>0.12197925136449306</v>
      </c>
      <c r="AC361" s="204">
        <f t="shared" si="102"/>
        <v>-1.9637011332737542E-2</v>
      </c>
      <c r="AD361" s="40">
        <f t="shared" si="103"/>
        <v>9.6044296296296211E-2</v>
      </c>
    </row>
    <row r="362" spans="1:30">
      <c r="A362" s="31" t="s">
        <v>1154</v>
      </c>
      <c r="B362" s="2">
        <v>135</v>
      </c>
      <c r="C362" s="126">
        <v>92.04</v>
      </c>
      <c r="D362" s="122">
        <v>1.4650000000000001</v>
      </c>
      <c r="E362" s="32">
        <f t="shared" si="84"/>
        <v>0.22000000000000003</v>
      </c>
      <c r="F362" s="13">
        <f t="shared" si="85"/>
        <v>0.1092524444444446</v>
      </c>
      <c r="H362" s="5">
        <f t="shared" si="86"/>
        <v>14.749080000000021</v>
      </c>
      <c r="I362" s="2" t="s">
        <v>66</v>
      </c>
      <c r="J362" s="33" t="s">
        <v>1147</v>
      </c>
      <c r="K362" s="34">
        <f t="shared" si="87"/>
        <v>44012</v>
      </c>
      <c r="L362" s="34" t="str">
        <f t="shared" ca="1" si="88"/>
        <v>2020-10-14</v>
      </c>
      <c r="M362" s="18">
        <f t="shared" ca="1" si="89"/>
        <v>14445</v>
      </c>
      <c r="N362" s="19">
        <f t="shared" ca="1" si="90"/>
        <v>0.37268357217030168</v>
      </c>
      <c r="O362" s="35">
        <f t="shared" si="91"/>
        <v>134.83860000000001</v>
      </c>
      <c r="P362" s="35">
        <f t="shared" si="92"/>
        <v>0.16139999999998622</v>
      </c>
      <c r="Q362" s="36">
        <f t="shared" si="93"/>
        <v>0.9</v>
      </c>
      <c r="R362" s="37">
        <f t="shared" si="94"/>
        <v>33286.620000000003</v>
      </c>
      <c r="S362" s="38">
        <f t="shared" si="95"/>
        <v>48764.898300000008</v>
      </c>
      <c r="T362" s="38"/>
      <c r="U362" s="38"/>
      <c r="V362" s="39">
        <f t="shared" si="96"/>
        <v>7548.79</v>
      </c>
      <c r="W362" s="39">
        <f t="shared" si="97"/>
        <v>56313.688300000009</v>
      </c>
      <c r="X362" s="1">
        <f t="shared" si="98"/>
        <v>50520</v>
      </c>
      <c r="Y362" s="37">
        <f t="shared" si="99"/>
        <v>5793.6883000000089</v>
      </c>
      <c r="Z362" s="204">
        <f t="shared" si="100"/>
        <v>0.11468108273950928</v>
      </c>
      <c r="AA362" s="204">
        <f t="shared" si="101"/>
        <v>0.13482720872882115</v>
      </c>
      <c r="AB362" s="204">
        <f>SUM($C$2:C362)*D362/SUM($B$2:B362)-1</f>
        <v>0.1365099980205855</v>
      </c>
      <c r="AC362" s="204">
        <f t="shared" si="102"/>
        <v>-2.1828915281076222E-2</v>
      </c>
      <c r="AD362" s="40">
        <f t="shared" si="103"/>
        <v>0.11074755555555543</v>
      </c>
    </row>
    <row r="363" spans="1:30">
      <c r="A363" s="31" t="s">
        <v>1155</v>
      </c>
      <c r="B363" s="2">
        <v>135</v>
      </c>
      <c r="C363" s="126">
        <v>90.32</v>
      </c>
      <c r="D363" s="122">
        <v>1.4928999999999999</v>
      </c>
      <c r="E363" s="32">
        <f t="shared" si="84"/>
        <v>0.22000000000000003</v>
      </c>
      <c r="F363" s="13">
        <f t="shared" si="85"/>
        <v>8.8523259259259204E-2</v>
      </c>
      <c r="H363" s="5">
        <f t="shared" si="86"/>
        <v>11.950639999999993</v>
      </c>
      <c r="I363" s="2" t="s">
        <v>66</v>
      </c>
      <c r="J363" s="33" t="s">
        <v>1148</v>
      </c>
      <c r="K363" s="34">
        <f t="shared" si="87"/>
        <v>44013</v>
      </c>
      <c r="L363" s="34" t="str">
        <f t="shared" ca="1" si="88"/>
        <v>2020-10-14</v>
      </c>
      <c r="M363" s="18">
        <f t="shared" ca="1" si="89"/>
        <v>14310</v>
      </c>
      <c r="N363" s="19">
        <f t="shared" ca="1" si="90"/>
        <v>0.30482065688329818</v>
      </c>
      <c r="O363" s="35">
        <f t="shared" si="91"/>
        <v>134.83872799999997</v>
      </c>
      <c r="P363" s="35">
        <f t="shared" si="92"/>
        <v>0.16127200000002517</v>
      </c>
      <c r="Q363" s="36">
        <f t="shared" si="93"/>
        <v>0.9</v>
      </c>
      <c r="R363" s="37">
        <f t="shared" si="94"/>
        <v>30958.560000000001</v>
      </c>
      <c r="S363" s="38">
        <f t="shared" si="95"/>
        <v>46218.034223999995</v>
      </c>
      <c r="T363" s="38">
        <v>2418.38</v>
      </c>
      <c r="U363" s="38">
        <v>3592.35</v>
      </c>
      <c r="V363" s="39">
        <f t="shared" si="96"/>
        <v>11141.14</v>
      </c>
      <c r="W363" s="39">
        <f t="shared" si="97"/>
        <v>57359.174223999995</v>
      </c>
      <c r="X363" s="1">
        <f t="shared" si="98"/>
        <v>50655</v>
      </c>
      <c r="Y363" s="37">
        <f t="shared" si="99"/>
        <v>6704.1742239999949</v>
      </c>
      <c r="Z363" s="204">
        <f t="shared" si="100"/>
        <v>0.13234970336590646</v>
      </c>
      <c r="AA363" s="204">
        <f t="shared" si="101"/>
        <v>0.1696663961455549</v>
      </c>
      <c r="AB363" s="204">
        <f>SUM($C$2:C363)*D363/SUM($B$2:B363)-1</f>
        <v>0.15772943508044546</v>
      </c>
      <c r="AC363" s="204">
        <f t="shared" si="102"/>
        <v>-2.5379731714539E-2</v>
      </c>
      <c r="AD363" s="40">
        <f t="shared" si="103"/>
        <v>0.13147674074074084</v>
      </c>
    </row>
    <row r="364" spans="1:30">
      <c r="A364" s="31" t="s">
        <v>1156</v>
      </c>
      <c r="B364" s="2">
        <v>135</v>
      </c>
      <c r="C364" s="126">
        <v>88.54</v>
      </c>
      <c r="D364" s="122">
        <v>1.5228999999999999</v>
      </c>
      <c r="E364" s="32">
        <f t="shared" si="84"/>
        <v>0.22000000000000003</v>
      </c>
      <c r="F364" s="13">
        <f t="shared" si="85"/>
        <v>6.7070962962963082E-2</v>
      </c>
      <c r="H364" s="5">
        <f t="shared" si="86"/>
        <v>9.0545800000000156</v>
      </c>
      <c r="I364" s="2" t="s">
        <v>66</v>
      </c>
      <c r="J364" s="33" t="s">
        <v>1149</v>
      </c>
      <c r="K364" s="34">
        <f t="shared" si="87"/>
        <v>44014</v>
      </c>
      <c r="L364" s="34" t="str">
        <f t="shared" ca="1" si="88"/>
        <v>2020-10-14</v>
      </c>
      <c r="M364" s="18">
        <f t="shared" ca="1" si="89"/>
        <v>14175</v>
      </c>
      <c r="N364" s="19">
        <f t="shared" ca="1" si="90"/>
        <v>0.23315144268077642</v>
      </c>
      <c r="O364" s="35">
        <f t="shared" si="91"/>
        <v>134.83756600000001</v>
      </c>
      <c r="P364" s="35">
        <f t="shared" si="92"/>
        <v>0.16243399999999042</v>
      </c>
      <c r="Q364" s="36">
        <f t="shared" si="93"/>
        <v>0.9</v>
      </c>
      <c r="R364" s="37">
        <f t="shared" si="94"/>
        <v>28816.210000000003</v>
      </c>
      <c r="S364" s="38">
        <f t="shared" si="95"/>
        <v>43884.206209000004</v>
      </c>
      <c r="T364" s="38">
        <v>2230.89</v>
      </c>
      <c r="U364" s="38">
        <v>3380.43</v>
      </c>
      <c r="V364" s="39">
        <f t="shared" si="96"/>
        <v>14521.57</v>
      </c>
      <c r="W364" s="39">
        <f t="shared" si="97"/>
        <v>58405.776209000003</v>
      </c>
      <c r="X364" s="1">
        <f t="shared" si="98"/>
        <v>50790</v>
      </c>
      <c r="Y364" s="37">
        <f t="shared" si="99"/>
        <v>7615.7762090000033</v>
      </c>
      <c r="Z364" s="204">
        <f t="shared" si="100"/>
        <v>0.1499463715101399</v>
      </c>
      <c r="AA364" s="204">
        <f t="shared" si="101"/>
        <v>0.2099836196107745</v>
      </c>
      <c r="AB364" s="204">
        <f>SUM($C$2:C364)*D364/SUM($B$2:B364)-1</f>
        <v>0.18050986217759335</v>
      </c>
      <c r="AC364" s="204">
        <f t="shared" si="102"/>
        <v>-3.0563490667453452E-2</v>
      </c>
      <c r="AD364" s="40">
        <f t="shared" si="103"/>
        <v>0.15292903703703695</v>
      </c>
    </row>
    <row r="365" spans="1:30">
      <c r="A365" s="31" t="s">
        <v>1157</v>
      </c>
      <c r="B365" s="2">
        <v>135</v>
      </c>
      <c r="C365" s="178">
        <v>86.94</v>
      </c>
      <c r="D365" s="179">
        <v>1.5508999999999999</v>
      </c>
      <c r="E365" s="32">
        <f t="shared" si="84"/>
        <v>0.22000000000000003</v>
      </c>
      <c r="F365" s="13">
        <f t="shared" si="85"/>
        <v>4.7788000000000004E-2</v>
      </c>
      <c r="H365" s="5">
        <f t="shared" si="86"/>
        <v>6.4513800000000003</v>
      </c>
      <c r="I365" s="2" t="s">
        <v>66</v>
      </c>
      <c r="J365" s="33" t="s">
        <v>1151</v>
      </c>
      <c r="K365" s="34">
        <f t="shared" si="87"/>
        <v>44015</v>
      </c>
      <c r="L365" s="34" t="str">
        <f t="shared" ca="1" si="88"/>
        <v>2020-10-14</v>
      </c>
      <c r="M365" s="18">
        <f t="shared" ca="1" si="89"/>
        <v>14040</v>
      </c>
      <c r="N365" s="19">
        <f t="shared" ca="1" si="90"/>
        <v>0.16771749999999999</v>
      </c>
      <c r="O365" s="35">
        <f t="shared" si="91"/>
        <v>134.83524599999998</v>
      </c>
      <c r="P365" s="35">
        <f t="shared" si="92"/>
        <v>0.16475400000001628</v>
      </c>
      <c r="Q365" s="36">
        <f t="shared" si="93"/>
        <v>0.9</v>
      </c>
      <c r="R365" s="37">
        <f t="shared" si="94"/>
        <v>26617.260000000002</v>
      </c>
      <c r="S365" s="38">
        <f t="shared" si="95"/>
        <v>41280.708534000005</v>
      </c>
      <c r="T365" s="38">
        <v>2285.89</v>
      </c>
      <c r="U365" s="38">
        <v>3527.46</v>
      </c>
      <c r="V365" s="39">
        <f t="shared" si="96"/>
        <v>18049.03</v>
      </c>
      <c r="W365" s="39">
        <f t="shared" si="97"/>
        <v>59329.738534000004</v>
      </c>
      <c r="X365" s="1">
        <f t="shared" si="98"/>
        <v>50925</v>
      </c>
      <c r="Y365" s="37">
        <f t="shared" si="99"/>
        <v>8404.7385340000037</v>
      </c>
      <c r="Z365" s="204">
        <f t="shared" si="100"/>
        <v>0.16504150287677954</v>
      </c>
      <c r="AA365" s="204">
        <f t="shared" si="101"/>
        <v>0.2556499027709298</v>
      </c>
      <c r="AB365" s="204">
        <f>SUM($C$2:C365)*D365/SUM($B$2:B365)-1</f>
        <v>0.20167538823760389</v>
      </c>
      <c r="AC365" s="204">
        <f t="shared" si="102"/>
        <v>-3.6633885360824348E-2</v>
      </c>
      <c r="AD365" s="40">
        <f t="shared" si="103"/>
        <v>0.17221200000000003</v>
      </c>
    </row>
    <row r="366" spans="1:30">
      <c r="A366" s="31" t="s">
        <v>1489</v>
      </c>
      <c r="B366" s="2">
        <v>135</v>
      </c>
      <c r="C366" s="178">
        <v>82.48</v>
      </c>
      <c r="D366" s="179">
        <v>1.6394</v>
      </c>
      <c r="E366" s="32">
        <f t="shared" si="84"/>
        <v>0.22000000000000003</v>
      </c>
      <c r="F366" s="13">
        <f t="shared" si="85"/>
        <v>-5.9632592592591934E-3</v>
      </c>
      <c r="H366" s="5">
        <f t="shared" si="86"/>
        <v>-0.8050399999999911</v>
      </c>
      <c r="I366" s="2" t="s">
        <v>66</v>
      </c>
      <c r="J366" s="33" t="s">
        <v>1490</v>
      </c>
      <c r="K366" s="34">
        <f t="shared" si="87"/>
        <v>44018</v>
      </c>
      <c r="L366" s="34" t="str">
        <f t="shared" ca="1" si="88"/>
        <v>2020-10-14</v>
      </c>
      <c r="M366" s="18">
        <f t="shared" ca="1" si="89"/>
        <v>13635</v>
      </c>
      <c r="N366" s="19">
        <f t="shared" ca="1" si="90"/>
        <v>-2.1550392372570351E-2</v>
      </c>
      <c r="O366" s="35">
        <f t="shared" si="91"/>
        <v>135.21771200000001</v>
      </c>
      <c r="P366" s="35">
        <f t="shared" si="92"/>
        <v>-0.2177120000000059</v>
      </c>
      <c r="Q366" s="36">
        <f t="shared" si="93"/>
        <v>0.9</v>
      </c>
      <c r="R366" s="37">
        <f t="shared" si="94"/>
        <v>19184.190000000002</v>
      </c>
      <c r="S366" s="38">
        <f t="shared" si="95"/>
        <v>31450.561086000002</v>
      </c>
      <c r="T366" s="38">
        <v>7515.55</v>
      </c>
      <c r="U366" s="38">
        <v>12225.73</v>
      </c>
      <c r="V366" s="39">
        <f t="shared" si="96"/>
        <v>30274.76</v>
      </c>
      <c r="W366" s="39">
        <f t="shared" si="97"/>
        <v>61725.321085999996</v>
      </c>
      <c r="X366" s="1">
        <f t="shared" si="98"/>
        <v>51060</v>
      </c>
      <c r="Y366" s="37">
        <f t="shared" si="99"/>
        <v>10665.321085999996</v>
      </c>
      <c r="Z366" s="204">
        <f t="shared" si="100"/>
        <v>0.20887820379945166</v>
      </c>
      <c r="AA366" s="204">
        <f t="shared" si="101"/>
        <v>0.51311993924534915</v>
      </c>
      <c r="AB366" s="204">
        <f>SUM($C$2:C366)*D366/SUM($B$2:B366)-1</f>
        <v>0.26953710434782585</v>
      </c>
      <c r="AC366" s="204">
        <f t="shared" si="102"/>
        <v>-6.0658900548374195E-2</v>
      </c>
      <c r="AD366" s="40">
        <f t="shared" si="103"/>
        <v>0.22596325925925922</v>
      </c>
    </row>
    <row r="367" spans="1:30">
      <c r="A367" s="31" t="s">
        <v>1491</v>
      </c>
      <c r="B367" s="2">
        <v>120</v>
      </c>
      <c r="C367" s="178">
        <v>72.89</v>
      </c>
      <c r="D367" s="179">
        <v>1.6443000000000001</v>
      </c>
      <c r="E367" s="32">
        <f t="shared" si="84"/>
        <v>0.21000000000000002</v>
      </c>
      <c r="F367" s="13">
        <f t="shared" si="85"/>
        <v>-1.1733083333333384E-2</v>
      </c>
      <c r="H367" s="5">
        <f t="shared" si="86"/>
        <v>-1.4079700000000059</v>
      </c>
      <c r="I367" s="2" t="s">
        <v>66</v>
      </c>
      <c r="J367" s="33" t="s">
        <v>1492</v>
      </c>
      <c r="K367" s="34">
        <f t="shared" si="87"/>
        <v>44019</v>
      </c>
      <c r="L367" s="34" t="str">
        <f t="shared" ca="1" si="88"/>
        <v>2020-10-14</v>
      </c>
      <c r="M367" s="18">
        <f t="shared" ca="1" si="89"/>
        <v>12000</v>
      </c>
      <c r="N367" s="19">
        <f t="shared" ca="1" si="90"/>
        <v>-4.2825754166666848E-2</v>
      </c>
      <c r="O367" s="35">
        <f t="shared" si="91"/>
        <v>119.85302700000001</v>
      </c>
      <c r="P367" s="35">
        <f t="shared" si="92"/>
        <v>0.14697299999998847</v>
      </c>
      <c r="Q367" s="36">
        <f t="shared" si="93"/>
        <v>0.8</v>
      </c>
      <c r="R367" s="37">
        <f t="shared" si="94"/>
        <v>17764.320000000003</v>
      </c>
      <c r="S367" s="38">
        <f t="shared" si="95"/>
        <v>29209.871376000006</v>
      </c>
      <c r="T367" s="38">
        <v>1492.76</v>
      </c>
      <c r="U367" s="38">
        <v>2442.2800000000002</v>
      </c>
      <c r="V367" s="39">
        <f t="shared" si="96"/>
        <v>32717.039999999997</v>
      </c>
      <c r="W367" s="39">
        <f t="shared" si="97"/>
        <v>61926.911376000004</v>
      </c>
      <c r="X367" s="1">
        <f t="shared" si="98"/>
        <v>51180</v>
      </c>
      <c r="Y367" s="37">
        <f t="shared" si="99"/>
        <v>10746.911376000004</v>
      </c>
      <c r="Z367" s="204">
        <f t="shared" si="100"/>
        <v>0.20998263728018762</v>
      </c>
      <c r="AA367" s="204">
        <f t="shared" si="101"/>
        <v>0.58207954607495238</v>
      </c>
      <c r="AB367" s="204">
        <f>SUM($C$2:C367)*D367/SUM($B$2:B367)-1</f>
        <v>0.27268787872215694</v>
      </c>
      <c r="AC367" s="204">
        <f t="shared" si="102"/>
        <v>-6.2705241441969317E-2</v>
      </c>
      <c r="AD367" s="40">
        <f t="shared" si="103"/>
        <v>0.22173308333333341</v>
      </c>
    </row>
    <row r="368" spans="1:30">
      <c r="A368" s="31" t="s">
        <v>1493</v>
      </c>
      <c r="B368" s="2">
        <v>120</v>
      </c>
      <c r="C368" s="178">
        <v>71.790000000000006</v>
      </c>
      <c r="D368" s="179">
        <v>1.6696</v>
      </c>
      <c r="E368" s="32">
        <f t="shared" si="84"/>
        <v>0.21000000000000002</v>
      </c>
      <c r="F368" s="13">
        <f t="shared" si="85"/>
        <v>-2.66472499999999E-2</v>
      </c>
      <c r="H368" s="5">
        <f t="shared" si="86"/>
        <v>-3.197669999999988</v>
      </c>
      <c r="I368" s="2" t="s">
        <v>66</v>
      </c>
      <c r="J368" s="33" t="s">
        <v>1494</v>
      </c>
      <c r="K368" s="34">
        <f t="shared" si="87"/>
        <v>44020</v>
      </c>
      <c r="L368" s="34" t="str">
        <f t="shared" ca="1" si="88"/>
        <v>2020-10-14</v>
      </c>
      <c r="M368" s="18">
        <f t="shared" ca="1" si="89"/>
        <v>11880</v>
      </c>
      <c r="N368" s="19">
        <f t="shared" ca="1" si="90"/>
        <v>-9.8244911616161237E-2</v>
      </c>
      <c r="O368" s="35">
        <f t="shared" si="91"/>
        <v>119.860584</v>
      </c>
      <c r="P368" s="35">
        <f t="shared" si="92"/>
        <v>0.1394159999999971</v>
      </c>
      <c r="Q368" s="36">
        <f t="shared" si="93"/>
        <v>0.8</v>
      </c>
      <c r="R368" s="37">
        <f t="shared" si="94"/>
        <v>13177.490000000005</v>
      </c>
      <c r="S368" s="38">
        <f t="shared" si="95"/>
        <v>22001.137304000007</v>
      </c>
      <c r="T368" s="38">
        <v>4658.62</v>
      </c>
      <c r="U368" s="38">
        <v>7739.14</v>
      </c>
      <c r="V368" s="39">
        <f t="shared" si="96"/>
        <v>40456.18</v>
      </c>
      <c r="W368" s="39">
        <f t="shared" si="97"/>
        <v>62457.317304000011</v>
      </c>
      <c r="X368" s="1">
        <f t="shared" si="98"/>
        <v>51300</v>
      </c>
      <c r="Y368" s="37">
        <f t="shared" si="99"/>
        <v>11157.317304000011</v>
      </c>
      <c r="Z368" s="204">
        <f t="shared" si="100"/>
        <v>0.21749156538011727</v>
      </c>
      <c r="AA368" s="204">
        <f t="shared" si="101"/>
        <v>1.0289102275766298</v>
      </c>
      <c r="AB368" s="204">
        <f>SUM($C$2:C368)*D368/SUM($B$2:B368)-1</f>
        <v>0.29158368343079899</v>
      </c>
      <c r="AC368" s="204">
        <f t="shared" si="102"/>
        <v>-7.4092118050681721E-2</v>
      </c>
      <c r="AD368" s="40">
        <f t="shared" si="103"/>
        <v>0.23664724999999992</v>
      </c>
    </row>
    <row r="369" spans="1:30">
      <c r="A369" s="31" t="s">
        <v>1495</v>
      </c>
      <c r="B369" s="2">
        <v>120</v>
      </c>
      <c r="C369" s="178">
        <v>70.84</v>
      </c>
      <c r="D369" s="179">
        <v>1.6920999999999999</v>
      </c>
      <c r="E369" s="32">
        <f t="shared" si="84"/>
        <v>0.21000000000000002</v>
      </c>
      <c r="F369" s="13">
        <f t="shared" si="85"/>
        <v>-3.9527666666666642E-2</v>
      </c>
      <c r="H369" s="5">
        <f t="shared" si="86"/>
        <v>-4.7433199999999971</v>
      </c>
      <c r="I369" s="2" t="s">
        <v>66</v>
      </c>
      <c r="J369" s="33" t="s">
        <v>1496</v>
      </c>
      <c r="K369" s="34">
        <f t="shared" si="87"/>
        <v>44021</v>
      </c>
      <c r="L369" s="34" t="str">
        <f t="shared" ca="1" si="88"/>
        <v>2020-10-14</v>
      </c>
      <c r="M369" s="18">
        <f t="shared" ca="1" si="89"/>
        <v>11760</v>
      </c>
      <c r="N369" s="19">
        <f t="shared" ca="1" si="90"/>
        <v>-0.14722039115646249</v>
      </c>
      <c r="O369" s="35">
        <f t="shared" si="91"/>
        <v>119.868364</v>
      </c>
      <c r="P369" s="35">
        <f t="shared" si="92"/>
        <v>0.13163600000000031</v>
      </c>
      <c r="Q369" s="36">
        <f t="shared" si="93"/>
        <v>0.8</v>
      </c>
      <c r="R369" s="37">
        <f t="shared" si="94"/>
        <v>11096.300000000005</v>
      </c>
      <c r="S369" s="38">
        <f t="shared" si="95"/>
        <v>18776.049230000008</v>
      </c>
      <c r="T369" s="38">
        <v>2152.0300000000002</v>
      </c>
      <c r="U369" s="38">
        <v>3623.24</v>
      </c>
      <c r="V369" s="39">
        <f t="shared" si="96"/>
        <v>44079.42</v>
      </c>
      <c r="W369" s="39">
        <f t="shared" si="97"/>
        <v>62855.469230000002</v>
      </c>
      <c r="X369" s="1">
        <f t="shared" si="98"/>
        <v>51420</v>
      </c>
      <c r="Y369" s="37">
        <f t="shared" si="99"/>
        <v>11435.469230000002</v>
      </c>
      <c r="Z369" s="204">
        <f t="shared" si="100"/>
        <v>0.22239341170750682</v>
      </c>
      <c r="AA369" s="204">
        <f t="shared" si="101"/>
        <v>1.5578427358601097</v>
      </c>
      <c r="AB369" s="204">
        <f>SUM($C$2:C369)*D369/SUM($B$2:B369)-1</f>
        <v>0.3082657735122516</v>
      </c>
      <c r="AC369" s="204">
        <f t="shared" si="102"/>
        <v>-8.5872361804744779E-2</v>
      </c>
      <c r="AD369" s="40">
        <f t="shared" si="103"/>
        <v>0.24952766666666665</v>
      </c>
    </row>
    <row r="370" spans="1:30">
      <c r="A370" s="31" t="s">
        <v>1497</v>
      </c>
      <c r="B370" s="2">
        <v>120</v>
      </c>
      <c r="C370" s="178">
        <v>71.930000000000007</v>
      </c>
      <c r="D370" s="179">
        <v>1.6662999999999999</v>
      </c>
      <c r="E370" s="32">
        <f t="shared" si="84"/>
        <v>0.21000000000000002</v>
      </c>
      <c r="F370" s="13">
        <f t="shared" si="85"/>
        <v>-2.4749083333333269E-2</v>
      </c>
      <c r="H370" s="5">
        <f t="shared" si="86"/>
        <v>-2.9698899999999924</v>
      </c>
      <c r="I370" s="2" t="s">
        <v>66</v>
      </c>
      <c r="J370" s="33" t="s">
        <v>1498</v>
      </c>
      <c r="K370" s="34">
        <f t="shared" si="87"/>
        <v>44022</v>
      </c>
      <c r="L370" s="34" t="str">
        <f t="shared" ca="1" si="88"/>
        <v>2020-10-14</v>
      </c>
      <c r="M370" s="18">
        <f t="shared" ca="1" si="89"/>
        <v>11640</v>
      </c>
      <c r="N370" s="19">
        <f t="shared" ca="1" si="90"/>
        <v>-9.3127993986254057E-2</v>
      </c>
      <c r="O370" s="35">
        <f t="shared" si="91"/>
        <v>119.856959</v>
      </c>
      <c r="P370" s="35">
        <f t="shared" si="92"/>
        <v>0.14304099999999664</v>
      </c>
      <c r="Q370" s="36">
        <f t="shared" si="93"/>
        <v>0.8</v>
      </c>
      <c r="R370" s="37">
        <f t="shared" si="94"/>
        <v>11168.230000000005</v>
      </c>
      <c r="S370" s="38">
        <f t="shared" si="95"/>
        <v>18609.621649000008</v>
      </c>
      <c r="T370" s="38"/>
      <c r="U370" s="38"/>
      <c r="V370" s="39">
        <f t="shared" si="96"/>
        <v>44079.42</v>
      </c>
      <c r="W370" s="39">
        <f t="shared" si="97"/>
        <v>62689.041649000006</v>
      </c>
      <c r="X370" s="1">
        <f t="shared" si="98"/>
        <v>51540</v>
      </c>
      <c r="Y370" s="37">
        <f t="shared" si="99"/>
        <v>11149.041649000006</v>
      </c>
      <c r="Z370" s="204">
        <f t="shared" si="100"/>
        <v>0.21631823145130014</v>
      </c>
      <c r="AA370" s="204">
        <f t="shared" si="101"/>
        <v>1.4943934183401297</v>
      </c>
      <c r="AB370" s="204">
        <f>SUM($C$2:C370)*D370/SUM($B$2:B370)-1</f>
        <v>0.2876441556266971</v>
      </c>
      <c r="AC370" s="204">
        <f t="shared" si="102"/>
        <v>-7.132592417539696E-2</v>
      </c>
      <c r="AD370" s="40">
        <f t="shared" si="103"/>
        <v>0.23474908333333327</v>
      </c>
    </row>
    <row r="371" spans="1:30">
      <c r="A371" s="31" t="s">
        <v>1556</v>
      </c>
      <c r="B371" s="2">
        <v>120</v>
      </c>
      <c r="C371" s="178">
        <v>70.48</v>
      </c>
      <c r="D371" s="179">
        <v>1.7005999999999999</v>
      </c>
      <c r="E371" s="32">
        <f t="shared" ref="E371:E375" si="104">10%*Q371+13%</f>
        <v>0.21000000000000002</v>
      </c>
      <c r="F371" s="13">
        <f t="shared" ref="F371:F375" si="105">IF(G371="",($F$1*C371-B371)/B371,H371/B371)</f>
        <v>-4.4408666666666603E-2</v>
      </c>
      <c r="H371" s="5">
        <f t="shared" ref="H371:H375" si="106">IF(G371="",$F$1*C371-B371,G371-B371)</f>
        <v>-5.329039999999992</v>
      </c>
      <c r="I371" s="2" t="s">
        <v>66</v>
      </c>
      <c r="J371" s="33" t="s">
        <v>1557</v>
      </c>
      <c r="K371" s="34">
        <f t="shared" ref="K371:K375" si="107">DATE(MID(J371,1,4),MID(J371,5,2),MID(J371,7,2))</f>
        <v>44025</v>
      </c>
      <c r="L371" s="34" t="str">
        <f t="shared" ref="L371:L375" ca="1" si="108">IF(LEN(J371) &gt; 15,DATE(MID(J371,12,4),MID(J371,16,2),MID(J371,18,2)),TEXT(TODAY(),"yyyy-mm-dd"))</f>
        <v>2020-10-14</v>
      </c>
      <c r="M371" s="18">
        <f t="shared" ref="M371:M375" ca="1" si="109">(L371-K371+1)*B371</f>
        <v>11280</v>
      </c>
      <c r="N371" s="19">
        <f t="shared" ref="N371:N375" ca="1" si="110">H371/M371*365</f>
        <v>-0.17243790780141818</v>
      </c>
      <c r="O371" s="35">
        <f t="shared" ref="O371:O375" si="111">D371*C371</f>
        <v>119.858288</v>
      </c>
      <c r="P371" s="35">
        <f t="shared" ref="P371:P375" si="112">B371-O371</f>
        <v>0.14171199999999828</v>
      </c>
      <c r="Q371" s="36">
        <f t="shared" ref="Q371:Q375" si="113">B371/150</f>
        <v>0.8</v>
      </c>
      <c r="R371" s="37">
        <f t="shared" ref="R371:R375" si="114">R370+C371-T371</f>
        <v>9599.9900000000052</v>
      </c>
      <c r="S371" s="38">
        <f t="shared" ref="S371:S375" si="115">R371*D371</f>
        <v>16325.742994000007</v>
      </c>
      <c r="T371" s="38">
        <v>1638.72</v>
      </c>
      <c r="U371" s="38">
        <v>2772.88</v>
      </c>
      <c r="V371" s="39">
        <f t="shared" ref="V371:V375" si="116">V370+U371</f>
        <v>46852.299999999996</v>
      </c>
      <c r="W371" s="39">
        <f t="shared" ref="W371:W375" si="117">V371+S371</f>
        <v>63178.042994000003</v>
      </c>
      <c r="X371" s="1">
        <f t="shared" ref="X371:X375" si="118">X370+B371</f>
        <v>51660</v>
      </c>
      <c r="Y371" s="37">
        <f t="shared" ref="Y371:Y375" si="119">W371-X371</f>
        <v>11518.042994000003</v>
      </c>
      <c r="Z371" s="204">
        <f t="shared" ref="Z371:Z375" si="120">W371/X371-1</f>
        <v>0.22295863325590415</v>
      </c>
      <c r="AA371" s="204">
        <f t="shared" ref="AA371:AA375" si="121">S371/(X371-V371)-1</f>
        <v>2.3957491095534231</v>
      </c>
      <c r="AB371" s="204">
        <f>SUM($C$2:C371)*D371/SUM($B$2:B371)-1</f>
        <v>0.31341722822299611</v>
      </c>
      <c r="AC371" s="204">
        <f t="shared" ref="AC371:AC375" si="122">Z371-AB371</f>
        <v>-9.0458594967091965E-2</v>
      </c>
      <c r="AD371" s="40">
        <f t="shared" ref="AD371:AD375" si="123">IF(E371-F371&lt;0,"达成",E371-F371)</f>
        <v>0.25440866666666662</v>
      </c>
    </row>
    <row r="372" spans="1:30">
      <c r="A372" s="31" t="s">
        <v>1558</v>
      </c>
      <c r="B372" s="2">
        <v>120</v>
      </c>
      <c r="C372" s="178">
        <v>71.099999999999994</v>
      </c>
      <c r="D372" s="179">
        <v>1.6859</v>
      </c>
      <c r="E372" s="32">
        <f t="shared" si="104"/>
        <v>0.21000000000000002</v>
      </c>
      <c r="F372" s="13">
        <f t="shared" si="105"/>
        <v>-3.6002500000000028E-2</v>
      </c>
      <c r="H372" s="5">
        <f t="shared" si="106"/>
        <v>-4.3203000000000031</v>
      </c>
      <c r="I372" s="2" t="s">
        <v>66</v>
      </c>
      <c r="J372" s="33" t="s">
        <v>1559</v>
      </c>
      <c r="K372" s="34">
        <f t="shared" si="107"/>
        <v>44026</v>
      </c>
      <c r="L372" s="34" t="str">
        <f t="shared" ca="1" si="108"/>
        <v>2020-10-14</v>
      </c>
      <c r="M372" s="18">
        <f t="shared" ca="1" si="109"/>
        <v>11160</v>
      </c>
      <c r="N372" s="19">
        <f t="shared" ca="1" si="110"/>
        <v>-0.14130013440860226</v>
      </c>
      <c r="O372" s="35">
        <f t="shared" si="111"/>
        <v>119.86748999999999</v>
      </c>
      <c r="P372" s="35">
        <f t="shared" si="112"/>
        <v>0.13251000000001056</v>
      </c>
      <c r="Q372" s="36">
        <f t="shared" si="113"/>
        <v>0.8</v>
      </c>
      <c r="R372" s="37">
        <f t="shared" si="114"/>
        <v>9671.0900000000056</v>
      </c>
      <c r="S372" s="38">
        <f t="shared" si="115"/>
        <v>16304.49063100001</v>
      </c>
      <c r="T372" s="38"/>
      <c r="U372" s="38"/>
      <c r="V372" s="39">
        <f t="shared" si="116"/>
        <v>46852.299999999996</v>
      </c>
      <c r="W372" s="39">
        <f t="shared" si="117"/>
        <v>63156.790631000003</v>
      </c>
      <c r="X372" s="1">
        <f t="shared" si="118"/>
        <v>51780</v>
      </c>
      <c r="Y372" s="37">
        <f t="shared" si="119"/>
        <v>11376.790631000003</v>
      </c>
      <c r="Z372" s="204">
        <f t="shared" si="120"/>
        <v>0.21971399441869455</v>
      </c>
      <c r="AA372" s="204">
        <f t="shared" si="121"/>
        <v>2.3087425433772339</v>
      </c>
      <c r="AB372" s="204">
        <f>SUM($C$2:C372)*D372/SUM($B$2:B372)-1</f>
        <v>0.30136144756662775</v>
      </c>
      <c r="AC372" s="204">
        <f t="shared" si="122"/>
        <v>-8.1647453147933202E-2</v>
      </c>
      <c r="AD372" s="40">
        <f t="shared" si="123"/>
        <v>0.24600250000000004</v>
      </c>
    </row>
    <row r="373" spans="1:30">
      <c r="A373" s="31" t="s">
        <v>1560</v>
      </c>
      <c r="B373" s="2">
        <v>120</v>
      </c>
      <c r="C373" s="178">
        <v>71.790000000000006</v>
      </c>
      <c r="D373" s="179">
        <v>1.6695</v>
      </c>
      <c r="E373" s="32">
        <f t="shared" si="104"/>
        <v>0.21000000000000002</v>
      </c>
      <c r="F373" s="13">
        <f t="shared" si="105"/>
        <v>-2.66472499999999E-2</v>
      </c>
      <c r="H373" s="5">
        <f t="shared" si="106"/>
        <v>-3.197669999999988</v>
      </c>
      <c r="I373" s="2" t="s">
        <v>66</v>
      </c>
      <c r="J373" s="33" t="s">
        <v>1561</v>
      </c>
      <c r="K373" s="34">
        <f t="shared" si="107"/>
        <v>44027</v>
      </c>
      <c r="L373" s="34" t="str">
        <f t="shared" ca="1" si="108"/>
        <v>2020-10-14</v>
      </c>
      <c r="M373" s="18">
        <f t="shared" ca="1" si="109"/>
        <v>11040</v>
      </c>
      <c r="N373" s="19">
        <f t="shared" ca="1" si="110"/>
        <v>-0.10572006793478221</v>
      </c>
      <c r="O373" s="35">
        <f t="shared" si="111"/>
        <v>119.85340500000001</v>
      </c>
      <c r="P373" s="35">
        <f t="shared" si="112"/>
        <v>0.1465949999999907</v>
      </c>
      <c r="Q373" s="36">
        <f t="shared" si="113"/>
        <v>0.8</v>
      </c>
      <c r="R373" s="37">
        <f t="shared" si="114"/>
        <v>9742.8800000000065</v>
      </c>
      <c r="S373" s="38">
        <f t="shared" si="115"/>
        <v>16265.73816000001</v>
      </c>
      <c r="T373" s="38"/>
      <c r="U373" s="38"/>
      <c r="V373" s="39">
        <f t="shared" si="116"/>
        <v>46852.299999999996</v>
      </c>
      <c r="W373" s="39">
        <f t="shared" si="117"/>
        <v>63118.038160000004</v>
      </c>
      <c r="X373" s="1">
        <f t="shared" si="118"/>
        <v>51900</v>
      </c>
      <c r="Y373" s="37">
        <f t="shared" si="119"/>
        <v>11218.038160000004</v>
      </c>
      <c r="Z373" s="204">
        <f t="shared" si="120"/>
        <v>0.21614717071290945</v>
      </c>
      <c r="AA373" s="204">
        <f t="shared" si="121"/>
        <v>2.2224058799056987</v>
      </c>
      <c r="AB373" s="204">
        <f>SUM($C$2:C373)*D373/SUM($B$2:B373)-1</f>
        <v>0.2880317953757221</v>
      </c>
      <c r="AC373" s="204">
        <f t="shared" si="122"/>
        <v>-7.1884624662812646E-2</v>
      </c>
      <c r="AD373" s="40">
        <f t="shared" si="123"/>
        <v>0.23664724999999992</v>
      </c>
    </row>
    <row r="374" spans="1:30">
      <c r="A374" s="31" t="s">
        <v>1562</v>
      </c>
      <c r="B374" s="2">
        <v>120</v>
      </c>
      <c r="C374" s="178">
        <v>75.19</v>
      </c>
      <c r="D374" s="179">
        <v>1.5940000000000001</v>
      </c>
      <c r="E374" s="32">
        <f t="shared" si="104"/>
        <v>0.21000000000000002</v>
      </c>
      <c r="F374" s="13">
        <f t="shared" si="105"/>
        <v>1.9451083333333348E-2</v>
      </c>
      <c r="H374" s="5">
        <f t="shared" si="106"/>
        <v>2.3341300000000018</v>
      </c>
      <c r="I374" s="2" t="s">
        <v>66</v>
      </c>
      <c r="J374" s="33" t="s">
        <v>1563</v>
      </c>
      <c r="K374" s="34">
        <f t="shared" si="107"/>
        <v>44028</v>
      </c>
      <c r="L374" s="34" t="str">
        <f t="shared" ca="1" si="108"/>
        <v>2020-10-14</v>
      </c>
      <c r="M374" s="18">
        <f t="shared" ca="1" si="109"/>
        <v>10920</v>
      </c>
      <c r="N374" s="19">
        <f t="shared" ca="1" si="110"/>
        <v>7.8018081501831565E-2</v>
      </c>
      <c r="O374" s="35">
        <f t="shared" si="111"/>
        <v>119.85286000000001</v>
      </c>
      <c r="P374" s="35">
        <f t="shared" si="112"/>
        <v>0.14713999999999317</v>
      </c>
      <c r="Q374" s="36">
        <f t="shared" si="113"/>
        <v>0.8</v>
      </c>
      <c r="R374" s="37">
        <f t="shared" si="114"/>
        <v>9818.070000000007</v>
      </c>
      <c r="S374" s="38">
        <f t="shared" si="115"/>
        <v>15650.003580000011</v>
      </c>
      <c r="T374" s="38"/>
      <c r="U374" s="38"/>
      <c r="V374" s="39">
        <f t="shared" si="116"/>
        <v>46852.299999999996</v>
      </c>
      <c r="W374" s="39">
        <f t="shared" si="117"/>
        <v>62502.303580000007</v>
      </c>
      <c r="X374" s="1">
        <f t="shared" si="118"/>
        <v>52020</v>
      </c>
      <c r="Y374" s="37">
        <f t="shared" si="119"/>
        <v>10482.303580000007</v>
      </c>
      <c r="Z374" s="204">
        <f t="shared" si="120"/>
        <v>0.20150525913110351</v>
      </c>
      <c r="AA374" s="204">
        <f t="shared" si="121"/>
        <v>2.0284272655146385</v>
      </c>
      <c r="AB374" s="204">
        <f>SUM($C$2:C374)*D374/SUM($B$2:B374)-1</f>
        <v>0.22925008496732002</v>
      </c>
      <c r="AC374" s="204">
        <f t="shared" si="122"/>
        <v>-2.7744825836216513E-2</v>
      </c>
      <c r="AD374" s="40">
        <f t="shared" si="123"/>
        <v>0.19054891666666668</v>
      </c>
    </row>
    <row r="375" spans="1:30">
      <c r="A375" s="31" t="s">
        <v>1564</v>
      </c>
      <c r="B375" s="2">
        <v>135</v>
      </c>
      <c r="C375" s="178">
        <v>84.02</v>
      </c>
      <c r="D375" s="179">
        <v>1.6049</v>
      </c>
      <c r="E375" s="32">
        <f t="shared" si="104"/>
        <v>0.22000000000000003</v>
      </c>
      <c r="F375" s="13">
        <f t="shared" si="105"/>
        <v>1.2596592592592515E-2</v>
      </c>
      <c r="H375" s="5">
        <f t="shared" si="106"/>
        <v>1.7005399999999895</v>
      </c>
      <c r="I375" s="2" t="s">
        <v>66</v>
      </c>
      <c r="J375" s="33" t="s">
        <v>1565</v>
      </c>
      <c r="K375" s="34">
        <f t="shared" si="107"/>
        <v>44029</v>
      </c>
      <c r="L375" s="34" t="str">
        <f t="shared" ca="1" si="108"/>
        <v>2020-10-14</v>
      </c>
      <c r="M375" s="18">
        <f t="shared" ca="1" si="109"/>
        <v>12150</v>
      </c>
      <c r="N375" s="19">
        <f t="shared" ca="1" si="110"/>
        <v>5.1086181069958533E-2</v>
      </c>
      <c r="O375" s="35">
        <f t="shared" si="111"/>
        <v>134.84369799999999</v>
      </c>
      <c r="P375" s="35">
        <f t="shared" si="112"/>
        <v>0.15630200000001082</v>
      </c>
      <c r="Q375" s="36">
        <f t="shared" si="113"/>
        <v>0.9</v>
      </c>
      <c r="R375" s="37">
        <f t="shared" si="114"/>
        <v>9902.0900000000074</v>
      </c>
      <c r="S375" s="38">
        <f t="shared" si="115"/>
        <v>15891.864241000012</v>
      </c>
      <c r="T375" s="38"/>
      <c r="U375" s="38"/>
      <c r="V375" s="39">
        <f t="shared" si="116"/>
        <v>46852.299999999996</v>
      </c>
      <c r="W375" s="39">
        <f t="shared" si="117"/>
        <v>62744.164241000006</v>
      </c>
      <c r="X375" s="1">
        <f t="shared" si="118"/>
        <v>52155</v>
      </c>
      <c r="Y375" s="37">
        <f t="shared" si="119"/>
        <v>10589.164241000006</v>
      </c>
      <c r="Z375" s="204">
        <f t="shared" si="120"/>
        <v>0.20303258059629958</v>
      </c>
      <c r="AA375" s="204">
        <f t="shared" si="121"/>
        <v>1.9969382090255907</v>
      </c>
      <c r="AB375" s="204">
        <f>SUM($C$2:C375)*D375/SUM($B$2:B375)-1</f>
        <v>0.23703771843543264</v>
      </c>
      <c r="AC375" s="204">
        <f t="shared" si="122"/>
        <v>-3.4005137839133059E-2</v>
      </c>
      <c r="AD375" s="40">
        <f t="shared" si="123"/>
        <v>0.20740340740740751</v>
      </c>
    </row>
    <row r="376" spans="1:30">
      <c r="A376" s="31" t="s">
        <v>1571</v>
      </c>
      <c r="B376" s="2">
        <v>120</v>
      </c>
      <c r="C376" s="178">
        <v>72.62</v>
      </c>
      <c r="D376" s="179">
        <v>1.6505000000000001</v>
      </c>
      <c r="E376" s="32">
        <f t="shared" ref="E376:E380" si="124">10%*Q376+13%</f>
        <v>0.21000000000000002</v>
      </c>
      <c r="F376" s="13">
        <f t="shared" ref="F376:F380" si="125">IF(G376="",($F$1*C376-B376)/B376,H376/B376)</f>
        <v>-1.5393833333333263E-2</v>
      </c>
      <c r="H376" s="5">
        <f t="shared" ref="H376:H380" si="126">IF(G376="",$F$1*C376-B376,G376-B376)</f>
        <v>-1.8472599999999915</v>
      </c>
      <c r="I376" s="2" t="s">
        <v>66</v>
      </c>
      <c r="J376" s="33" t="s">
        <v>1572</v>
      </c>
      <c r="K376" s="34">
        <f t="shared" ref="K376:K380" si="127">DATE(MID(J376,1,4),MID(J376,5,2),MID(J376,7,2))</f>
        <v>44032</v>
      </c>
      <c r="L376" s="34" t="str">
        <f t="shared" ref="L376:L380" ca="1" si="128">IF(LEN(J376) &gt; 15,DATE(MID(J376,12,4),MID(J376,16,2),MID(J376,18,2)),TEXT(TODAY(),"yyyy-mm-dd"))</f>
        <v>2020-10-14</v>
      </c>
      <c r="M376" s="18">
        <f t="shared" ref="M376:M380" ca="1" si="129">(L376-K376+1)*B376</f>
        <v>10440</v>
      </c>
      <c r="N376" s="19">
        <f t="shared" ref="N376:N380" ca="1" si="130">H376/M376*365</f>
        <v>-6.4583323754788979E-2</v>
      </c>
      <c r="O376" s="35">
        <f t="shared" ref="O376:O380" si="131">D376*C376</f>
        <v>119.85931000000001</v>
      </c>
      <c r="P376" s="35">
        <f t="shared" ref="P376:P380" si="132">B376-O376</f>
        <v>0.14068999999999221</v>
      </c>
      <c r="Q376" s="36">
        <f t="shared" ref="Q376:Q380" si="133">B376/150</f>
        <v>0.8</v>
      </c>
      <c r="R376" s="37">
        <f t="shared" ref="R376:R380" si="134">R375+C376-T376</f>
        <v>9974.7100000000082</v>
      </c>
      <c r="S376" s="38">
        <f t="shared" ref="S376:S380" si="135">R376*D376</f>
        <v>16463.258855000015</v>
      </c>
      <c r="T376" s="38"/>
      <c r="U376" s="38"/>
      <c r="V376" s="39">
        <f t="shared" ref="V376:V380" si="136">V375+U376</f>
        <v>46852.299999999996</v>
      </c>
      <c r="W376" s="39">
        <f t="shared" ref="W376:W380" si="137">V376+S376</f>
        <v>63315.55885500001</v>
      </c>
      <c r="X376" s="1">
        <f t="shared" ref="X376:X380" si="138">X375+B376</f>
        <v>52275</v>
      </c>
      <c r="Y376" s="37">
        <f t="shared" ref="Y376:Y380" si="139">W376-X376</f>
        <v>11040.55885500001</v>
      </c>
      <c r="Z376" s="204">
        <f t="shared" ref="Z376:Z380" si="140">W376/X376-1</f>
        <v>0.21120150846484953</v>
      </c>
      <c r="AA376" s="204">
        <f t="shared" ref="AA376:AA380" si="141">S376/(X376-V376)-1</f>
        <v>2.0359892405997013</v>
      </c>
      <c r="AB376" s="204">
        <f>SUM($C$2:C376)*D376/SUM($B$2:B376)-1</f>
        <v>0.27155814509803911</v>
      </c>
      <c r="AC376" s="204">
        <f t="shared" ref="AC376:AC380" si="142">Z376-AB376</f>
        <v>-6.0356636633189575E-2</v>
      </c>
      <c r="AD376" s="40">
        <f t="shared" ref="AD376:AD380" si="143">IF(E376-F376&lt;0,"达成",E376-F376)</f>
        <v>0.22539383333333329</v>
      </c>
    </row>
    <row r="377" spans="1:30">
      <c r="A377" s="31" t="s">
        <v>1573</v>
      </c>
      <c r="B377" s="2">
        <v>120</v>
      </c>
      <c r="C377" s="178">
        <v>72.45</v>
      </c>
      <c r="D377" s="179">
        <v>1.6544000000000001</v>
      </c>
      <c r="E377" s="32">
        <f t="shared" si="124"/>
        <v>0.21000000000000002</v>
      </c>
      <c r="F377" s="13">
        <f t="shared" si="125"/>
        <v>-1.7698749999999919E-2</v>
      </c>
      <c r="H377" s="5">
        <f t="shared" si="126"/>
        <v>-2.1238499999999902</v>
      </c>
      <c r="I377" s="2" t="s">
        <v>66</v>
      </c>
      <c r="J377" s="33" t="s">
        <v>1574</v>
      </c>
      <c r="K377" s="34">
        <f t="shared" si="127"/>
        <v>44033</v>
      </c>
      <c r="L377" s="34" t="str">
        <f t="shared" ca="1" si="128"/>
        <v>2020-10-14</v>
      </c>
      <c r="M377" s="18">
        <f t="shared" ca="1" si="129"/>
        <v>10320</v>
      </c>
      <c r="N377" s="19">
        <f t="shared" ca="1" si="130"/>
        <v>-7.5116787790697331E-2</v>
      </c>
      <c r="O377" s="35">
        <f t="shared" si="131"/>
        <v>119.86128000000001</v>
      </c>
      <c r="P377" s="35">
        <f t="shared" si="132"/>
        <v>0.13871999999999218</v>
      </c>
      <c r="Q377" s="36">
        <f t="shared" si="133"/>
        <v>0.8</v>
      </c>
      <c r="R377" s="37">
        <f t="shared" si="134"/>
        <v>10047.160000000009</v>
      </c>
      <c r="S377" s="38">
        <f t="shared" si="135"/>
        <v>16622.021504000015</v>
      </c>
      <c r="T377" s="38"/>
      <c r="U377" s="38"/>
      <c r="V377" s="39">
        <f t="shared" si="136"/>
        <v>46852.299999999996</v>
      </c>
      <c r="W377" s="39">
        <f t="shared" si="137"/>
        <v>63474.321504000007</v>
      </c>
      <c r="X377" s="1">
        <f t="shared" si="138"/>
        <v>52395</v>
      </c>
      <c r="Y377" s="37">
        <f t="shared" si="139"/>
        <v>11079.321504000007</v>
      </c>
      <c r="Z377" s="204">
        <f t="shared" si="140"/>
        <v>0.2114576105353565</v>
      </c>
      <c r="AA377" s="204">
        <f t="shared" si="141"/>
        <v>1.9989033330326378</v>
      </c>
      <c r="AB377" s="204">
        <f>SUM($C$2:C377)*D377/SUM($B$2:B377)-1</f>
        <v>0.27393125847886224</v>
      </c>
      <c r="AC377" s="204">
        <f t="shared" si="142"/>
        <v>-6.2473647943505739E-2</v>
      </c>
      <c r="AD377" s="40">
        <f t="shared" si="143"/>
        <v>0.22769874999999995</v>
      </c>
    </row>
    <row r="378" spans="1:30">
      <c r="A378" s="31" t="s">
        <v>1575</v>
      </c>
      <c r="B378" s="2">
        <v>120</v>
      </c>
      <c r="C378" s="178">
        <v>72.040000000000006</v>
      </c>
      <c r="D378" s="179">
        <v>1.6638999999999999</v>
      </c>
      <c r="E378" s="32">
        <f t="shared" si="124"/>
        <v>0.21000000000000002</v>
      </c>
      <c r="F378" s="13">
        <f t="shared" si="125"/>
        <v>-2.3257666666666548E-2</v>
      </c>
      <c r="H378" s="5">
        <f t="shared" si="126"/>
        <v>-2.7909199999999856</v>
      </c>
      <c r="I378" s="2" t="s">
        <v>66</v>
      </c>
      <c r="J378" s="33" t="s">
        <v>1576</v>
      </c>
      <c r="K378" s="34">
        <f t="shared" si="127"/>
        <v>44034</v>
      </c>
      <c r="L378" s="34" t="str">
        <f t="shared" ca="1" si="128"/>
        <v>2020-10-14</v>
      </c>
      <c r="M378" s="18">
        <f t="shared" ca="1" si="129"/>
        <v>10200</v>
      </c>
      <c r="N378" s="19">
        <f t="shared" ca="1" si="130"/>
        <v>-9.9871156862744587E-2</v>
      </c>
      <c r="O378" s="35">
        <f t="shared" si="131"/>
        <v>119.867356</v>
      </c>
      <c r="P378" s="35">
        <f t="shared" si="132"/>
        <v>0.1326439999999991</v>
      </c>
      <c r="Q378" s="36">
        <f t="shared" si="133"/>
        <v>0.8</v>
      </c>
      <c r="R378" s="37">
        <f t="shared" si="134"/>
        <v>10119.20000000001</v>
      </c>
      <c r="S378" s="38">
        <f t="shared" si="135"/>
        <v>16837.336880000017</v>
      </c>
      <c r="T378" s="38"/>
      <c r="U378" s="38"/>
      <c r="V378" s="39">
        <f t="shared" si="136"/>
        <v>46852.299999999996</v>
      </c>
      <c r="W378" s="39">
        <f t="shared" si="137"/>
        <v>63689.636880000013</v>
      </c>
      <c r="X378" s="1">
        <f t="shared" si="138"/>
        <v>52515</v>
      </c>
      <c r="Y378" s="37">
        <f t="shared" si="139"/>
        <v>11174.636880000013</v>
      </c>
      <c r="Z378" s="204">
        <f t="shared" si="140"/>
        <v>0.21278942930591294</v>
      </c>
      <c r="AA378" s="204">
        <f t="shared" si="141"/>
        <v>1.9733761068041753</v>
      </c>
      <c r="AB378" s="204">
        <f>SUM($C$2:C378)*D378/SUM($B$2:B378)-1</f>
        <v>0.2806013155098539</v>
      </c>
      <c r="AC378" s="204">
        <f t="shared" si="142"/>
        <v>-6.7811886203940963E-2</v>
      </c>
      <c r="AD378" s="40">
        <f t="shared" si="143"/>
        <v>0.23325766666666656</v>
      </c>
    </row>
    <row r="379" spans="1:30">
      <c r="A379" s="31" t="s">
        <v>1577</v>
      </c>
      <c r="B379" s="2">
        <v>120</v>
      </c>
      <c r="C379" s="178">
        <v>72.03</v>
      </c>
      <c r="D379" s="179">
        <v>1.6640999999999999</v>
      </c>
      <c r="E379" s="32">
        <f t="shared" si="124"/>
        <v>0.21000000000000002</v>
      </c>
      <c r="F379" s="13">
        <f t="shared" si="125"/>
        <v>-2.3393249999999928E-2</v>
      </c>
      <c r="H379" s="5">
        <f t="shared" si="126"/>
        <v>-2.8071899999999914</v>
      </c>
      <c r="I379" s="2" t="s">
        <v>66</v>
      </c>
      <c r="J379" s="33" t="s">
        <v>1578</v>
      </c>
      <c r="K379" s="34">
        <f t="shared" si="127"/>
        <v>44035</v>
      </c>
      <c r="L379" s="34" t="str">
        <f t="shared" ca="1" si="128"/>
        <v>2020-10-14</v>
      </c>
      <c r="M379" s="18">
        <f t="shared" ca="1" si="129"/>
        <v>10080</v>
      </c>
      <c r="N379" s="19">
        <f t="shared" ca="1" si="130"/>
        <v>-0.10164924107142827</v>
      </c>
      <c r="O379" s="35">
        <f t="shared" si="131"/>
        <v>119.865123</v>
      </c>
      <c r="P379" s="35">
        <f t="shared" si="132"/>
        <v>0.13487700000000302</v>
      </c>
      <c r="Q379" s="36">
        <f t="shared" si="133"/>
        <v>0.8</v>
      </c>
      <c r="R379" s="37">
        <f t="shared" si="134"/>
        <v>10191.23000000001</v>
      </c>
      <c r="S379" s="38">
        <f t="shared" si="135"/>
        <v>16959.225843000018</v>
      </c>
      <c r="T379" s="38"/>
      <c r="U379" s="38"/>
      <c r="V379" s="39">
        <f t="shared" si="136"/>
        <v>46852.299999999996</v>
      </c>
      <c r="W379" s="39">
        <f t="shared" si="137"/>
        <v>63811.52584300001</v>
      </c>
      <c r="X379" s="1">
        <f t="shared" si="138"/>
        <v>52635</v>
      </c>
      <c r="Y379" s="37">
        <f t="shared" si="139"/>
        <v>11176.52584300001</v>
      </c>
      <c r="Z379" s="204">
        <f t="shared" si="140"/>
        <v>0.21234018890472139</v>
      </c>
      <c r="AA379" s="204">
        <f t="shared" si="141"/>
        <v>1.9327521474397784</v>
      </c>
      <c r="AB379" s="204">
        <f>SUM($C$2:C379)*D379/SUM($B$2:B379)-1</f>
        <v>0.28011260034197738</v>
      </c>
      <c r="AC379" s="204">
        <f t="shared" si="142"/>
        <v>-6.7772411437255986E-2</v>
      </c>
      <c r="AD379" s="40">
        <f t="shared" si="143"/>
        <v>0.23339324999999994</v>
      </c>
    </row>
    <row r="380" spans="1:30">
      <c r="A380" s="31" t="s">
        <v>1579</v>
      </c>
      <c r="B380" s="2">
        <v>120</v>
      </c>
      <c r="C380" s="178">
        <v>75.150000000000006</v>
      </c>
      <c r="D380" s="179">
        <v>1.595</v>
      </c>
      <c r="E380" s="32">
        <f t="shared" si="124"/>
        <v>0.21000000000000002</v>
      </c>
      <c r="F380" s="13">
        <f t="shared" si="125"/>
        <v>1.8908750000000061E-2</v>
      </c>
      <c r="H380" s="5">
        <f t="shared" si="126"/>
        <v>2.2690500000000071</v>
      </c>
      <c r="I380" s="2" t="s">
        <v>66</v>
      </c>
      <c r="J380" s="33" t="s">
        <v>1580</v>
      </c>
      <c r="K380" s="34">
        <f t="shared" si="127"/>
        <v>44036</v>
      </c>
      <c r="L380" s="34" t="str">
        <f t="shared" ca="1" si="128"/>
        <v>2020-10-14</v>
      </c>
      <c r="M380" s="18">
        <f t="shared" ca="1" si="129"/>
        <v>9960</v>
      </c>
      <c r="N380" s="19">
        <f t="shared" ca="1" si="130"/>
        <v>8.3152936746988218E-2</v>
      </c>
      <c r="O380" s="35">
        <f t="shared" si="131"/>
        <v>119.86425000000001</v>
      </c>
      <c r="P380" s="35">
        <f t="shared" si="132"/>
        <v>0.13574999999998738</v>
      </c>
      <c r="Q380" s="36">
        <f t="shared" si="133"/>
        <v>0.8</v>
      </c>
      <c r="R380" s="37">
        <f t="shared" si="134"/>
        <v>10266.38000000001</v>
      </c>
      <c r="S380" s="38">
        <f t="shared" si="135"/>
        <v>16374.876100000016</v>
      </c>
      <c r="T380" s="38"/>
      <c r="U380" s="38"/>
      <c r="V380" s="39">
        <f t="shared" si="136"/>
        <v>46852.299999999996</v>
      </c>
      <c r="W380" s="39">
        <f t="shared" si="137"/>
        <v>63227.176100000012</v>
      </c>
      <c r="X380" s="1">
        <f t="shared" si="138"/>
        <v>52755</v>
      </c>
      <c r="Y380" s="37">
        <f t="shared" si="139"/>
        <v>10472.176100000012</v>
      </c>
      <c r="Z380" s="204">
        <f t="shared" si="140"/>
        <v>0.19850584968249474</v>
      </c>
      <c r="AA380" s="204">
        <f t="shared" si="141"/>
        <v>1.7741332102258296</v>
      </c>
      <c r="AB380" s="204">
        <f>SUM($C$2:C380)*D380/SUM($B$2:B380)-1</f>
        <v>0.22643844754051723</v>
      </c>
      <c r="AC380" s="204">
        <f t="shared" si="142"/>
        <v>-2.793259785802249E-2</v>
      </c>
      <c r="AD380" s="40">
        <f t="shared" si="143"/>
        <v>0.19109124999999996</v>
      </c>
    </row>
    <row r="381" spans="1:30">
      <c r="A381" s="31" t="s">
        <v>1587</v>
      </c>
      <c r="B381" s="2">
        <v>135</v>
      </c>
      <c r="C381" s="178">
        <v>84.15</v>
      </c>
      <c r="D381" s="179">
        <v>1.6023000000000001</v>
      </c>
      <c r="E381" s="32">
        <f t="shared" ref="E381:E385" si="144">10%*Q381+13%</f>
        <v>0.22000000000000003</v>
      </c>
      <c r="F381" s="13">
        <f t="shared" ref="F381:F385" si="145">IF(G381="",($F$1*C381-B381)/B381,H381/B381)</f>
        <v>1.4163333333333496E-2</v>
      </c>
      <c r="H381" s="5">
        <f t="shared" ref="H381:H385" si="146">IF(G381="",$F$1*C381-B381,G381-B381)</f>
        <v>1.912050000000022</v>
      </c>
      <c r="I381" s="2" t="s">
        <v>66</v>
      </c>
      <c r="J381" s="33" t="s">
        <v>1588</v>
      </c>
      <c r="K381" s="34">
        <f t="shared" ref="K381:K385" si="147">DATE(MID(J381,1,4),MID(J381,5,2),MID(J381,7,2))</f>
        <v>44039</v>
      </c>
      <c r="L381" s="34" t="str">
        <f t="shared" ref="L381:L385" ca="1" si="148">IF(LEN(J381) &gt; 15,DATE(MID(J381,12,4),MID(J381,16,2),MID(J381,18,2)),TEXT(TODAY(),"yyyy-mm-dd"))</f>
        <v>2020-10-14</v>
      </c>
      <c r="M381" s="18">
        <f t="shared" ref="M381:M385" ca="1" si="149">(L381-K381+1)*B381</f>
        <v>10800</v>
      </c>
      <c r="N381" s="19">
        <f t="shared" ref="N381:N385" ca="1" si="150">H381/M381*365</f>
        <v>6.4620208333334081E-2</v>
      </c>
      <c r="O381" s="35">
        <f t="shared" ref="O381:O385" si="151">D381*C381</f>
        <v>134.83354500000002</v>
      </c>
      <c r="P381" s="35">
        <f t="shared" ref="P381:P385" si="152">B381-O381</f>
        <v>0.16645499999998492</v>
      </c>
      <c r="Q381" s="36">
        <f t="shared" ref="Q381:Q385" si="153">B381/150</f>
        <v>0.9</v>
      </c>
      <c r="R381" s="37">
        <f t="shared" ref="R381:R385" si="154">R380+C381-T381</f>
        <v>10350.53000000001</v>
      </c>
      <c r="S381" s="38">
        <f t="shared" ref="S381:S385" si="155">R381*D381</f>
        <v>16584.654219000015</v>
      </c>
      <c r="T381" s="38"/>
      <c r="U381" s="38"/>
      <c r="V381" s="39">
        <f t="shared" ref="V381:V385" si="156">V380+U381</f>
        <v>46852.299999999996</v>
      </c>
      <c r="W381" s="39">
        <f t="shared" ref="W381:W385" si="157">V381+S381</f>
        <v>63436.954219000007</v>
      </c>
      <c r="X381" s="1">
        <f t="shared" ref="X381:X385" si="158">X380+B381</f>
        <v>52890</v>
      </c>
      <c r="Y381" s="37">
        <f t="shared" ref="Y381:Y385" si="159">W381-X381</f>
        <v>10546.954219000007</v>
      </c>
      <c r="Z381" s="204">
        <f t="shared" ref="Z381:Z385" si="160">W381/X381-1</f>
        <v>0.1994130122707507</v>
      </c>
      <c r="AA381" s="204">
        <f t="shared" ref="AA381:AA385" si="161">S381/(X381-V381)-1</f>
        <v>1.7468496644417582</v>
      </c>
      <c r="AB381" s="204">
        <f>SUM($C$2:C381)*D381/SUM($B$2:B381)-1</f>
        <v>0.23145616273397596</v>
      </c>
      <c r="AC381" s="204">
        <f t="shared" ref="AC381:AC385" si="162">Z381-AB381</f>
        <v>-3.2043150463225256E-2</v>
      </c>
      <c r="AD381" s="40">
        <f t="shared" ref="AD381:AD385" si="163">IF(E381-F381&lt;0,"达成",E381-F381)</f>
        <v>0.20583666666666653</v>
      </c>
    </row>
    <row r="382" spans="1:30">
      <c r="A382" s="31" t="s">
        <v>1589</v>
      </c>
      <c r="B382" s="2">
        <v>135</v>
      </c>
      <c r="C382" s="178">
        <v>83.47</v>
      </c>
      <c r="D382" s="179">
        <v>1.6153999999999999</v>
      </c>
      <c r="E382" s="32">
        <f t="shared" si="144"/>
        <v>0.22000000000000003</v>
      </c>
      <c r="F382" s="13">
        <f t="shared" si="145"/>
        <v>5.9680740740740623E-3</v>
      </c>
      <c r="H382" s="5">
        <f t="shared" si="146"/>
        <v>0.80568999999999846</v>
      </c>
      <c r="I382" s="2" t="s">
        <v>66</v>
      </c>
      <c r="J382" s="33" t="s">
        <v>1590</v>
      </c>
      <c r="K382" s="34">
        <f t="shared" si="147"/>
        <v>44040</v>
      </c>
      <c r="L382" s="34" t="str">
        <f t="shared" ca="1" si="148"/>
        <v>2020-10-14</v>
      </c>
      <c r="M382" s="18">
        <f t="shared" ca="1" si="149"/>
        <v>10665</v>
      </c>
      <c r="N382" s="19">
        <f t="shared" ca="1" si="150"/>
        <v>2.7574013127051048E-2</v>
      </c>
      <c r="O382" s="35">
        <f t="shared" si="151"/>
        <v>134.83743799999999</v>
      </c>
      <c r="P382" s="35">
        <f t="shared" si="152"/>
        <v>0.16256200000000831</v>
      </c>
      <c r="Q382" s="36">
        <f t="shared" si="153"/>
        <v>0.9</v>
      </c>
      <c r="R382" s="37">
        <f t="shared" si="154"/>
        <v>10434.000000000009</v>
      </c>
      <c r="S382" s="38">
        <f t="shared" si="155"/>
        <v>16855.083600000013</v>
      </c>
      <c r="T382" s="38"/>
      <c r="U382" s="38"/>
      <c r="V382" s="39">
        <f t="shared" si="156"/>
        <v>46852.299999999996</v>
      </c>
      <c r="W382" s="39">
        <f t="shared" si="157"/>
        <v>63707.383600000008</v>
      </c>
      <c r="X382" s="1">
        <f t="shared" si="158"/>
        <v>53025</v>
      </c>
      <c r="Y382" s="37">
        <f t="shared" si="159"/>
        <v>10682.383600000008</v>
      </c>
      <c r="Z382" s="204">
        <f t="shared" si="160"/>
        <v>0.20145937953795401</v>
      </c>
      <c r="AA382" s="204">
        <f t="shared" si="161"/>
        <v>1.7305852544267504</v>
      </c>
      <c r="AB382" s="204">
        <f>SUM($C$2:C382)*D382/SUM($B$2:B382)-1</f>
        <v>0.24090625825553968</v>
      </c>
      <c r="AC382" s="204">
        <f t="shared" si="162"/>
        <v>-3.9446878717585676E-2</v>
      </c>
      <c r="AD382" s="40">
        <f t="shared" si="163"/>
        <v>0.21403192592592596</v>
      </c>
    </row>
    <row r="383" spans="1:30">
      <c r="A383" s="31" t="s">
        <v>1591</v>
      </c>
      <c r="B383" s="2">
        <v>120</v>
      </c>
      <c r="C383" s="178">
        <v>72.510000000000005</v>
      </c>
      <c r="D383" s="179">
        <v>1.6529</v>
      </c>
      <c r="E383" s="32">
        <f t="shared" si="144"/>
        <v>0.21000000000000002</v>
      </c>
      <c r="F383" s="13">
        <f t="shared" si="145"/>
        <v>-1.6885249999999984E-2</v>
      </c>
      <c r="H383" s="5">
        <f t="shared" si="146"/>
        <v>-2.0262299999999982</v>
      </c>
      <c r="I383" s="2" t="s">
        <v>66</v>
      </c>
      <c r="J383" s="33" t="s">
        <v>1592</v>
      </c>
      <c r="K383" s="34">
        <f t="shared" si="147"/>
        <v>44041</v>
      </c>
      <c r="L383" s="34" t="str">
        <f t="shared" ca="1" si="148"/>
        <v>2020-10-14</v>
      </c>
      <c r="M383" s="18">
        <f t="shared" ca="1" si="149"/>
        <v>9360</v>
      </c>
      <c r="N383" s="19">
        <f t="shared" ca="1" si="150"/>
        <v>-7.9014310897435824E-2</v>
      </c>
      <c r="O383" s="35">
        <f t="shared" si="151"/>
        <v>119.85177900000001</v>
      </c>
      <c r="P383" s="35">
        <f t="shared" si="152"/>
        <v>0.14822099999999239</v>
      </c>
      <c r="Q383" s="36">
        <f t="shared" si="153"/>
        <v>0.8</v>
      </c>
      <c r="R383" s="37">
        <f t="shared" si="154"/>
        <v>10506.510000000009</v>
      </c>
      <c r="S383" s="38">
        <f t="shared" si="155"/>
        <v>17366.210379000015</v>
      </c>
      <c r="T383" s="38"/>
      <c r="U383" s="38"/>
      <c r="V383" s="39">
        <f t="shared" si="156"/>
        <v>46852.299999999996</v>
      </c>
      <c r="W383" s="39">
        <f t="shared" si="157"/>
        <v>64218.510379000014</v>
      </c>
      <c r="X383" s="1">
        <f t="shared" si="158"/>
        <v>53145</v>
      </c>
      <c r="Y383" s="37">
        <f t="shared" si="159"/>
        <v>11073.510379000014</v>
      </c>
      <c r="Z383" s="204">
        <f t="shared" si="160"/>
        <v>0.20836410535327898</v>
      </c>
      <c r="AA383" s="204">
        <f t="shared" si="161"/>
        <v>1.7597391229519923</v>
      </c>
      <c r="AB383" s="204">
        <f>SUM($C$2:C383)*D383/SUM($B$2:B383)-1</f>
        <v>0.2691009431367013</v>
      </c>
      <c r="AC383" s="204">
        <f t="shared" si="162"/>
        <v>-6.0736837783422315E-2</v>
      </c>
      <c r="AD383" s="40">
        <f t="shared" si="163"/>
        <v>0.22688525000000001</v>
      </c>
    </row>
    <row r="384" spans="1:30">
      <c r="A384" s="31" t="s">
        <v>1593</v>
      </c>
      <c r="B384" s="2">
        <v>120</v>
      </c>
      <c r="C384" s="178">
        <v>72.849999999999994</v>
      </c>
      <c r="D384" s="179">
        <v>1.6454</v>
      </c>
      <c r="E384" s="32">
        <f t="shared" si="144"/>
        <v>0.21000000000000002</v>
      </c>
      <c r="F384" s="13">
        <f t="shared" si="145"/>
        <v>-1.227541666666679E-2</v>
      </c>
      <c r="H384" s="5">
        <f t="shared" si="146"/>
        <v>-1.4730500000000148</v>
      </c>
      <c r="I384" s="2" t="s">
        <v>66</v>
      </c>
      <c r="J384" s="33" t="s">
        <v>1594</v>
      </c>
      <c r="K384" s="34">
        <f t="shared" si="147"/>
        <v>44042</v>
      </c>
      <c r="L384" s="34" t="str">
        <f t="shared" ca="1" si="148"/>
        <v>2020-10-14</v>
      </c>
      <c r="M384" s="18">
        <f t="shared" ca="1" si="149"/>
        <v>9240</v>
      </c>
      <c r="N384" s="19">
        <f t="shared" ca="1" si="150"/>
        <v>-5.8188663419914001E-2</v>
      </c>
      <c r="O384" s="35">
        <f t="shared" si="151"/>
        <v>119.86738999999999</v>
      </c>
      <c r="P384" s="35">
        <f t="shared" si="152"/>
        <v>0.13261000000001388</v>
      </c>
      <c r="Q384" s="36">
        <f t="shared" si="153"/>
        <v>0.8</v>
      </c>
      <c r="R384" s="37">
        <f t="shared" si="154"/>
        <v>10579.36000000001</v>
      </c>
      <c r="S384" s="38">
        <f t="shared" si="155"/>
        <v>17407.278944000016</v>
      </c>
      <c r="T384" s="38"/>
      <c r="U384" s="38"/>
      <c r="V384" s="39">
        <f t="shared" si="156"/>
        <v>46852.299999999996</v>
      </c>
      <c r="W384" s="39">
        <f t="shared" si="157"/>
        <v>64259.578944000008</v>
      </c>
      <c r="X384" s="1">
        <f t="shared" si="158"/>
        <v>53265</v>
      </c>
      <c r="Y384" s="37">
        <f t="shared" si="159"/>
        <v>10994.578944000008</v>
      </c>
      <c r="Z384" s="204">
        <f t="shared" si="160"/>
        <v>0.20641282162771057</v>
      </c>
      <c r="AA384" s="204">
        <f t="shared" si="161"/>
        <v>1.7145007475790237</v>
      </c>
      <c r="AB384" s="204">
        <f>SUM($C$2:C384)*D384/SUM($B$2:B384)-1</f>
        <v>0.26274665329953972</v>
      </c>
      <c r="AC384" s="204">
        <f t="shared" si="162"/>
        <v>-5.6333831671829149E-2</v>
      </c>
      <c r="AD384" s="40">
        <f t="shared" si="163"/>
        <v>0.22227541666666681</v>
      </c>
    </row>
    <row r="385" spans="1:30">
      <c r="A385" s="31" t="s">
        <v>1595</v>
      </c>
      <c r="B385" s="2">
        <v>120</v>
      </c>
      <c r="C385" s="178">
        <v>72.260000000000005</v>
      </c>
      <c r="D385" s="179">
        <v>1.6587000000000001</v>
      </c>
      <c r="E385" s="32">
        <f t="shared" si="144"/>
        <v>0.21000000000000002</v>
      </c>
      <c r="F385" s="13">
        <f t="shared" si="145"/>
        <v>-2.0274833333333221E-2</v>
      </c>
      <c r="H385" s="5">
        <f t="shared" si="146"/>
        <v>-2.4329799999999864</v>
      </c>
      <c r="I385" s="2" t="s">
        <v>66</v>
      </c>
      <c r="J385" s="33" t="s">
        <v>1596</v>
      </c>
      <c r="K385" s="34">
        <f t="shared" si="147"/>
        <v>44043</v>
      </c>
      <c r="L385" s="34" t="str">
        <f t="shared" ca="1" si="148"/>
        <v>2020-10-14</v>
      </c>
      <c r="M385" s="18">
        <f t="shared" ca="1" si="149"/>
        <v>9120</v>
      </c>
      <c r="N385" s="19">
        <f t="shared" ca="1" si="150"/>
        <v>-9.737255482456085E-2</v>
      </c>
      <c r="O385" s="35">
        <f t="shared" si="151"/>
        <v>119.85766200000002</v>
      </c>
      <c r="P385" s="35">
        <f t="shared" si="152"/>
        <v>0.14233799999998098</v>
      </c>
      <c r="Q385" s="36">
        <f t="shared" si="153"/>
        <v>0.8</v>
      </c>
      <c r="R385" s="37">
        <f t="shared" si="154"/>
        <v>10651.62000000001</v>
      </c>
      <c r="S385" s="38">
        <f t="shared" si="155"/>
        <v>17667.842094000018</v>
      </c>
      <c r="T385" s="38"/>
      <c r="U385" s="38"/>
      <c r="V385" s="39">
        <f t="shared" si="156"/>
        <v>46852.299999999996</v>
      </c>
      <c r="W385" s="39">
        <f t="shared" si="157"/>
        <v>64520.14209400001</v>
      </c>
      <c r="X385" s="1">
        <f t="shared" si="158"/>
        <v>53385</v>
      </c>
      <c r="Y385" s="37">
        <f t="shared" si="159"/>
        <v>11135.14209400001</v>
      </c>
      <c r="Z385" s="204">
        <f t="shared" si="160"/>
        <v>0.20858185059473655</v>
      </c>
      <c r="AA385" s="204">
        <f t="shared" si="161"/>
        <v>1.7045237182175832</v>
      </c>
      <c r="AB385" s="204">
        <f>SUM($C$2:C385)*D385/SUM($B$2:B385)-1</f>
        <v>0.27233739488620401</v>
      </c>
      <c r="AC385" s="204">
        <f t="shared" si="162"/>
        <v>-6.3755544291467459E-2</v>
      </c>
      <c r="AD385" s="40">
        <f t="shared" si="163"/>
        <v>0.23027483333333323</v>
      </c>
    </row>
    <row r="386" spans="1:30">
      <c r="A386" s="31" t="s">
        <v>1605</v>
      </c>
      <c r="B386" s="2">
        <v>120</v>
      </c>
      <c r="C386" s="178">
        <v>71.180000000000007</v>
      </c>
      <c r="D386" s="179">
        <v>1.6839999999999999</v>
      </c>
      <c r="E386" s="32">
        <f t="shared" ref="E386" si="164">10%*Q386+13%</f>
        <v>0.21000000000000002</v>
      </c>
      <c r="F386" s="13">
        <f t="shared" ref="F386" si="165">IF(G386="",($F$1*C386-B386)/B386,H386/B386)</f>
        <v>-3.4917833333333211E-2</v>
      </c>
      <c r="H386" s="5">
        <f t="shared" ref="H386" si="166">IF(G386="",$F$1*C386-B386,G386-B386)</f>
        <v>-4.1901399999999853</v>
      </c>
      <c r="I386" s="2" t="s">
        <v>66</v>
      </c>
      <c r="J386" s="33" t="s">
        <v>1606</v>
      </c>
      <c r="K386" s="34">
        <f t="shared" ref="K386" si="167">DATE(MID(J386,1,4),MID(J386,5,2),MID(J386,7,2))</f>
        <v>44046</v>
      </c>
      <c r="L386" s="34" t="str">
        <f t="shared" ref="L386" ca="1" si="168">IF(LEN(J386) &gt; 15,DATE(MID(J386,12,4),MID(J386,16,2),MID(J386,18,2)),TEXT(TODAY(),"yyyy-mm-dd"))</f>
        <v>2020-10-14</v>
      </c>
      <c r="M386" s="18">
        <f t="shared" ref="M386" ca="1" si="169">(L386-K386+1)*B386</f>
        <v>8760</v>
      </c>
      <c r="N386" s="19">
        <f t="shared" ref="N386" ca="1" si="170">H386/M386*365</f>
        <v>-0.17458916666666607</v>
      </c>
      <c r="O386" s="35">
        <f t="shared" ref="O386" si="171">D386*C386</f>
        <v>119.86712000000001</v>
      </c>
      <c r="P386" s="35">
        <f t="shared" ref="P386" si="172">B386-O386</f>
        <v>0.1328799999999859</v>
      </c>
      <c r="Q386" s="36">
        <f t="shared" ref="Q386" si="173">B386/150</f>
        <v>0.8</v>
      </c>
      <c r="R386" s="37">
        <f t="shared" ref="R386" si="174">R385+C386-T386</f>
        <v>10722.80000000001</v>
      </c>
      <c r="S386" s="38">
        <f t="shared" ref="S386" si="175">R386*D386</f>
        <v>18057.195200000016</v>
      </c>
      <c r="T386" s="38"/>
      <c r="U386" s="38"/>
      <c r="V386" s="39">
        <f t="shared" ref="V386" si="176">V385+U386</f>
        <v>46852.299999999996</v>
      </c>
      <c r="W386" s="39">
        <f t="shared" ref="W386" si="177">V386+S386</f>
        <v>64909.495200000012</v>
      </c>
      <c r="X386" s="1">
        <f t="shared" ref="X386" si="178">X385+B386</f>
        <v>53505</v>
      </c>
      <c r="Y386" s="37">
        <f t="shared" ref="Y386" si="179">W386-X386</f>
        <v>11404.495200000012</v>
      </c>
      <c r="Z386" s="204">
        <f t="shared" ref="Z386" si="180">W386/X386-1</f>
        <v>0.21314821418559027</v>
      </c>
      <c r="AA386" s="204">
        <f t="shared" ref="AA386" si="181">S386/(X386-V386)-1</f>
        <v>1.7142656665714679</v>
      </c>
      <c r="AB386" s="204">
        <f>SUM($C$2:C386)*D386/SUM($B$2:B386)-1</f>
        <v>0.29108743930473779</v>
      </c>
      <c r="AC386" s="204">
        <f t="shared" ref="AC386" si="182">Z386-AB386</f>
        <v>-7.7939225119147526E-2</v>
      </c>
      <c r="AD386" s="40">
        <f t="shared" ref="AD386" si="183">IF(E386-F386&lt;0,"达成",E386-F386)</f>
        <v>0.24491783333333322</v>
      </c>
    </row>
    <row r="387" spans="1:30">
      <c r="A387" s="31" t="s">
        <v>1607</v>
      </c>
      <c r="B387" s="2">
        <v>120</v>
      </c>
      <c r="C387" s="178">
        <v>71.11</v>
      </c>
      <c r="D387" s="179">
        <v>1.6855</v>
      </c>
      <c r="E387" s="32">
        <f t="shared" ref="E387:E390" si="184">10%*Q387+13%</f>
        <v>0.21000000000000002</v>
      </c>
      <c r="F387" s="13">
        <f t="shared" ref="F387:F390" si="185">IF(G387="",($F$1*C387-B387)/B387,H387/B387)</f>
        <v>-3.5866916666666644E-2</v>
      </c>
      <c r="H387" s="5">
        <f t="shared" ref="H387:H390" si="186">IF(G387="",$F$1*C387-B387,G387-B387)</f>
        <v>-4.3040299999999974</v>
      </c>
      <c r="I387" s="2" t="s">
        <v>66</v>
      </c>
      <c r="J387" s="33" t="s">
        <v>1608</v>
      </c>
      <c r="K387" s="34">
        <f t="shared" ref="K387:K390" si="187">DATE(MID(J387,1,4),MID(J387,5,2),MID(J387,7,2))</f>
        <v>44047</v>
      </c>
      <c r="L387" s="34" t="str">
        <f t="shared" ref="L387:L390" ca="1" si="188">IF(LEN(J387) &gt; 15,DATE(MID(J387,12,4),MID(J387,16,2),MID(J387,18,2)),TEXT(TODAY(),"yyyy-mm-dd"))</f>
        <v>2020-10-14</v>
      </c>
      <c r="M387" s="18">
        <f t="shared" ref="M387:M390" ca="1" si="189">(L387-K387+1)*B387</f>
        <v>8640</v>
      </c>
      <c r="N387" s="19">
        <f t="shared" ref="N387:N390" ca="1" si="190">H387/M387*365</f>
        <v>-0.18182534143518506</v>
      </c>
      <c r="O387" s="35">
        <f t="shared" ref="O387:O390" si="191">D387*C387</f>
        <v>119.85590499999999</v>
      </c>
      <c r="P387" s="35">
        <f t="shared" ref="P387:P390" si="192">B387-O387</f>
        <v>0.14409500000000719</v>
      </c>
      <c r="Q387" s="36">
        <f t="shared" ref="Q387:Q390" si="193">B387/150</f>
        <v>0.8</v>
      </c>
      <c r="R387" s="37">
        <f t="shared" ref="R387:R390" si="194">R386+C387-T387</f>
        <v>10793.910000000011</v>
      </c>
      <c r="S387" s="38">
        <f t="shared" ref="S387:S390" si="195">R387*D387</f>
        <v>18193.135305000018</v>
      </c>
      <c r="T387" s="38"/>
      <c r="U387" s="38"/>
      <c r="V387" s="39">
        <f t="shared" ref="V387:V390" si="196">V386+U387</f>
        <v>46852.299999999996</v>
      </c>
      <c r="W387" s="39">
        <f t="shared" ref="W387:W390" si="197">V387+S387</f>
        <v>65045.435305000014</v>
      </c>
      <c r="X387" s="1">
        <f t="shared" ref="X387:X390" si="198">X386+B387</f>
        <v>53625</v>
      </c>
      <c r="Y387" s="37">
        <f t="shared" ref="Y387:Y390" si="199">W387-X387</f>
        <v>11420.435305000014</v>
      </c>
      <c r="Z387" s="204">
        <f t="shared" ref="Z387:Z390" si="200">W387/X387-1</f>
        <v>0.21296849053613087</v>
      </c>
      <c r="AA387" s="204">
        <f t="shared" ref="AA387:AA390" si="201">S387/(X387-V387)-1</f>
        <v>1.6862455601163502</v>
      </c>
      <c r="AB387" s="204">
        <f>SUM($C$2:C387)*D387/SUM($B$2:B387)-1</f>
        <v>0.29158081277389281</v>
      </c>
      <c r="AC387" s="204">
        <f t="shared" ref="AC387:AC390" si="202">Z387-AB387</f>
        <v>-7.8612322237761934E-2</v>
      </c>
      <c r="AD387" s="40">
        <f t="shared" ref="AD387:AD390" si="203">IF(E387-F387&lt;0,"达成",E387-F387)</f>
        <v>0.24586691666666666</v>
      </c>
    </row>
    <row r="388" spans="1:30">
      <c r="A388" s="31" t="s">
        <v>1609</v>
      </c>
      <c r="B388" s="2">
        <v>120</v>
      </c>
      <c r="C388" s="178">
        <v>71.099999999999994</v>
      </c>
      <c r="D388" s="179">
        <v>1.6858</v>
      </c>
      <c r="E388" s="32">
        <f t="shared" si="184"/>
        <v>0.21000000000000002</v>
      </c>
      <c r="F388" s="13">
        <f t="shared" si="185"/>
        <v>-3.6002500000000028E-2</v>
      </c>
      <c r="H388" s="5">
        <f t="shared" si="186"/>
        <v>-4.3203000000000031</v>
      </c>
      <c r="I388" s="2" t="s">
        <v>66</v>
      </c>
      <c r="J388" s="33" t="s">
        <v>1610</v>
      </c>
      <c r="K388" s="34">
        <f t="shared" si="187"/>
        <v>44048</v>
      </c>
      <c r="L388" s="34" t="str">
        <f t="shared" ca="1" si="188"/>
        <v>2020-10-14</v>
      </c>
      <c r="M388" s="18">
        <f t="shared" ca="1" si="189"/>
        <v>8520</v>
      </c>
      <c r="N388" s="19">
        <f t="shared" ca="1" si="190"/>
        <v>-0.18508327464788746</v>
      </c>
      <c r="O388" s="35">
        <f t="shared" si="191"/>
        <v>119.86037999999999</v>
      </c>
      <c r="P388" s="35">
        <f t="shared" si="192"/>
        <v>0.13962000000000785</v>
      </c>
      <c r="Q388" s="36">
        <f t="shared" si="193"/>
        <v>0.8</v>
      </c>
      <c r="R388" s="37">
        <f t="shared" si="194"/>
        <v>10865.010000000011</v>
      </c>
      <c r="S388" s="38">
        <f t="shared" si="195"/>
        <v>18316.233858000018</v>
      </c>
      <c r="T388" s="38"/>
      <c r="U388" s="38"/>
      <c r="V388" s="39">
        <f t="shared" si="196"/>
        <v>46852.299999999996</v>
      </c>
      <c r="W388" s="39">
        <f t="shared" si="197"/>
        <v>65168.53385800001</v>
      </c>
      <c r="X388" s="1">
        <f t="shared" si="198"/>
        <v>53745</v>
      </c>
      <c r="Y388" s="37">
        <f t="shared" si="199"/>
        <v>11423.53385800001</v>
      </c>
      <c r="Z388" s="204">
        <f t="shared" si="200"/>
        <v>0.21255063462647716</v>
      </c>
      <c r="AA388" s="204">
        <f t="shared" si="201"/>
        <v>1.6573380327012646</v>
      </c>
      <c r="AB388" s="204">
        <f>SUM($C$2:C388)*D388/SUM($B$2:B388)-1</f>
        <v>0.2911565568145873</v>
      </c>
      <c r="AC388" s="204">
        <f t="shared" si="202"/>
        <v>-7.8605922188110133E-2</v>
      </c>
      <c r="AD388" s="40">
        <f t="shared" si="203"/>
        <v>0.24600250000000004</v>
      </c>
    </row>
    <row r="389" spans="1:30">
      <c r="A389" s="31" t="s">
        <v>1611</v>
      </c>
      <c r="B389" s="2">
        <v>120</v>
      </c>
      <c r="C389" s="178">
        <v>71.319999999999993</v>
      </c>
      <c r="D389" s="179">
        <v>1.6807000000000001</v>
      </c>
      <c r="E389" s="32">
        <f t="shared" si="184"/>
        <v>0.21000000000000002</v>
      </c>
      <c r="F389" s="13">
        <f t="shared" si="185"/>
        <v>-3.3019666666666697E-2</v>
      </c>
      <c r="H389" s="5">
        <f t="shared" si="186"/>
        <v>-3.9623600000000039</v>
      </c>
      <c r="I389" s="2" t="s">
        <v>66</v>
      </c>
      <c r="J389" s="33" t="s">
        <v>1612</v>
      </c>
      <c r="K389" s="34">
        <f t="shared" si="187"/>
        <v>44049</v>
      </c>
      <c r="L389" s="34" t="str">
        <f t="shared" ca="1" si="188"/>
        <v>2020-10-14</v>
      </c>
      <c r="M389" s="18">
        <f t="shared" ca="1" si="189"/>
        <v>8400</v>
      </c>
      <c r="N389" s="19">
        <f t="shared" ca="1" si="190"/>
        <v>-0.17217397619047636</v>
      </c>
      <c r="O389" s="35">
        <f t="shared" si="191"/>
        <v>119.86752399999999</v>
      </c>
      <c r="P389" s="35">
        <f t="shared" si="192"/>
        <v>0.13247600000001114</v>
      </c>
      <c r="Q389" s="36">
        <f t="shared" si="193"/>
        <v>0.8</v>
      </c>
      <c r="R389" s="37">
        <f t="shared" si="194"/>
        <v>10936.330000000011</v>
      </c>
      <c r="S389" s="38">
        <f t="shared" si="195"/>
        <v>18380.689831000018</v>
      </c>
      <c r="T389" s="38"/>
      <c r="U389" s="38"/>
      <c r="V389" s="39">
        <f t="shared" si="196"/>
        <v>46852.299999999996</v>
      </c>
      <c r="W389" s="39">
        <f t="shared" si="197"/>
        <v>65232.989831000014</v>
      </c>
      <c r="X389" s="1">
        <f t="shared" si="198"/>
        <v>53865</v>
      </c>
      <c r="Y389" s="37">
        <f t="shared" si="199"/>
        <v>11367.989831000014</v>
      </c>
      <c r="Z389" s="204">
        <f t="shared" si="200"/>
        <v>0.21104594506636998</v>
      </c>
      <c r="AA389" s="204">
        <f t="shared" si="201"/>
        <v>1.621057485847107</v>
      </c>
      <c r="AB389" s="204">
        <f>SUM($C$2:C389)*D389/SUM($B$2:B389)-1</f>
        <v>0.28660806614684842</v>
      </c>
      <c r="AC389" s="204">
        <f t="shared" si="202"/>
        <v>-7.5562121080478439E-2</v>
      </c>
      <c r="AD389" s="40">
        <f t="shared" si="203"/>
        <v>0.24301966666666672</v>
      </c>
    </row>
    <row r="390" spans="1:30">
      <c r="A390" s="31" t="s">
        <v>1613</v>
      </c>
      <c r="B390" s="2">
        <v>120</v>
      </c>
      <c r="C390" s="178">
        <v>72.08</v>
      </c>
      <c r="D390" s="179">
        <v>1.6628000000000001</v>
      </c>
      <c r="E390" s="32">
        <f t="shared" si="184"/>
        <v>0.21000000000000002</v>
      </c>
      <c r="F390" s="13">
        <f t="shared" si="185"/>
        <v>-2.2715333333333376E-2</v>
      </c>
      <c r="H390" s="5">
        <f t="shared" si="186"/>
        <v>-2.7258400000000051</v>
      </c>
      <c r="I390" s="2" t="s">
        <v>66</v>
      </c>
      <c r="J390" s="33" t="s">
        <v>1614</v>
      </c>
      <c r="K390" s="34">
        <f t="shared" si="187"/>
        <v>44050</v>
      </c>
      <c r="L390" s="34" t="str">
        <f t="shared" ca="1" si="188"/>
        <v>2020-10-14</v>
      </c>
      <c r="M390" s="18">
        <f t="shared" ca="1" si="189"/>
        <v>8280</v>
      </c>
      <c r="N390" s="19">
        <f t="shared" ca="1" si="190"/>
        <v>-0.12016082125603887</v>
      </c>
      <c r="O390" s="35">
        <f t="shared" si="191"/>
        <v>119.854624</v>
      </c>
      <c r="P390" s="35">
        <f t="shared" si="192"/>
        <v>0.14537599999999884</v>
      </c>
      <c r="Q390" s="36">
        <f t="shared" si="193"/>
        <v>0.8</v>
      </c>
      <c r="R390" s="37">
        <f t="shared" si="194"/>
        <v>11008.410000000011</v>
      </c>
      <c r="S390" s="38">
        <f t="shared" si="195"/>
        <v>18304.784148000017</v>
      </c>
      <c r="T390" s="38"/>
      <c r="U390" s="38"/>
      <c r="V390" s="39">
        <f t="shared" si="196"/>
        <v>46852.299999999996</v>
      </c>
      <c r="W390" s="39">
        <f t="shared" si="197"/>
        <v>65157.084148000009</v>
      </c>
      <c r="X390" s="1">
        <f t="shared" si="198"/>
        <v>53985</v>
      </c>
      <c r="Y390" s="37">
        <f t="shared" si="199"/>
        <v>11172.084148000009</v>
      </c>
      <c r="Z390" s="204">
        <f t="shared" si="200"/>
        <v>0.2069479327220527</v>
      </c>
      <c r="AA390" s="204">
        <f t="shared" si="201"/>
        <v>1.5663190864609482</v>
      </c>
      <c r="AB390" s="204">
        <f>SUM($C$2:C390)*D390/SUM($B$2:B390)-1</f>
        <v>0.27229595546911156</v>
      </c>
      <c r="AC390" s="204">
        <f t="shared" si="202"/>
        <v>-6.5348022747058865E-2</v>
      </c>
      <c r="AD390" s="40">
        <f t="shared" si="203"/>
        <v>0.23271533333333339</v>
      </c>
    </row>
    <row r="391" spans="1:30">
      <c r="A391" s="31" t="s">
        <v>1620</v>
      </c>
      <c r="B391" s="2">
        <v>120</v>
      </c>
      <c r="C391" s="178">
        <v>71.819999999999993</v>
      </c>
      <c r="D391" s="179">
        <v>1.6688000000000001</v>
      </c>
      <c r="E391" s="32">
        <f t="shared" ref="E391:E395" si="204">10%*Q391+13%</f>
        <v>0.21000000000000002</v>
      </c>
      <c r="F391" s="13">
        <f t="shared" ref="F391:F395" si="205">IF(G391="",($F$1*C391-B391)/B391,H391/B391)</f>
        <v>-2.6240500000000111E-2</v>
      </c>
      <c r="H391" s="5">
        <f t="shared" ref="H391:H395" si="206">IF(G391="",$F$1*C391-B391,G391-B391)</f>
        <v>-3.1488600000000133</v>
      </c>
      <c r="I391" s="2" t="s">
        <v>66</v>
      </c>
      <c r="J391" s="33" t="s">
        <v>1621</v>
      </c>
      <c r="K391" s="34">
        <f t="shared" ref="K391:K395" si="207">DATE(MID(J391,1,4),MID(J391,5,2),MID(J391,7,2))</f>
        <v>44053</v>
      </c>
      <c r="L391" s="34" t="str">
        <f t="shared" ref="L391:L395" ca="1" si="208">IF(LEN(J391) &gt; 15,DATE(MID(J391,12,4),MID(J391,16,2),MID(J391,18,2)),TEXT(TODAY(),"yyyy-mm-dd"))</f>
        <v>2020-10-14</v>
      </c>
      <c r="M391" s="18">
        <f t="shared" ref="M391:M395" ca="1" si="209">(L391-K391+1)*B391</f>
        <v>7920</v>
      </c>
      <c r="N391" s="19">
        <f t="shared" ref="N391:N395" ca="1" si="210">H391/M391*365</f>
        <v>-0.14511791666666729</v>
      </c>
      <c r="O391" s="35">
        <f t="shared" ref="O391:O395" si="211">D391*C391</f>
        <v>119.85321599999999</v>
      </c>
      <c r="P391" s="35">
        <f t="shared" ref="P391:P395" si="212">B391-O391</f>
        <v>0.14678400000001091</v>
      </c>
      <c r="Q391" s="36">
        <f t="shared" ref="Q391:Q395" si="213">B391/150</f>
        <v>0.8</v>
      </c>
      <c r="R391" s="37">
        <f t="shared" ref="R391:R395" si="214">R390+C391-T391</f>
        <v>11080.23000000001</v>
      </c>
      <c r="S391" s="38">
        <f t="shared" ref="S391:S395" si="215">R391*D391</f>
        <v>18490.687824000019</v>
      </c>
      <c r="T391" s="38"/>
      <c r="U391" s="38"/>
      <c r="V391" s="39">
        <f t="shared" ref="V391:V395" si="216">V390+U391</f>
        <v>46852.299999999996</v>
      </c>
      <c r="W391" s="39">
        <f t="shared" ref="W391:W395" si="217">V391+S391</f>
        <v>65342.987824000011</v>
      </c>
      <c r="X391" s="1">
        <f t="shared" ref="X391:X395" si="218">X390+B391</f>
        <v>54105</v>
      </c>
      <c r="Y391" s="37">
        <f t="shared" ref="Y391:Y395" si="219">W391-X391</f>
        <v>11237.987824000011</v>
      </c>
      <c r="Z391" s="204">
        <f t="shared" ref="Z391:Z395" si="220">W391/X391-1</f>
        <v>0.20770701088624</v>
      </c>
      <c r="AA391" s="204">
        <f t="shared" ref="AA391:AA395" si="221">S391/(X391-V391)-1</f>
        <v>1.5494902345333474</v>
      </c>
      <c r="AB391" s="204">
        <f>SUM($C$2:C391)*D391/SUM($B$2:B391)-1</f>
        <v>0.27627004883097683</v>
      </c>
      <c r="AC391" s="204">
        <f t="shared" ref="AC391:AC395" si="222">Z391-AB391</f>
        <v>-6.8563037944736838E-2</v>
      </c>
      <c r="AD391" s="40">
        <f t="shared" ref="AD391:AD395" si="223">IF(E391-F391&lt;0,"达成",E391-F391)</f>
        <v>0.23624050000000013</v>
      </c>
    </row>
    <row r="392" spans="1:30">
      <c r="A392" s="31" t="s">
        <v>1622</v>
      </c>
      <c r="B392" s="2">
        <v>120</v>
      </c>
      <c r="C392" s="178">
        <v>72.44</v>
      </c>
      <c r="D392" s="179">
        <v>1.6546000000000001</v>
      </c>
      <c r="E392" s="32">
        <f t="shared" si="204"/>
        <v>0.21000000000000002</v>
      </c>
      <c r="F392" s="13">
        <f t="shared" si="205"/>
        <v>-1.7834333333333417E-2</v>
      </c>
      <c r="H392" s="5">
        <f t="shared" si="206"/>
        <v>-2.1401200000000102</v>
      </c>
      <c r="I392" s="2" t="s">
        <v>66</v>
      </c>
      <c r="J392" s="33" t="s">
        <v>1623</v>
      </c>
      <c r="K392" s="34">
        <f t="shared" si="207"/>
        <v>44054</v>
      </c>
      <c r="L392" s="34" t="str">
        <f t="shared" ca="1" si="208"/>
        <v>2020-10-14</v>
      </c>
      <c r="M392" s="18">
        <f t="shared" ca="1" si="209"/>
        <v>7800</v>
      </c>
      <c r="N392" s="19">
        <f t="shared" ca="1" si="210"/>
        <v>-0.10014664102564151</v>
      </c>
      <c r="O392" s="35">
        <f t="shared" si="211"/>
        <v>119.859224</v>
      </c>
      <c r="P392" s="35">
        <f t="shared" si="212"/>
        <v>0.14077600000000245</v>
      </c>
      <c r="Q392" s="36">
        <f t="shared" si="213"/>
        <v>0.8</v>
      </c>
      <c r="R392" s="37">
        <f t="shared" si="214"/>
        <v>11152.670000000011</v>
      </c>
      <c r="S392" s="38">
        <f t="shared" si="215"/>
        <v>18453.20778200002</v>
      </c>
      <c r="T392" s="38"/>
      <c r="U392" s="38"/>
      <c r="V392" s="39">
        <f t="shared" si="216"/>
        <v>46852.299999999996</v>
      </c>
      <c r="W392" s="39">
        <f t="shared" si="217"/>
        <v>65305.507782000015</v>
      </c>
      <c r="X392" s="1">
        <f t="shared" si="218"/>
        <v>54225</v>
      </c>
      <c r="Y392" s="37">
        <f t="shared" si="219"/>
        <v>11080.507782000015</v>
      </c>
      <c r="Z392" s="204">
        <f t="shared" si="220"/>
        <v>0.2043431587275244</v>
      </c>
      <c r="AA392" s="204">
        <f t="shared" si="221"/>
        <v>1.5029104374245539</v>
      </c>
      <c r="AB392" s="204">
        <f>SUM($C$2:C392)*D392/SUM($B$2:B392)-1</f>
        <v>0.26482017958506221</v>
      </c>
      <c r="AC392" s="204">
        <f t="shared" si="222"/>
        <v>-6.0477020857537811E-2</v>
      </c>
      <c r="AD392" s="40">
        <f t="shared" si="223"/>
        <v>0.22783433333333344</v>
      </c>
    </row>
    <row r="393" spans="1:30">
      <c r="A393" s="31" t="s">
        <v>1624</v>
      </c>
      <c r="B393" s="2">
        <v>120</v>
      </c>
      <c r="C393" s="178">
        <v>72.94</v>
      </c>
      <c r="D393" s="179">
        <v>1.6433</v>
      </c>
      <c r="E393" s="32">
        <f t="shared" si="204"/>
        <v>0.21000000000000002</v>
      </c>
      <c r="F393" s="13">
        <f t="shared" si="205"/>
        <v>-1.1055166666666711E-2</v>
      </c>
      <c r="H393" s="5">
        <f t="shared" si="206"/>
        <v>-1.3266200000000055</v>
      </c>
      <c r="I393" s="2" t="s">
        <v>66</v>
      </c>
      <c r="J393" s="33" t="s">
        <v>1625</v>
      </c>
      <c r="K393" s="34">
        <f t="shared" si="207"/>
        <v>44055</v>
      </c>
      <c r="L393" s="34" t="str">
        <f t="shared" ca="1" si="208"/>
        <v>2020-10-14</v>
      </c>
      <c r="M393" s="18">
        <f t="shared" ca="1" si="209"/>
        <v>7680</v>
      </c>
      <c r="N393" s="19">
        <f t="shared" ca="1" si="210"/>
        <v>-6.3048997395833584E-2</v>
      </c>
      <c r="O393" s="35">
        <f t="shared" si="211"/>
        <v>119.862302</v>
      </c>
      <c r="P393" s="35">
        <f t="shared" si="212"/>
        <v>0.13769800000000032</v>
      </c>
      <c r="Q393" s="36">
        <f t="shared" si="213"/>
        <v>0.8</v>
      </c>
      <c r="R393" s="37">
        <f t="shared" si="214"/>
        <v>11225.610000000011</v>
      </c>
      <c r="S393" s="38">
        <f t="shared" si="215"/>
        <v>18447.04491300002</v>
      </c>
      <c r="T393" s="38"/>
      <c r="U393" s="38"/>
      <c r="V393" s="39">
        <f t="shared" si="216"/>
        <v>46852.299999999996</v>
      </c>
      <c r="W393" s="39">
        <f t="shared" si="217"/>
        <v>65299.344913000015</v>
      </c>
      <c r="X393" s="1">
        <f t="shared" si="218"/>
        <v>54345</v>
      </c>
      <c r="Y393" s="37">
        <f t="shared" si="219"/>
        <v>10954.344913000015</v>
      </c>
      <c r="Z393" s="204">
        <f t="shared" si="220"/>
        <v>0.20157042806145942</v>
      </c>
      <c r="AA393" s="204">
        <f t="shared" si="221"/>
        <v>1.4620023373416804</v>
      </c>
      <c r="AB393" s="204">
        <f>SUM($C$2:C393)*D393/SUM($B$2:B393)-1</f>
        <v>0.25561394610359733</v>
      </c>
      <c r="AC393" s="204">
        <f t="shared" si="222"/>
        <v>-5.4043518042137917E-2</v>
      </c>
      <c r="AD393" s="40">
        <f t="shared" si="223"/>
        <v>0.22105516666666672</v>
      </c>
    </row>
    <row r="394" spans="1:30">
      <c r="A394" s="31" t="s">
        <v>1626</v>
      </c>
      <c r="B394" s="2">
        <v>120</v>
      </c>
      <c r="C394" s="178">
        <v>73.069999999999993</v>
      </c>
      <c r="D394" s="179">
        <v>1.6404000000000001</v>
      </c>
      <c r="E394" s="32">
        <f t="shared" si="204"/>
        <v>0.21000000000000002</v>
      </c>
      <c r="F394" s="13">
        <f t="shared" si="205"/>
        <v>-9.2925833333334634E-3</v>
      </c>
      <c r="H394" s="5">
        <f t="shared" si="206"/>
        <v>-1.1151100000000156</v>
      </c>
      <c r="I394" s="2" t="s">
        <v>66</v>
      </c>
      <c r="J394" s="33" t="s">
        <v>1627</v>
      </c>
      <c r="K394" s="34">
        <f t="shared" si="207"/>
        <v>44056</v>
      </c>
      <c r="L394" s="34" t="str">
        <f t="shared" ca="1" si="208"/>
        <v>2020-10-14</v>
      </c>
      <c r="M394" s="18">
        <f t="shared" ca="1" si="209"/>
        <v>7560</v>
      </c>
      <c r="N394" s="19">
        <f t="shared" ca="1" si="210"/>
        <v>-5.3837982804233561E-2</v>
      </c>
      <c r="O394" s="35">
        <f t="shared" si="211"/>
        <v>119.86402799999999</v>
      </c>
      <c r="P394" s="35">
        <f t="shared" si="212"/>
        <v>0.13597200000000953</v>
      </c>
      <c r="Q394" s="36">
        <f t="shared" si="213"/>
        <v>0.8</v>
      </c>
      <c r="R394" s="37">
        <f t="shared" si="214"/>
        <v>11298.680000000011</v>
      </c>
      <c r="S394" s="38">
        <f t="shared" si="215"/>
        <v>18534.354672000019</v>
      </c>
      <c r="T394" s="38"/>
      <c r="U394" s="38"/>
      <c r="V394" s="39">
        <f t="shared" si="216"/>
        <v>46852.299999999996</v>
      </c>
      <c r="W394" s="39">
        <f t="shared" si="217"/>
        <v>65386.654672000019</v>
      </c>
      <c r="X394" s="1">
        <f t="shared" si="218"/>
        <v>54465</v>
      </c>
      <c r="Y394" s="37">
        <f t="shared" si="219"/>
        <v>10921.654672000019</v>
      </c>
      <c r="Z394" s="204">
        <f t="shared" si="220"/>
        <v>0.20052611166804413</v>
      </c>
      <c r="AA394" s="204">
        <f t="shared" si="221"/>
        <v>1.4346624288360252</v>
      </c>
      <c r="AB394" s="204">
        <f>SUM($C$2:C394)*D394/SUM($B$2:B394)-1</f>
        <v>0.25283731600110171</v>
      </c>
      <c r="AC394" s="204">
        <f t="shared" si="222"/>
        <v>-5.2311204333057582E-2</v>
      </c>
      <c r="AD394" s="40">
        <f t="shared" si="223"/>
        <v>0.21929258333333349</v>
      </c>
    </row>
    <row r="395" spans="1:30">
      <c r="A395" s="31" t="s">
        <v>1628</v>
      </c>
      <c r="B395" s="2">
        <v>120</v>
      </c>
      <c r="C395" s="178">
        <v>72.02</v>
      </c>
      <c r="D395" s="179">
        <v>1.6642999999999999</v>
      </c>
      <c r="E395" s="32">
        <f t="shared" si="204"/>
        <v>0.21000000000000002</v>
      </c>
      <c r="F395" s="13">
        <f t="shared" si="205"/>
        <v>-2.3528833333333429E-2</v>
      </c>
      <c r="H395" s="5">
        <f t="shared" si="206"/>
        <v>-2.8234600000000114</v>
      </c>
      <c r="I395" s="2" t="s">
        <v>66</v>
      </c>
      <c r="J395" s="33" t="s">
        <v>1629</v>
      </c>
      <c r="K395" s="34">
        <f t="shared" si="207"/>
        <v>44057</v>
      </c>
      <c r="L395" s="34" t="str">
        <f t="shared" ca="1" si="208"/>
        <v>2020-10-14</v>
      </c>
      <c r="M395" s="18">
        <f t="shared" ca="1" si="209"/>
        <v>7440</v>
      </c>
      <c r="N395" s="19">
        <f t="shared" ca="1" si="210"/>
        <v>-0.13851651881720486</v>
      </c>
      <c r="O395" s="35">
        <f t="shared" si="211"/>
        <v>119.86288599999999</v>
      </c>
      <c r="P395" s="35">
        <f t="shared" si="212"/>
        <v>0.13711400000001106</v>
      </c>
      <c r="Q395" s="36">
        <f t="shared" si="213"/>
        <v>0.8</v>
      </c>
      <c r="R395" s="37">
        <f t="shared" si="214"/>
        <v>11370.700000000012</v>
      </c>
      <c r="S395" s="38">
        <f t="shared" si="215"/>
        <v>18924.256010000019</v>
      </c>
      <c r="T395" s="38"/>
      <c r="U395" s="38"/>
      <c r="V395" s="39">
        <f t="shared" si="216"/>
        <v>46852.299999999996</v>
      </c>
      <c r="W395" s="39">
        <f t="shared" si="217"/>
        <v>65776.556010000015</v>
      </c>
      <c r="X395" s="1">
        <f t="shared" si="218"/>
        <v>54585</v>
      </c>
      <c r="Y395" s="37">
        <f t="shared" si="219"/>
        <v>11191.556010000015</v>
      </c>
      <c r="Z395" s="204">
        <f t="shared" si="220"/>
        <v>0.20502988018686485</v>
      </c>
      <c r="AA395" s="204">
        <f t="shared" si="221"/>
        <v>1.4473024958940615</v>
      </c>
      <c r="AB395" s="204">
        <f>SUM($C$2:C395)*D395/SUM($B$2:B395)-1</f>
        <v>0.27049219672071056</v>
      </c>
      <c r="AC395" s="204">
        <f t="shared" si="222"/>
        <v>-6.546231653384571E-2</v>
      </c>
      <c r="AD395" s="40">
        <f t="shared" si="223"/>
        <v>0.23352883333333346</v>
      </c>
    </row>
    <row r="396" spans="1:30">
      <c r="A396" s="31" t="s">
        <v>1642</v>
      </c>
      <c r="B396" s="2">
        <v>120</v>
      </c>
      <c r="C396" s="178">
        <v>70.44</v>
      </c>
      <c r="D396" s="179">
        <v>1.7015</v>
      </c>
      <c r="E396" s="32">
        <f t="shared" ref="E396:E405" si="224">10%*Q396+13%</f>
        <v>0.21000000000000002</v>
      </c>
      <c r="F396" s="13">
        <f t="shared" ref="F396:F405" si="225">IF(G396="",($F$1*C396-B396)/B396,H396/B396)</f>
        <v>-4.4951000000000005E-2</v>
      </c>
      <c r="H396" s="5">
        <f t="shared" ref="H396:H405" si="226">IF(G396="",$F$1*C396-B396,G396-B396)</f>
        <v>-5.3941200000000009</v>
      </c>
      <c r="I396" s="2" t="s">
        <v>66</v>
      </c>
      <c r="J396" s="33" t="s">
        <v>1643</v>
      </c>
      <c r="K396" s="34">
        <f t="shared" ref="K396:K405" si="227">DATE(MID(J396,1,4),MID(J396,5,2),MID(J396,7,2))</f>
        <v>44060</v>
      </c>
      <c r="L396" s="34" t="str">
        <f t="shared" ref="L396:L405" ca="1" si="228">IF(LEN(J396) &gt; 15,DATE(MID(J396,12,4),MID(J396,16,2),MID(J396,18,2)),TEXT(TODAY(),"yyyy-mm-dd"))</f>
        <v>2020-10-14</v>
      </c>
      <c r="M396" s="18">
        <f t="shared" ref="M396:M405" ca="1" si="229">(L396-K396+1)*B396</f>
        <v>7080</v>
      </c>
      <c r="N396" s="19">
        <f t="shared" ref="N396:N405" ca="1" si="230">H396/M396*365</f>
        <v>-0.27808669491525428</v>
      </c>
      <c r="O396" s="35">
        <f t="shared" ref="O396:O405" si="231">D396*C396</f>
        <v>119.85365999999999</v>
      </c>
      <c r="P396" s="35">
        <f t="shared" ref="P396:P405" si="232">B396-O396</f>
        <v>0.14634000000000924</v>
      </c>
      <c r="Q396" s="36">
        <f t="shared" ref="Q396:Q405" si="233">B396/150</f>
        <v>0.8</v>
      </c>
      <c r="R396" s="37">
        <f t="shared" ref="R396:R404" si="234">R395+C396-T396</f>
        <v>11344.420000000013</v>
      </c>
      <c r="S396" s="38">
        <f t="shared" ref="S396:S404" si="235">R396*D396</f>
        <v>19302.530630000023</v>
      </c>
      <c r="T396" s="38">
        <v>96.72</v>
      </c>
      <c r="U396" s="38">
        <v>163.75</v>
      </c>
      <c r="V396" s="39">
        <f t="shared" ref="V396:V404" si="236">V395+U396</f>
        <v>47016.049999999996</v>
      </c>
      <c r="W396" s="39">
        <f t="shared" ref="W396:W404" si="237">V396+S396</f>
        <v>66318.580630000011</v>
      </c>
      <c r="X396" s="1">
        <f t="shared" ref="X396:X404" si="238">X395+B396</f>
        <v>54705</v>
      </c>
      <c r="Y396" s="37">
        <f t="shared" ref="Y396:Y404" si="239">W396-X396</f>
        <v>11613.580630000011</v>
      </c>
      <c r="Z396" s="204">
        <f t="shared" ref="Z396:Z404" si="240">W396/X396-1</f>
        <v>0.21229468293574638</v>
      </c>
      <c r="AA396" s="204">
        <f t="shared" ref="AA396:AA404" si="241">S396/(X396-V396)-1</f>
        <v>1.5104247823174832</v>
      </c>
      <c r="AB396" s="204">
        <f>SUM($C$2:C396)*D396/SUM($B$2:B396)-1</f>
        <v>0.29823159217621797</v>
      </c>
      <c r="AC396" s="204">
        <f t="shared" ref="AC396:AC404" si="242">Z396-AB396</f>
        <v>-8.5936909240471593E-2</v>
      </c>
      <c r="AD396" s="40">
        <f t="shared" ref="AD396:AD404" si="243">IF(E396-F396&lt;0,"达成",E396-F396)</f>
        <v>0.25495100000000004</v>
      </c>
    </row>
    <row r="397" spans="1:30">
      <c r="A397" s="31" t="s">
        <v>1644</v>
      </c>
      <c r="B397" s="2">
        <v>120</v>
      </c>
      <c r="C397" s="178">
        <v>70.48</v>
      </c>
      <c r="D397" s="179">
        <v>1.7007000000000001</v>
      </c>
      <c r="E397" s="32">
        <f t="shared" si="224"/>
        <v>0.21000000000000002</v>
      </c>
      <c r="F397" s="13">
        <f t="shared" si="225"/>
        <v>-4.4408666666666603E-2</v>
      </c>
      <c r="H397" s="5">
        <f t="shared" si="226"/>
        <v>-5.329039999999992</v>
      </c>
      <c r="I397" s="2" t="s">
        <v>66</v>
      </c>
      <c r="J397" s="33" t="s">
        <v>1645</v>
      </c>
      <c r="K397" s="34">
        <f t="shared" si="227"/>
        <v>44061</v>
      </c>
      <c r="L397" s="34" t="str">
        <f t="shared" ca="1" si="228"/>
        <v>2020-10-14</v>
      </c>
      <c r="M397" s="18">
        <f t="shared" ca="1" si="229"/>
        <v>6960</v>
      </c>
      <c r="N397" s="19">
        <f t="shared" ca="1" si="230"/>
        <v>-0.27946833333333287</v>
      </c>
      <c r="O397" s="35">
        <f t="shared" si="231"/>
        <v>119.86533600000001</v>
      </c>
      <c r="P397" s="35">
        <f t="shared" si="232"/>
        <v>0.13466399999998657</v>
      </c>
      <c r="Q397" s="36">
        <f t="shared" si="233"/>
        <v>0.8</v>
      </c>
      <c r="R397" s="37">
        <f t="shared" si="234"/>
        <v>11414.900000000012</v>
      </c>
      <c r="S397" s="38">
        <f t="shared" si="235"/>
        <v>19413.320430000022</v>
      </c>
      <c r="T397" s="38"/>
      <c r="U397" s="38"/>
      <c r="V397" s="39">
        <f t="shared" si="236"/>
        <v>47016.049999999996</v>
      </c>
      <c r="W397" s="39">
        <f t="shared" si="237"/>
        <v>66429.37043000001</v>
      </c>
      <c r="X397" s="1">
        <f t="shared" si="238"/>
        <v>54825</v>
      </c>
      <c r="Y397" s="37">
        <f t="shared" si="239"/>
        <v>11604.37043000001</v>
      </c>
      <c r="Z397" s="204">
        <f t="shared" si="240"/>
        <v>0.21166202334701345</v>
      </c>
      <c r="AA397" s="204">
        <f t="shared" si="241"/>
        <v>1.4860346691936828</v>
      </c>
      <c r="AB397" s="204">
        <f>SUM($C$2:C397)*D397/SUM($B$2:B397)-1</f>
        <v>0.29696731392612863</v>
      </c>
      <c r="AC397" s="204">
        <f t="shared" si="242"/>
        <v>-8.5305290579115178E-2</v>
      </c>
      <c r="AD397" s="40">
        <f t="shared" si="243"/>
        <v>0.25440866666666662</v>
      </c>
    </row>
    <row r="398" spans="1:30">
      <c r="A398" s="31" t="s">
        <v>1646</v>
      </c>
      <c r="B398" s="2">
        <v>120</v>
      </c>
      <c r="C398" s="178">
        <v>71.47</v>
      </c>
      <c r="D398" s="179">
        <v>1.6771</v>
      </c>
      <c r="E398" s="32">
        <f t="shared" si="224"/>
        <v>0.21000000000000002</v>
      </c>
      <c r="F398" s="13">
        <f t="shared" si="225"/>
        <v>-3.0985916666666686E-2</v>
      </c>
      <c r="H398" s="5">
        <f t="shared" si="226"/>
        <v>-3.7183100000000024</v>
      </c>
      <c r="I398" s="2" t="s">
        <v>66</v>
      </c>
      <c r="J398" s="33" t="s">
        <v>1647</v>
      </c>
      <c r="K398" s="34">
        <f t="shared" si="227"/>
        <v>44062</v>
      </c>
      <c r="L398" s="34" t="str">
        <f t="shared" ca="1" si="228"/>
        <v>2020-10-14</v>
      </c>
      <c r="M398" s="18">
        <f t="shared" ca="1" si="229"/>
        <v>6840</v>
      </c>
      <c r="N398" s="19">
        <f t="shared" ca="1" si="230"/>
        <v>-0.19841858918128666</v>
      </c>
      <c r="O398" s="35">
        <f t="shared" si="231"/>
        <v>119.862337</v>
      </c>
      <c r="P398" s="35">
        <f t="shared" si="232"/>
        <v>0.13766300000000342</v>
      </c>
      <c r="Q398" s="36">
        <f t="shared" si="233"/>
        <v>0.8</v>
      </c>
      <c r="R398" s="37">
        <f t="shared" si="234"/>
        <v>11486.370000000012</v>
      </c>
      <c r="S398" s="38">
        <f t="shared" si="235"/>
        <v>19263.791127000019</v>
      </c>
      <c r="T398" s="38"/>
      <c r="U398" s="38"/>
      <c r="V398" s="39">
        <f t="shared" si="236"/>
        <v>47016.049999999996</v>
      </c>
      <c r="W398" s="39">
        <f t="shared" si="237"/>
        <v>66279.841127000022</v>
      </c>
      <c r="X398" s="1">
        <f t="shared" si="238"/>
        <v>54945</v>
      </c>
      <c r="Y398" s="37">
        <f t="shared" si="239"/>
        <v>11334.841127000022</v>
      </c>
      <c r="Z398" s="204">
        <f t="shared" si="240"/>
        <v>0.20629431480571525</v>
      </c>
      <c r="AA398" s="204">
        <f t="shared" si="241"/>
        <v>1.4295513437466512</v>
      </c>
      <c r="AB398" s="204">
        <f>SUM($C$2:C398)*D398/SUM($B$2:B398)-1</f>
        <v>0.27835799062699085</v>
      </c>
      <c r="AC398" s="204">
        <f t="shared" si="242"/>
        <v>-7.2063675821275597E-2</v>
      </c>
      <c r="AD398" s="40">
        <f t="shared" si="243"/>
        <v>0.24098591666666672</v>
      </c>
    </row>
    <row r="399" spans="1:30">
      <c r="A399" s="31" t="s">
        <v>1648</v>
      </c>
      <c r="B399" s="2">
        <v>120</v>
      </c>
      <c r="C399" s="178">
        <v>72.34</v>
      </c>
      <c r="D399" s="179">
        <v>1.6569</v>
      </c>
      <c r="E399" s="32">
        <f t="shared" si="224"/>
        <v>0.21000000000000002</v>
      </c>
      <c r="F399" s="13">
        <f t="shared" si="225"/>
        <v>-1.919016666666664E-2</v>
      </c>
      <c r="H399" s="5">
        <f t="shared" si="226"/>
        <v>-2.302819999999997</v>
      </c>
      <c r="I399" s="2" t="s">
        <v>66</v>
      </c>
      <c r="J399" s="33" t="s">
        <v>1649</v>
      </c>
      <c r="K399" s="34">
        <f t="shared" si="227"/>
        <v>44063</v>
      </c>
      <c r="L399" s="34" t="str">
        <f t="shared" ca="1" si="228"/>
        <v>2020-10-14</v>
      </c>
      <c r="M399" s="18">
        <f t="shared" ca="1" si="229"/>
        <v>6720</v>
      </c>
      <c r="N399" s="19">
        <f t="shared" ca="1" si="230"/>
        <v>-0.12507876488095221</v>
      </c>
      <c r="O399" s="35">
        <f t="shared" si="231"/>
        <v>119.86014600000001</v>
      </c>
      <c r="P399" s="35">
        <f t="shared" si="232"/>
        <v>0.13985399999998549</v>
      </c>
      <c r="Q399" s="36">
        <f t="shared" si="233"/>
        <v>0.8</v>
      </c>
      <c r="R399" s="37">
        <f t="shared" si="234"/>
        <v>11558.710000000012</v>
      </c>
      <c r="S399" s="38">
        <f t="shared" si="235"/>
        <v>19151.626599000021</v>
      </c>
      <c r="T399" s="38"/>
      <c r="U399" s="38"/>
      <c r="V399" s="39">
        <f t="shared" si="236"/>
        <v>47016.049999999996</v>
      </c>
      <c r="W399" s="39">
        <f t="shared" si="237"/>
        <v>66167.676599000013</v>
      </c>
      <c r="X399" s="1">
        <f t="shared" si="238"/>
        <v>55065</v>
      </c>
      <c r="Y399" s="37">
        <f t="shared" si="239"/>
        <v>11102.676599000013</v>
      </c>
      <c r="Z399" s="204">
        <f t="shared" si="240"/>
        <v>0.2016285589575959</v>
      </c>
      <c r="AA399" s="204">
        <f t="shared" si="241"/>
        <v>1.379394405357222</v>
      </c>
      <c r="AB399" s="204">
        <f>SUM($C$2:C399)*D399/SUM($B$2:B399)-1</f>
        <v>0.26238508400980676</v>
      </c>
      <c r="AC399" s="204">
        <f t="shared" si="242"/>
        <v>-6.0756525052210852E-2</v>
      </c>
      <c r="AD399" s="40">
        <f t="shared" si="243"/>
        <v>0.22919016666666667</v>
      </c>
    </row>
    <row r="400" spans="1:30">
      <c r="A400" s="31" t="s">
        <v>1650</v>
      </c>
      <c r="B400" s="2">
        <v>120</v>
      </c>
      <c r="C400" s="178">
        <v>71.77</v>
      </c>
      <c r="D400" s="179">
        <v>1.6700999999999999</v>
      </c>
      <c r="E400" s="32">
        <f t="shared" si="224"/>
        <v>0.21000000000000002</v>
      </c>
      <c r="F400" s="13">
        <f t="shared" si="225"/>
        <v>-2.6918416666666663E-2</v>
      </c>
      <c r="H400" s="5">
        <f t="shared" si="226"/>
        <v>-3.2302099999999996</v>
      </c>
      <c r="I400" s="2" t="s">
        <v>66</v>
      </c>
      <c r="J400" s="33" t="s">
        <v>1651</v>
      </c>
      <c r="K400" s="34">
        <f t="shared" si="227"/>
        <v>44064</v>
      </c>
      <c r="L400" s="34" t="str">
        <f t="shared" ca="1" si="228"/>
        <v>2020-10-14</v>
      </c>
      <c r="M400" s="18">
        <f t="shared" ca="1" si="229"/>
        <v>6600</v>
      </c>
      <c r="N400" s="19">
        <f t="shared" ca="1" si="230"/>
        <v>-0.17864040151515148</v>
      </c>
      <c r="O400" s="35">
        <f t="shared" si="231"/>
        <v>119.86307699999999</v>
      </c>
      <c r="P400" s="35">
        <f t="shared" si="232"/>
        <v>0.13692300000001012</v>
      </c>
      <c r="Q400" s="36">
        <f t="shared" si="233"/>
        <v>0.8</v>
      </c>
      <c r="R400" s="37">
        <f t="shared" si="234"/>
        <v>11630.480000000012</v>
      </c>
      <c r="S400" s="38">
        <f t="shared" si="235"/>
        <v>19424.064648000018</v>
      </c>
      <c r="T400" s="38"/>
      <c r="U400" s="38"/>
      <c r="V400" s="39">
        <f t="shared" si="236"/>
        <v>47016.049999999996</v>
      </c>
      <c r="W400" s="39">
        <f t="shared" si="237"/>
        <v>66440.114648000017</v>
      </c>
      <c r="X400" s="1">
        <f t="shared" si="238"/>
        <v>55185</v>
      </c>
      <c r="Y400" s="37">
        <f t="shared" si="239"/>
        <v>11255.114648000017</v>
      </c>
      <c r="Z400" s="204">
        <f t="shared" si="240"/>
        <v>0.20395242634773969</v>
      </c>
      <c r="AA400" s="204">
        <f t="shared" si="241"/>
        <v>1.3777920844172149</v>
      </c>
      <c r="AB400" s="204">
        <f>SUM($C$2:C400)*D400/SUM($B$2:B400)-1</f>
        <v>0.27184720043490063</v>
      </c>
      <c r="AC400" s="204">
        <f t="shared" si="242"/>
        <v>-6.7894774087160936E-2</v>
      </c>
      <c r="AD400" s="40">
        <f t="shared" si="243"/>
        <v>0.23691841666666669</v>
      </c>
    </row>
    <row r="401" spans="1:30">
      <c r="A401" s="31" t="s">
        <v>1652</v>
      </c>
      <c r="B401" s="2">
        <v>120</v>
      </c>
      <c r="C401" s="178">
        <v>71.16</v>
      </c>
      <c r="D401" s="179">
        <v>1.6843999999999999</v>
      </c>
      <c r="E401" s="32">
        <f t="shared" si="224"/>
        <v>0.21000000000000002</v>
      </c>
      <c r="F401" s="13">
        <f t="shared" si="225"/>
        <v>-3.5189000000000095E-2</v>
      </c>
      <c r="H401" s="5">
        <f t="shared" si="226"/>
        <v>-4.2226800000000111</v>
      </c>
      <c r="I401" s="2" t="s">
        <v>66</v>
      </c>
      <c r="J401" s="33" t="s">
        <v>1653</v>
      </c>
      <c r="K401" s="34">
        <f t="shared" si="227"/>
        <v>44067</v>
      </c>
      <c r="L401" s="34" t="str">
        <f t="shared" ca="1" si="228"/>
        <v>2020-10-14</v>
      </c>
      <c r="M401" s="18">
        <f t="shared" ca="1" si="229"/>
        <v>6240</v>
      </c>
      <c r="N401" s="19">
        <f t="shared" ca="1" si="230"/>
        <v>-0.24699971153846217</v>
      </c>
      <c r="O401" s="35">
        <f t="shared" si="231"/>
        <v>119.86190399999998</v>
      </c>
      <c r="P401" s="35">
        <f t="shared" si="232"/>
        <v>0.13809600000001865</v>
      </c>
      <c r="Q401" s="36">
        <f t="shared" si="233"/>
        <v>0.8</v>
      </c>
      <c r="R401" s="37">
        <f t="shared" si="234"/>
        <v>11701.640000000012</v>
      </c>
      <c r="S401" s="38">
        <f t="shared" si="235"/>
        <v>19710.242416000019</v>
      </c>
      <c r="T401" s="38"/>
      <c r="U401" s="38"/>
      <c r="V401" s="39">
        <f t="shared" si="236"/>
        <v>47016.049999999996</v>
      </c>
      <c r="W401" s="39">
        <f t="shared" si="237"/>
        <v>66726.292416000011</v>
      </c>
      <c r="X401" s="1">
        <f t="shared" si="238"/>
        <v>55305</v>
      </c>
      <c r="Y401" s="37">
        <f t="shared" si="239"/>
        <v>11421.292416000011</v>
      </c>
      <c r="Z401" s="204">
        <f t="shared" si="240"/>
        <v>0.20651464453485247</v>
      </c>
      <c r="AA401" s="204">
        <f t="shared" si="241"/>
        <v>1.3778937520433843</v>
      </c>
      <c r="AB401" s="204">
        <f>SUM($C$2:C401)*D401/SUM($B$2:B401)-1</f>
        <v>0.28212123981556814</v>
      </c>
      <c r="AC401" s="204">
        <f t="shared" si="242"/>
        <v>-7.5606595280715672E-2</v>
      </c>
      <c r="AD401" s="40">
        <f t="shared" si="243"/>
        <v>0.2451890000000001</v>
      </c>
    </row>
    <row r="402" spans="1:30">
      <c r="A402" s="31" t="s">
        <v>1654</v>
      </c>
      <c r="B402" s="2">
        <v>120</v>
      </c>
      <c r="C402" s="178">
        <v>71.069999999999993</v>
      </c>
      <c r="D402" s="179">
        <v>1.6866000000000001</v>
      </c>
      <c r="E402" s="32">
        <f t="shared" si="224"/>
        <v>0.21000000000000002</v>
      </c>
      <c r="F402" s="13">
        <f t="shared" si="225"/>
        <v>-3.6409250000000053E-2</v>
      </c>
      <c r="H402" s="5">
        <f t="shared" si="226"/>
        <v>-4.3691100000000063</v>
      </c>
      <c r="I402" s="2" t="s">
        <v>66</v>
      </c>
      <c r="J402" s="33" t="s">
        <v>1655</v>
      </c>
      <c r="K402" s="34">
        <f t="shared" si="227"/>
        <v>44068</v>
      </c>
      <c r="L402" s="34" t="str">
        <f t="shared" ca="1" si="228"/>
        <v>2020-10-14</v>
      </c>
      <c r="M402" s="18">
        <f t="shared" ca="1" si="229"/>
        <v>6120</v>
      </c>
      <c r="N402" s="19">
        <f t="shared" ca="1" si="230"/>
        <v>-0.26057600490196114</v>
      </c>
      <c r="O402" s="35">
        <f t="shared" si="231"/>
        <v>119.86666199999999</v>
      </c>
      <c r="P402" s="35">
        <f t="shared" si="232"/>
        <v>0.13333800000000906</v>
      </c>
      <c r="Q402" s="36">
        <f t="shared" si="233"/>
        <v>0.8</v>
      </c>
      <c r="R402" s="37">
        <f t="shared" si="234"/>
        <v>11772.710000000012</v>
      </c>
      <c r="S402" s="38">
        <f t="shared" si="235"/>
        <v>19855.85268600002</v>
      </c>
      <c r="T402" s="38"/>
      <c r="U402" s="38"/>
      <c r="V402" s="39">
        <f t="shared" si="236"/>
        <v>47016.049999999996</v>
      </c>
      <c r="W402" s="39">
        <f t="shared" si="237"/>
        <v>66871.902686000016</v>
      </c>
      <c r="X402" s="1">
        <f t="shared" si="238"/>
        <v>55425</v>
      </c>
      <c r="Y402" s="37">
        <f t="shared" si="239"/>
        <v>11446.902686000016</v>
      </c>
      <c r="Z402" s="204">
        <f t="shared" si="240"/>
        <v>0.20652959289129491</v>
      </c>
      <c r="AA402" s="204">
        <f t="shared" si="241"/>
        <v>1.3612761029617264</v>
      </c>
      <c r="AB402" s="204">
        <f>SUM($C$2:C402)*D402/SUM($B$2:B402)-1</f>
        <v>0.28317897364005429</v>
      </c>
      <c r="AC402" s="204">
        <f t="shared" si="242"/>
        <v>-7.6649380748759377E-2</v>
      </c>
      <c r="AD402" s="40">
        <f t="shared" si="243"/>
        <v>0.24640925000000008</v>
      </c>
    </row>
    <row r="403" spans="1:30">
      <c r="A403" s="31" t="s">
        <v>1656</v>
      </c>
      <c r="B403" s="2">
        <v>120</v>
      </c>
      <c r="C403" s="178">
        <v>71.86</v>
      </c>
      <c r="D403" s="179">
        <v>1.6679999999999999</v>
      </c>
      <c r="E403" s="32">
        <f t="shared" si="224"/>
        <v>0.21000000000000002</v>
      </c>
      <c r="F403" s="13">
        <f t="shared" si="225"/>
        <v>-2.5698166666666702E-2</v>
      </c>
      <c r="H403" s="5">
        <f t="shared" si="226"/>
        <v>-3.0837800000000044</v>
      </c>
      <c r="I403" s="2" t="s">
        <v>66</v>
      </c>
      <c r="J403" s="33" t="s">
        <v>1657</v>
      </c>
      <c r="K403" s="34">
        <f t="shared" si="227"/>
        <v>44069</v>
      </c>
      <c r="L403" s="34" t="str">
        <f t="shared" ca="1" si="228"/>
        <v>2020-10-14</v>
      </c>
      <c r="M403" s="18">
        <f t="shared" ca="1" si="229"/>
        <v>6000</v>
      </c>
      <c r="N403" s="19">
        <f t="shared" ca="1" si="230"/>
        <v>-0.18759661666666697</v>
      </c>
      <c r="O403" s="35">
        <f t="shared" si="231"/>
        <v>119.86247999999999</v>
      </c>
      <c r="P403" s="35">
        <f t="shared" si="232"/>
        <v>0.13752000000000919</v>
      </c>
      <c r="Q403" s="36">
        <f t="shared" si="233"/>
        <v>0.8</v>
      </c>
      <c r="R403" s="37">
        <f t="shared" si="234"/>
        <v>11844.570000000012</v>
      </c>
      <c r="S403" s="38">
        <f t="shared" si="235"/>
        <v>19756.742760000019</v>
      </c>
      <c r="T403" s="38"/>
      <c r="U403" s="38"/>
      <c r="V403" s="39">
        <f t="shared" si="236"/>
        <v>47016.049999999996</v>
      </c>
      <c r="W403" s="39">
        <f t="shared" si="237"/>
        <v>66772.792760000011</v>
      </c>
      <c r="X403" s="1">
        <f t="shared" si="238"/>
        <v>55545</v>
      </c>
      <c r="Y403" s="37">
        <f t="shared" si="239"/>
        <v>11227.792760000011</v>
      </c>
      <c r="Z403" s="204">
        <f t="shared" si="240"/>
        <v>0.2021386760284456</v>
      </c>
      <c r="AA403" s="204">
        <f t="shared" si="241"/>
        <v>1.316433178761748</v>
      </c>
      <c r="AB403" s="204">
        <f>SUM($C$2:C403)*D403/SUM($B$2:B403)-1</f>
        <v>0.26844425600864152</v>
      </c>
      <c r="AC403" s="204">
        <f t="shared" si="242"/>
        <v>-6.6305579980195928E-2</v>
      </c>
      <c r="AD403" s="40">
        <f t="shared" si="243"/>
        <v>0.23569816666666671</v>
      </c>
    </row>
    <row r="404" spans="1:30">
      <c r="A404" s="31" t="s">
        <v>1658</v>
      </c>
      <c r="B404" s="2">
        <v>120</v>
      </c>
      <c r="C404" s="178">
        <v>71.5</v>
      </c>
      <c r="D404" s="179">
        <v>1.6762999999999999</v>
      </c>
      <c r="E404" s="32">
        <f t="shared" si="224"/>
        <v>0.21000000000000002</v>
      </c>
      <c r="F404" s="13">
        <f t="shared" si="225"/>
        <v>-3.0579166666666661E-2</v>
      </c>
      <c r="H404" s="5">
        <f t="shared" si="226"/>
        <v>-3.6694999999999993</v>
      </c>
      <c r="I404" s="2" t="s">
        <v>66</v>
      </c>
      <c r="J404" s="33" t="s">
        <v>1659</v>
      </c>
      <c r="K404" s="34">
        <f t="shared" si="227"/>
        <v>44070</v>
      </c>
      <c r="L404" s="34" t="str">
        <f t="shared" ca="1" si="228"/>
        <v>2020-10-14</v>
      </c>
      <c r="M404" s="18">
        <f t="shared" ca="1" si="229"/>
        <v>5880</v>
      </c>
      <c r="N404" s="19">
        <f t="shared" ca="1" si="230"/>
        <v>-0.22778358843537411</v>
      </c>
      <c r="O404" s="35">
        <f t="shared" si="231"/>
        <v>119.85544999999999</v>
      </c>
      <c r="P404" s="35">
        <f t="shared" si="232"/>
        <v>0.1445500000000095</v>
      </c>
      <c r="Q404" s="36">
        <f t="shared" si="233"/>
        <v>0.8</v>
      </c>
      <c r="R404" s="37">
        <f t="shared" si="234"/>
        <v>11916.070000000012</v>
      </c>
      <c r="S404" s="38">
        <f t="shared" si="235"/>
        <v>19974.908141000018</v>
      </c>
      <c r="T404" s="38"/>
      <c r="U404" s="38"/>
      <c r="V404" s="39">
        <f t="shared" si="236"/>
        <v>47016.049999999996</v>
      </c>
      <c r="W404" s="39">
        <f t="shared" si="237"/>
        <v>66990.95814100001</v>
      </c>
      <c r="X404" s="1">
        <f t="shared" si="238"/>
        <v>55665</v>
      </c>
      <c r="Y404" s="37">
        <f t="shared" si="239"/>
        <v>11325.95814100001</v>
      </c>
      <c r="Z404" s="204">
        <f t="shared" si="240"/>
        <v>0.20346641769514084</v>
      </c>
      <c r="AA404" s="204">
        <f t="shared" si="241"/>
        <v>1.309518281525504</v>
      </c>
      <c r="AB404" s="204">
        <f>SUM($C$2:C404)*D404/SUM($B$2:B404)-1</f>
        <v>0.27416115593281254</v>
      </c>
      <c r="AC404" s="204">
        <f t="shared" si="242"/>
        <v>-7.0694738237671695E-2</v>
      </c>
      <c r="AD404" s="40">
        <f t="shared" si="243"/>
        <v>0.24057916666666668</v>
      </c>
    </row>
    <row r="405" spans="1:30">
      <c r="A405" s="31" t="s">
        <v>1660</v>
      </c>
      <c r="B405" s="2">
        <v>120</v>
      </c>
      <c r="C405" s="178">
        <v>69.91</v>
      </c>
      <c r="D405" s="179">
        <v>1.7144999999999999</v>
      </c>
      <c r="E405" s="32">
        <f t="shared" si="224"/>
        <v>0.21000000000000002</v>
      </c>
      <c r="F405" s="13">
        <f t="shared" si="225"/>
        <v>-5.2136916666666741E-2</v>
      </c>
      <c r="H405" s="5">
        <f t="shared" si="226"/>
        <v>-6.2564300000000088</v>
      </c>
      <c r="I405" s="2" t="s">
        <v>66</v>
      </c>
      <c r="J405" s="33" t="s">
        <v>1661</v>
      </c>
      <c r="K405" s="34">
        <f t="shared" si="227"/>
        <v>44071</v>
      </c>
      <c r="L405" s="34" t="str">
        <f t="shared" ca="1" si="228"/>
        <v>2020-10-14</v>
      </c>
      <c r="M405" s="18">
        <f t="shared" ca="1" si="229"/>
        <v>5760</v>
      </c>
      <c r="N405" s="19">
        <f t="shared" ca="1" si="230"/>
        <v>-0.39645780381944501</v>
      </c>
      <c r="O405" s="35">
        <f t="shared" si="231"/>
        <v>119.86069499999999</v>
      </c>
      <c r="P405" s="35">
        <f t="shared" si="232"/>
        <v>0.13930500000000734</v>
      </c>
      <c r="Q405" s="36">
        <f t="shared" si="233"/>
        <v>0.8</v>
      </c>
      <c r="R405" s="37">
        <f t="shared" ref="R405" si="244">R404+C405-T405</f>
        <v>10286.770000000011</v>
      </c>
      <c r="S405" s="38">
        <f t="shared" ref="S405" si="245">R405*D405</f>
        <v>17636.667165000017</v>
      </c>
      <c r="T405" s="38">
        <v>1699.21</v>
      </c>
      <c r="U405" s="38">
        <v>2898.73</v>
      </c>
      <c r="V405" s="39">
        <f t="shared" ref="V405" si="246">V404+U405</f>
        <v>49914.78</v>
      </c>
      <c r="W405" s="39">
        <f t="shared" ref="W405" si="247">V405+S405</f>
        <v>67551.44716500002</v>
      </c>
      <c r="X405" s="1">
        <f t="shared" ref="X405" si="248">X404+B405</f>
        <v>55785</v>
      </c>
      <c r="Y405" s="37">
        <f t="shared" ref="Y405" si="249">W405-X405</f>
        <v>11766.44716500002</v>
      </c>
      <c r="Z405" s="204">
        <f t="shared" ref="Z405" si="250">W405/X405-1</f>
        <v>0.21092492901317583</v>
      </c>
      <c r="AA405" s="204">
        <f t="shared" ref="AA405" si="251">S405/(X405-V405)-1</f>
        <v>2.0044303561024992</v>
      </c>
      <c r="AB405" s="204">
        <f>SUM($C$2:C405)*D405/SUM($B$2:B405)-1</f>
        <v>0.30254239257865012</v>
      </c>
      <c r="AC405" s="204">
        <f t="shared" ref="AC405" si="252">Z405-AB405</f>
        <v>-9.1617463565474289E-2</v>
      </c>
      <c r="AD405" s="40">
        <f t="shared" ref="AD405" si="253">IF(E405-F405&lt;0,"达成",E405-F405)</f>
        <v>0.26213691666666677</v>
      </c>
    </row>
    <row r="406" spans="1:30">
      <c r="A406" s="31" t="s">
        <v>1662</v>
      </c>
      <c r="B406" s="2">
        <v>120</v>
      </c>
      <c r="C406" s="178">
        <v>70.290000000000006</v>
      </c>
      <c r="D406" s="179">
        <v>1.7053</v>
      </c>
      <c r="E406" s="32">
        <f t="shared" ref="E406" si="254">10%*Q406+13%</f>
        <v>0.21000000000000002</v>
      </c>
      <c r="F406" s="13">
        <f t="shared" ref="F406" si="255">IF(G406="",($F$1*C406-B406)/B406,H406/B406)</f>
        <v>-4.6984749999999902E-2</v>
      </c>
      <c r="H406" s="5">
        <f t="shared" ref="H406" si="256">IF(G406="",$F$1*C406-B406,G406-B406)</f>
        <v>-5.6381699999999881</v>
      </c>
      <c r="I406" s="2" t="s">
        <v>66</v>
      </c>
      <c r="J406" s="33" t="s">
        <v>1663</v>
      </c>
      <c r="K406" s="34">
        <f t="shared" ref="K406" si="257">DATE(MID(J406,1,4),MID(J406,5,2),MID(J406,7,2))</f>
        <v>44074</v>
      </c>
      <c r="L406" s="34" t="str">
        <f t="shared" ref="L406" ca="1" si="258">IF(LEN(J406) &gt; 15,DATE(MID(J406,12,4),MID(J406,16,2),MID(J406,18,2)),TEXT(TODAY(),"yyyy-mm-dd"))</f>
        <v>2020-10-14</v>
      </c>
      <c r="M406" s="18">
        <f t="shared" ref="M406" ca="1" si="259">(L406-K406+1)*B406</f>
        <v>5400</v>
      </c>
      <c r="N406" s="19">
        <f t="shared" ref="N406" ca="1" si="260">H406/M406*365</f>
        <v>-0.38109852777777697</v>
      </c>
      <c r="O406" s="35">
        <f t="shared" ref="O406" si="261">D406*C406</f>
        <v>119.86553700000002</v>
      </c>
      <c r="P406" s="35">
        <f t="shared" ref="P406" si="262">B406-O406</f>
        <v>0.13446299999998246</v>
      </c>
      <c r="Q406" s="36">
        <f t="shared" ref="Q406" si="263">B406/150</f>
        <v>0.8</v>
      </c>
      <c r="R406" s="37">
        <f t="shared" ref="R406" si="264">R405+C406-T406</f>
        <v>10357.060000000012</v>
      </c>
      <c r="S406" s="38">
        <f t="shared" ref="S406" si="265">R406*D406</f>
        <v>17661.894418000022</v>
      </c>
      <c r="T406" s="38"/>
      <c r="U406" s="38"/>
      <c r="V406" s="39">
        <f t="shared" ref="V406" si="266">V405+U406</f>
        <v>49914.78</v>
      </c>
      <c r="W406" s="39">
        <f t="shared" ref="W406" si="267">V406+S406</f>
        <v>67576.674418000024</v>
      </c>
      <c r="X406" s="1">
        <f t="shared" ref="X406" si="268">X405+B406</f>
        <v>55905</v>
      </c>
      <c r="Y406" s="37">
        <f t="shared" ref="Y406" si="269">W406-X406</f>
        <v>11671.674418000024</v>
      </c>
      <c r="Z406" s="204">
        <f t="shared" ref="Z406" si="270">W406/X406-1</f>
        <v>0.20877693261783437</v>
      </c>
      <c r="AA406" s="204">
        <f t="shared" ref="AA406" si="271">S406/(X406-V406)-1</f>
        <v>1.9484550514004524</v>
      </c>
      <c r="AB406" s="204">
        <f>SUM($C$2:C406)*D406/SUM($B$2:B406)-1</f>
        <v>0.29491614623021212</v>
      </c>
      <c r="AC406" s="204">
        <f t="shared" ref="AC406" si="272">Z406-AB406</f>
        <v>-8.6139213612377752E-2</v>
      </c>
      <c r="AD406" s="40">
        <f t="shared" ref="AD406" si="273">IF(E406-F406&lt;0,"达成",E406-F406)</f>
        <v>0.25698474999999993</v>
      </c>
    </row>
    <row r="407" spans="1:30">
      <c r="A407" s="31" t="s">
        <v>1692</v>
      </c>
      <c r="B407" s="2">
        <v>120</v>
      </c>
      <c r="C407" s="178">
        <v>69.930000000000007</v>
      </c>
      <c r="D407" s="179">
        <v>1.714</v>
      </c>
      <c r="E407" s="32">
        <f t="shared" ref="E407" si="274">10%*Q407+13%</f>
        <v>0.21000000000000002</v>
      </c>
      <c r="F407" s="13">
        <f t="shared" ref="F407" si="275">IF(G407="",($F$1*C407-B407)/B407,H407/B407)</f>
        <v>-5.1865749999999856E-2</v>
      </c>
      <c r="H407" s="5">
        <f t="shared" ref="H407" si="276">IF(G407="",$F$1*C407-B407,G407-B407)</f>
        <v>-6.223889999999983</v>
      </c>
      <c r="I407" s="2" t="s">
        <v>66</v>
      </c>
      <c r="J407" s="33" t="s">
        <v>1693</v>
      </c>
      <c r="K407" s="34">
        <f t="shared" ref="K407" si="277">DATE(MID(J407,1,4),MID(J407,5,2),MID(J407,7,2))</f>
        <v>44075</v>
      </c>
      <c r="L407" s="34" t="str">
        <f t="shared" ref="L407" ca="1" si="278">IF(LEN(J407) &gt; 15,DATE(MID(J407,12,4),MID(J407,16,2),MID(J407,18,2)),TEXT(TODAY(),"yyyy-mm-dd"))</f>
        <v>2020-10-14</v>
      </c>
      <c r="M407" s="18">
        <f t="shared" ref="M407" ca="1" si="279">(L407-K407+1)*B407</f>
        <v>5280</v>
      </c>
      <c r="N407" s="19">
        <f t="shared" ref="N407" ca="1" si="280">H407/M407*365</f>
        <v>-0.43024997159090794</v>
      </c>
      <c r="O407" s="35">
        <f t="shared" ref="O407" si="281">D407*C407</f>
        <v>119.86002000000001</v>
      </c>
      <c r="P407" s="35">
        <f t="shared" ref="P407" si="282">B407-O407</f>
        <v>0.13997999999999422</v>
      </c>
      <c r="Q407" s="36">
        <f t="shared" ref="Q407" si="283">B407/150</f>
        <v>0.8</v>
      </c>
      <c r="R407" s="37">
        <f t="shared" ref="R407" si="284">R406+C407-T407</f>
        <v>10426.990000000013</v>
      </c>
      <c r="S407" s="38">
        <f t="shared" ref="S407" si="285">R407*D407</f>
        <v>17871.860860000023</v>
      </c>
      <c r="T407" s="38"/>
      <c r="U407" s="38"/>
      <c r="V407" s="39">
        <f t="shared" ref="V407" si="286">V406+U407</f>
        <v>49914.78</v>
      </c>
      <c r="W407" s="39">
        <f t="shared" ref="W407" si="287">V407+S407</f>
        <v>67786.640860000014</v>
      </c>
      <c r="X407" s="1">
        <f t="shared" ref="X407" si="288">X406+B407</f>
        <v>56025</v>
      </c>
      <c r="Y407" s="37">
        <f t="shared" ref="Y407" si="289">W407-X407</f>
        <v>11761.640860000014</v>
      </c>
      <c r="Z407" s="204">
        <f t="shared" ref="Z407" si="290">W407/X407-1</f>
        <v>0.20993557983043298</v>
      </c>
      <c r="AA407" s="204">
        <f t="shared" ref="AA407" si="291">S407/(X407-V407)-1</f>
        <v>1.9249128280160157</v>
      </c>
      <c r="AB407" s="204">
        <f>SUM($C$2:C407)*D407/SUM($B$2:B407)-1</f>
        <v>0.30087414404283819</v>
      </c>
      <c r="AC407" s="204">
        <f t="shared" ref="AC407" si="292">Z407-AB407</f>
        <v>-9.0938564212405204E-2</v>
      </c>
      <c r="AD407" s="40">
        <f t="shared" ref="AD407" si="293">IF(E407-F407&lt;0,"达成",E407-F407)</f>
        <v>0.2618657499999999</v>
      </c>
    </row>
    <row r="408" spans="1:30">
      <c r="A408" s="31" t="s">
        <v>1694</v>
      </c>
      <c r="B408" s="2">
        <v>120</v>
      </c>
      <c r="C408" s="178">
        <v>69.900000000000006</v>
      </c>
      <c r="D408" s="179">
        <v>1.7146999999999999</v>
      </c>
      <c r="E408" s="32">
        <f t="shared" ref="E408:E415" si="294">10%*Q408+13%</f>
        <v>0.21000000000000002</v>
      </c>
      <c r="F408" s="13">
        <f t="shared" ref="F408:F415" si="295">IF(G408="",($F$1*C408-B408)/B408,H408/B408)</f>
        <v>-5.2272499999999882E-2</v>
      </c>
      <c r="H408" s="5">
        <f t="shared" ref="H408:H415" si="296">IF(G408="",$F$1*C408-B408,G408-B408)</f>
        <v>-6.2726999999999862</v>
      </c>
      <c r="I408" s="2" t="s">
        <v>66</v>
      </c>
      <c r="J408" s="33" t="s">
        <v>1695</v>
      </c>
      <c r="K408" s="34">
        <f t="shared" ref="K408:K415" si="297">DATE(MID(J408,1,4),MID(J408,5,2),MID(J408,7,2))</f>
        <v>44076</v>
      </c>
      <c r="L408" s="34" t="str">
        <f t="shared" ref="L408:L415" ca="1" si="298">IF(LEN(J408) &gt; 15,DATE(MID(J408,12,4),MID(J408,16,2),MID(J408,18,2)),TEXT(TODAY(),"yyyy-mm-dd"))</f>
        <v>2020-10-14</v>
      </c>
      <c r="M408" s="18">
        <f t="shared" ref="M408:M415" ca="1" si="299">(L408-K408+1)*B408</f>
        <v>5160</v>
      </c>
      <c r="N408" s="19">
        <f t="shared" ref="N408:N415" ca="1" si="300">H408/M408*365</f>
        <v>-0.44370843023255713</v>
      </c>
      <c r="O408" s="35">
        <f t="shared" ref="O408:O415" si="301">D408*C408</f>
        <v>119.85753</v>
      </c>
      <c r="P408" s="35">
        <f t="shared" ref="P408:P415" si="302">B408-O408</f>
        <v>0.14247000000000298</v>
      </c>
      <c r="Q408" s="36">
        <f t="shared" ref="Q408:Q415" si="303">B408/150</f>
        <v>0.8</v>
      </c>
      <c r="R408" s="37">
        <f t="shared" ref="R408:R410" si="304">R407+C408-T408</f>
        <v>10496.890000000012</v>
      </c>
      <c r="S408" s="38">
        <f t="shared" ref="S408:S410" si="305">R408*D408</f>
        <v>17999.017283000019</v>
      </c>
      <c r="T408" s="38"/>
      <c r="U408" s="38"/>
      <c r="V408" s="39">
        <f t="shared" ref="V408:V410" si="306">V407+U408</f>
        <v>49914.78</v>
      </c>
      <c r="W408" s="39">
        <f t="shared" ref="W408:W410" si="307">V408+S408</f>
        <v>67913.797283000022</v>
      </c>
      <c r="X408" s="1">
        <f t="shared" ref="X408:X410" si="308">X407+B408</f>
        <v>56145</v>
      </c>
      <c r="Y408" s="37">
        <f t="shared" ref="Y408:Y410" si="309">W408-X408</f>
        <v>11768.797283000022</v>
      </c>
      <c r="Z408" s="204">
        <f t="shared" ref="Z408:Z410" si="310">W408/X408-1</f>
        <v>0.20961434291566516</v>
      </c>
      <c r="AA408" s="204">
        <f t="shared" ref="AA408:AA410" si="311">S408/(X408-V408)-1</f>
        <v>1.8889858276272773</v>
      </c>
      <c r="AB408" s="204">
        <f>SUM($C$2:C408)*D408/SUM($B$2:B408)-1</f>
        <v>0.30075868458455801</v>
      </c>
      <c r="AC408" s="204">
        <f t="shared" ref="AC408:AC410" si="312">Z408-AB408</f>
        <v>-9.1144341668892848E-2</v>
      </c>
      <c r="AD408" s="40">
        <f t="shared" ref="AD408:AD410" si="313">IF(E408-F408&lt;0,"达成",E408-F408)</f>
        <v>0.26227249999999991</v>
      </c>
    </row>
    <row r="409" spans="1:30">
      <c r="A409" s="31" t="s">
        <v>1696</v>
      </c>
      <c r="B409" s="2">
        <v>120</v>
      </c>
      <c r="C409" s="178">
        <v>70.27</v>
      </c>
      <c r="D409" s="179">
        <v>1.7058</v>
      </c>
      <c r="E409" s="32">
        <f t="shared" si="294"/>
        <v>0.21000000000000002</v>
      </c>
      <c r="F409" s="13">
        <f t="shared" si="295"/>
        <v>-4.7255916666666661E-2</v>
      </c>
      <c r="H409" s="5">
        <f t="shared" si="296"/>
        <v>-5.6707099999999997</v>
      </c>
      <c r="I409" s="2" t="s">
        <v>66</v>
      </c>
      <c r="J409" s="33" t="s">
        <v>1697</v>
      </c>
      <c r="K409" s="34">
        <f t="shared" si="297"/>
        <v>44077</v>
      </c>
      <c r="L409" s="34" t="str">
        <f t="shared" ca="1" si="298"/>
        <v>2020-10-14</v>
      </c>
      <c r="M409" s="18">
        <f t="shared" ca="1" si="299"/>
        <v>5040</v>
      </c>
      <c r="N409" s="19">
        <f t="shared" ca="1" si="300"/>
        <v>-0.41067641865079357</v>
      </c>
      <c r="O409" s="35">
        <f t="shared" si="301"/>
        <v>119.86656599999999</v>
      </c>
      <c r="P409" s="35">
        <f t="shared" si="302"/>
        <v>0.13343400000000827</v>
      </c>
      <c r="Q409" s="36">
        <f t="shared" si="303"/>
        <v>0.8</v>
      </c>
      <c r="R409" s="37">
        <f t="shared" si="304"/>
        <v>10567.160000000013</v>
      </c>
      <c r="S409" s="38">
        <f t="shared" si="305"/>
        <v>18025.461528000022</v>
      </c>
      <c r="T409" s="38"/>
      <c r="U409" s="38"/>
      <c r="V409" s="39">
        <f t="shared" si="306"/>
        <v>49914.78</v>
      </c>
      <c r="W409" s="39">
        <f t="shared" si="307"/>
        <v>67940.241528000013</v>
      </c>
      <c r="X409" s="1">
        <f t="shared" si="308"/>
        <v>56265</v>
      </c>
      <c r="Y409" s="37">
        <f t="shared" si="309"/>
        <v>11675.241528000013</v>
      </c>
      <c r="Z409" s="204">
        <f t="shared" si="310"/>
        <v>0.20750451484937371</v>
      </c>
      <c r="AA409" s="204">
        <f t="shared" si="311"/>
        <v>1.8385570150325528</v>
      </c>
      <c r="AB409" s="204">
        <f>SUM($C$2:C409)*D409/SUM($B$2:B409)-1</f>
        <v>0.29337779098906958</v>
      </c>
      <c r="AC409" s="204">
        <f t="shared" si="312"/>
        <v>-8.5873276139695864E-2</v>
      </c>
      <c r="AD409" s="40">
        <f t="shared" si="313"/>
        <v>0.2572559166666667</v>
      </c>
    </row>
    <row r="410" spans="1:30">
      <c r="A410" s="31" t="s">
        <v>1698</v>
      </c>
      <c r="B410" s="2">
        <v>120</v>
      </c>
      <c r="C410" s="178">
        <v>70.91</v>
      </c>
      <c r="D410" s="179">
        <v>1.6902999999999999</v>
      </c>
      <c r="E410" s="32">
        <f t="shared" si="294"/>
        <v>0.21000000000000002</v>
      </c>
      <c r="F410" s="13">
        <f t="shared" si="295"/>
        <v>-3.8578583333333326E-2</v>
      </c>
      <c r="H410" s="5">
        <f t="shared" si="296"/>
        <v>-4.6294299999999993</v>
      </c>
      <c r="I410" s="2" t="s">
        <v>66</v>
      </c>
      <c r="J410" s="33" t="s">
        <v>1699</v>
      </c>
      <c r="K410" s="34">
        <f t="shared" si="297"/>
        <v>44078</v>
      </c>
      <c r="L410" s="34" t="str">
        <f t="shared" ca="1" si="298"/>
        <v>2020-10-14</v>
      </c>
      <c r="M410" s="18">
        <f t="shared" ca="1" si="299"/>
        <v>4920</v>
      </c>
      <c r="N410" s="19">
        <f t="shared" ca="1" si="300"/>
        <v>-0.34344348577235767</v>
      </c>
      <c r="O410" s="35">
        <f t="shared" si="301"/>
        <v>119.85917299999998</v>
      </c>
      <c r="P410" s="35">
        <f t="shared" si="302"/>
        <v>0.1408270000000158</v>
      </c>
      <c r="Q410" s="36">
        <f t="shared" si="303"/>
        <v>0.8</v>
      </c>
      <c r="R410" s="37">
        <f t="shared" si="304"/>
        <v>10638.070000000012</v>
      </c>
      <c r="S410" s="38">
        <f t="shared" si="305"/>
        <v>17981.529721000021</v>
      </c>
      <c r="T410" s="38"/>
      <c r="U410" s="38"/>
      <c r="V410" s="39">
        <f t="shared" si="306"/>
        <v>49914.78</v>
      </c>
      <c r="W410" s="39">
        <f t="shared" si="307"/>
        <v>67896.309721000027</v>
      </c>
      <c r="X410" s="1">
        <f t="shared" si="308"/>
        <v>56385</v>
      </c>
      <c r="Y410" s="37">
        <f t="shared" si="309"/>
        <v>11511.309721000027</v>
      </c>
      <c r="Z410" s="204">
        <f t="shared" si="310"/>
        <v>0.20415553287221821</v>
      </c>
      <c r="AA410" s="204">
        <f t="shared" si="311"/>
        <v>1.7791218414520706</v>
      </c>
      <c r="AB410" s="204">
        <f>SUM($C$2:C410)*D410/SUM($B$2:B410)-1</f>
        <v>0.28102346560255409</v>
      </c>
      <c r="AC410" s="204">
        <f t="shared" si="312"/>
        <v>-7.6867932730335875E-2</v>
      </c>
      <c r="AD410" s="40">
        <f t="shared" si="313"/>
        <v>0.24857858333333335</v>
      </c>
    </row>
    <row r="411" spans="1:30">
      <c r="A411" s="31" t="s">
        <v>1700</v>
      </c>
      <c r="B411" s="2">
        <v>120</v>
      </c>
      <c r="C411" s="178">
        <v>72.349999999999994</v>
      </c>
      <c r="D411" s="179">
        <v>1.6567000000000001</v>
      </c>
      <c r="E411" s="32">
        <f t="shared" si="294"/>
        <v>0.21000000000000002</v>
      </c>
      <c r="F411" s="13">
        <f t="shared" si="295"/>
        <v>-1.9054583333333378E-2</v>
      </c>
      <c r="H411" s="5">
        <f t="shared" si="296"/>
        <v>-2.2865500000000054</v>
      </c>
      <c r="I411" s="2" t="s">
        <v>66</v>
      </c>
      <c r="J411" s="33" t="s">
        <v>1701</v>
      </c>
      <c r="K411" s="34">
        <f t="shared" si="297"/>
        <v>44081</v>
      </c>
      <c r="L411" s="34" t="str">
        <f t="shared" ca="1" si="298"/>
        <v>2020-10-14</v>
      </c>
      <c r="M411" s="18">
        <f t="shared" ca="1" si="299"/>
        <v>4560</v>
      </c>
      <c r="N411" s="19">
        <f t="shared" ca="1" si="300"/>
        <v>-0.18302428728070219</v>
      </c>
      <c r="O411" s="35">
        <f t="shared" si="301"/>
        <v>119.862245</v>
      </c>
      <c r="P411" s="35">
        <f t="shared" si="302"/>
        <v>0.13775499999999852</v>
      </c>
      <c r="Q411" s="36">
        <f t="shared" si="303"/>
        <v>0.8</v>
      </c>
      <c r="R411" s="37">
        <f t="shared" ref="R411:R415" si="314">R410+C411-T411</f>
        <v>10710.420000000013</v>
      </c>
      <c r="S411" s="38">
        <f t="shared" ref="S411:S415" si="315">R411*D411</f>
        <v>17743.952814000022</v>
      </c>
      <c r="T411" s="38"/>
      <c r="U411" s="38"/>
      <c r="V411" s="39">
        <f t="shared" ref="V411:V415" si="316">V410+U411</f>
        <v>49914.78</v>
      </c>
      <c r="W411" s="39">
        <f t="shared" ref="W411:W415" si="317">V411+S411</f>
        <v>67658.732814000017</v>
      </c>
      <c r="X411" s="1">
        <f t="shared" ref="X411:X415" si="318">X410+B411</f>
        <v>56505</v>
      </c>
      <c r="Y411" s="37">
        <f t="shared" ref="Y411:Y415" si="319">W411-X411</f>
        <v>11153.732814000017</v>
      </c>
      <c r="Z411" s="204">
        <f t="shared" ref="Z411:Z415" si="320">W411/X411-1</f>
        <v>0.19739373177594932</v>
      </c>
      <c r="AA411" s="204">
        <f t="shared" ref="AA411:AA415" si="321">S411/(X411-V411)-1</f>
        <v>1.6924674463068028</v>
      </c>
      <c r="AB411" s="204">
        <f>SUM($C$2:C411)*D411/SUM($B$2:B411)-1</f>
        <v>0.25501394667728539</v>
      </c>
      <c r="AC411" s="204">
        <f t="shared" ref="AC411:AC415" si="322">Z411-AB411</f>
        <v>-5.7620214901336064E-2</v>
      </c>
      <c r="AD411" s="40">
        <f t="shared" ref="AD411:AD415" si="323">IF(E411-F411&lt;0,"达成",E411-F411)</f>
        <v>0.22905458333333339</v>
      </c>
    </row>
    <row r="412" spans="1:30">
      <c r="A412" s="31" t="s">
        <v>1702</v>
      </c>
      <c r="B412" s="2">
        <v>135</v>
      </c>
      <c r="C412" s="178">
        <v>80.98</v>
      </c>
      <c r="D412" s="179">
        <v>1.6651</v>
      </c>
      <c r="E412" s="32">
        <f t="shared" si="294"/>
        <v>0.22000000000000003</v>
      </c>
      <c r="F412" s="13">
        <f t="shared" si="295"/>
        <v>-2.4041037037037076E-2</v>
      </c>
      <c r="H412" s="5">
        <f t="shared" si="296"/>
        <v>-3.2455400000000054</v>
      </c>
      <c r="I412" s="2" t="s">
        <v>66</v>
      </c>
      <c r="J412" s="33" t="s">
        <v>1703</v>
      </c>
      <c r="K412" s="34">
        <f t="shared" si="297"/>
        <v>44082</v>
      </c>
      <c r="L412" s="34" t="str">
        <f t="shared" ca="1" si="298"/>
        <v>2020-10-14</v>
      </c>
      <c r="M412" s="18">
        <f t="shared" ca="1" si="299"/>
        <v>4995</v>
      </c>
      <c r="N412" s="19">
        <f t="shared" ca="1" si="300"/>
        <v>-0.23716158158158196</v>
      </c>
      <c r="O412" s="35">
        <f t="shared" si="301"/>
        <v>134.839798</v>
      </c>
      <c r="P412" s="35">
        <f t="shared" si="302"/>
        <v>0.16020199999999818</v>
      </c>
      <c r="Q412" s="36">
        <f t="shared" si="303"/>
        <v>0.9</v>
      </c>
      <c r="R412" s="37">
        <f t="shared" si="314"/>
        <v>10791.400000000012</v>
      </c>
      <c r="S412" s="38">
        <f t="shared" si="315"/>
        <v>17968.76014000002</v>
      </c>
      <c r="T412" s="38"/>
      <c r="U412" s="38"/>
      <c r="V412" s="39">
        <f t="shared" si="316"/>
        <v>49914.78</v>
      </c>
      <c r="W412" s="39">
        <f t="shared" si="317"/>
        <v>67883.540140000026</v>
      </c>
      <c r="X412" s="1">
        <f t="shared" si="318"/>
        <v>56640</v>
      </c>
      <c r="Y412" s="37">
        <f t="shared" si="319"/>
        <v>11243.540140000026</v>
      </c>
      <c r="Z412" s="204">
        <f t="shared" si="320"/>
        <v>0.19850883015536769</v>
      </c>
      <c r="AA412" s="204">
        <f t="shared" si="321"/>
        <v>1.6718471871552185</v>
      </c>
      <c r="AB412" s="204">
        <f>SUM($C$2:C412)*D412/SUM($B$2:B412)-1</f>
        <v>0.26075145513771214</v>
      </c>
      <c r="AC412" s="204">
        <f t="shared" si="322"/>
        <v>-6.2242624982344452E-2</v>
      </c>
      <c r="AD412" s="40">
        <f t="shared" si="323"/>
        <v>0.24404103703703711</v>
      </c>
    </row>
    <row r="413" spans="1:30">
      <c r="A413" s="31" t="s">
        <v>1704</v>
      </c>
      <c r="B413" s="2">
        <v>135</v>
      </c>
      <c r="C413" s="178">
        <v>82.82</v>
      </c>
      <c r="D413" s="179">
        <v>1.6282000000000001</v>
      </c>
      <c r="E413" s="32">
        <f t="shared" si="294"/>
        <v>0.22000000000000003</v>
      </c>
      <c r="F413" s="13">
        <f t="shared" si="295"/>
        <v>-1.8656296296297923E-3</v>
      </c>
      <c r="H413" s="5">
        <f t="shared" si="296"/>
        <v>-0.25186000000002196</v>
      </c>
      <c r="I413" s="2" t="s">
        <v>66</v>
      </c>
      <c r="J413" s="33" t="s">
        <v>1705</v>
      </c>
      <c r="K413" s="34">
        <f t="shared" si="297"/>
        <v>44083</v>
      </c>
      <c r="L413" s="34" t="str">
        <f t="shared" ca="1" si="298"/>
        <v>2020-10-14</v>
      </c>
      <c r="M413" s="18">
        <f t="shared" ca="1" si="299"/>
        <v>4860</v>
      </c>
      <c r="N413" s="19">
        <f t="shared" ca="1" si="300"/>
        <v>-1.8915411522635393E-2</v>
      </c>
      <c r="O413" s="35">
        <f t="shared" si="301"/>
        <v>134.84752399999999</v>
      </c>
      <c r="P413" s="35">
        <f t="shared" si="302"/>
        <v>0.15247600000000716</v>
      </c>
      <c r="Q413" s="36">
        <f t="shared" si="303"/>
        <v>0.9</v>
      </c>
      <c r="R413" s="37">
        <f t="shared" si="314"/>
        <v>10874.220000000012</v>
      </c>
      <c r="S413" s="38">
        <f t="shared" si="315"/>
        <v>17705.405004000022</v>
      </c>
      <c r="T413" s="38"/>
      <c r="U413" s="38"/>
      <c r="V413" s="39">
        <f t="shared" si="316"/>
        <v>49914.78</v>
      </c>
      <c r="W413" s="39">
        <f t="shared" si="317"/>
        <v>67620.185004000028</v>
      </c>
      <c r="X413" s="1">
        <f t="shared" si="318"/>
        <v>56775</v>
      </c>
      <c r="Y413" s="37">
        <f t="shared" si="319"/>
        <v>10845.185004000028</v>
      </c>
      <c r="Z413" s="204">
        <f t="shared" si="320"/>
        <v>0.1910204315984152</v>
      </c>
      <c r="AA413" s="204">
        <f t="shared" si="321"/>
        <v>1.5808800598231572</v>
      </c>
      <c r="AB413" s="204">
        <f>SUM($C$2:C413)*D413/SUM($B$2:B413)-1</f>
        <v>0.23225588695728794</v>
      </c>
      <c r="AC413" s="204">
        <f t="shared" si="322"/>
        <v>-4.1235455358872741E-2</v>
      </c>
      <c r="AD413" s="40">
        <f t="shared" si="323"/>
        <v>0.22186562962962983</v>
      </c>
    </row>
    <row r="414" spans="1:30">
      <c r="A414" s="31" t="s">
        <v>1706</v>
      </c>
      <c r="B414" s="2">
        <v>135</v>
      </c>
      <c r="C414" s="178">
        <v>82.85</v>
      </c>
      <c r="D414" s="179">
        <v>1.6274999999999999</v>
      </c>
      <c r="E414" s="32">
        <f t="shared" si="294"/>
        <v>0.22000000000000003</v>
      </c>
      <c r="F414" s="13">
        <f t="shared" si="295"/>
        <v>-1.5040740740742136E-3</v>
      </c>
      <c r="H414" s="5">
        <f t="shared" si="296"/>
        <v>-0.20305000000001883</v>
      </c>
      <c r="I414" s="2" t="s">
        <v>66</v>
      </c>
      <c r="J414" s="33" t="s">
        <v>1707</v>
      </c>
      <c r="K414" s="34">
        <f t="shared" si="297"/>
        <v>44084</v>
      </c>
      <c r="L414" s="34" t="str">
        <f t="shared" ca="1" si="298"/>
        <v>2020-10-14</v>
      </c>
      <c r="M414" s="18">
        <f t="shared" ca="1" si="299"/>
        <v>4725</v>
      </c>
      <c r="N414" s="19">
        <f t="shared" ca="1" si="300"/>
        <v>-1.568534391534537E-2</v>
      </c>
      <c r="O414" s="35">
        <f t="shared" si="301"/>
        <v>134.83837499999998</v>
      </c>
      <c r="P414" s="35">
        <f t="shared" si="302"/>
        <v>0.16162500000001501</v>
      </c>
      <c r="Q414" s="36">
        <f t="shared" si="303"/>
        <v>0.9</v>
      </c>
      <c r="R414" s="37">
        <f t="shared" si="314"/>
        <v>10957.070000000012</v>
      </c>
      <c r="S414" s="38">
        <f t="shared" si="315"/>
        <v>17832.631425000021</v>
      </c>
      <c r="T414" s="38"/>
      <c r="U414" s="38"/>
      <c r="V414" s="39">
        <f t="shared" si="316"/>
        <v>49914.78</v>
      </c>
      <c r="W414" s="39">
        <f t="shared" si="317"/>
        <v>67747.411425000028</v>
      </c>
      <c r="X414" s="1">
        <f t="shared" si="318"/>
        <v>56910</v>
      </c>
      <c r="Y414" s="37">
        <f t="shared" si="319"/>
        <v>10837.411425000028</v>
      </c>
      <c r="Z414" s="204">
        <f t="shared" si="320"/>
        <v>0.19043070506062243</v>
      </c>
      <c r="AA414" s="204">
        <f t="shared" si="321"/>
        <v>1.5492595550961967</v>
      </c>
      <c r="AB414" s="204">
        <f>SUM($C$2:C414)*D414/SUM($B$2:B414)-1</f>
        <v>0.23117357933579341</v>
      </c>
      <c r="AC414" s="204">
        <f t="shared" si="322"/>
        <v>-4.0742874275170982E-2</v>
      </c>
      <c r="AD414" s="40">
        <f t="shared" si="323"/>
        <v>0.22150407407407424</v>
      </c>
    </row>
    <row r="415" spans="1:30">
      <c r="A415" s="31" t="s">
        <v>1708</v>
      </c>
      <c r="B415" s="2">
        <v>135</v>
      </c>
      <c r="C415" s="178">
        <v>82.09</v>
      </c>
      <c r="D415" s="179">
        <v>1.6425000000000001</v>
      </c>
      <c r="E415" s="32">
        <f t="shared" si="294"/>
        <v>0.22000000000000003</v>
      </c>
      <c r="F415" s="13">
        <f t="shared" si="295"/>
        <v>-1.0663481481481506E-2</v>
      </c>
      <c r="H415" s="5">
        <f t="shared" si="296"/>
        <v>-1.4395700000000033</v>
      </c>
      <c r="I415" s="2" t="s">
        <v>66</v>
      </c>
      <c r="J415" s="33" t="s">
        <v>1709</v>
      </c>
      <c r="K415" s="34">
        <f t="shared" si="297"/>
        <v>44085</v>
      </c>
      <c r="L415" s="34" t="str">
        <f t="shared" ca="1" si="298"/>
        <v>2020-10-14</v>
      </c>
      <c r="M415" s="18">
        <f t="shared" ca="1" si="299"/>
        <v>4590</v>
      </c>
      <c r="N415" s="19">
        <f t="shared" ca="1" si="300"/>
        <v>-0.11447561002178674</v>
      </c>
      <c r="O415" s="35">
        <f t="shared" si="301"/>
        <v>134.83282500000001</v>
      </c>
      <c r="P415" s="35">
        <f t="shared" si="302"/>
        <v>0.16717499999998608</v>
      </c>
      <c r="Q415" s="36">
        <f t="shared" si="303"/>
        <v>0.9</v>
      </c>
      <c r="R415" s="37">
        <f t="shared" si="314"/>
        <v>11039.160000000013</v>
      </c>
      <c r="S415" s="38">
        <f t="shared" si="315"/>
        <v>18131.820300000021</v>
      </c>
      <c r="T415" s="38"/>
      <c r="U415" s="38"/>
      <c r="V415" s="39">
        <f t="shared" si="316"/>
        <v>49914.78</v>
      </c>
      <c r="W415" s="39">
        <f t="shared" si="317"/>
        <v>68046.60030000002</v>
      </c>
      <c r="X415" s="1">
        <f t="shared" si="318"/>
        <v>57045</v>
      </c>
      <c r="Y415" s="37">
        <f t="shared" si="319"/>
        <v>11001.60030000002</v>
      </c>
      <c r="Z415" s="204">
        <f t="shared" si="320"/>
        <v>0.1928582750460166</v>
      </c>
      <c r="AA415" s="204">
        <f t="shared" si="321"/>
        <v>1.5429538359265238</v>
      </c>
      <c r="AB415" s="204">
        <f>SUM($C$2:C415)*D415/SUM($B$2:B415)-1</f>
        <v>0.24194393242177248</v>
      </c>
      <c r="AC415" s="204">
        <f t="shared" si="322"/>
        <v>-4.9085657375755876E-2</v>
      </c>
      <c r="AD415" s="40">
        <f t="shared" si="323"/>
        <v>0.23066348148148152</v>
      </c>
    </row>
    <row r="416" spans="1:30">
      <c r="A416" s="31" t="s">
        <v>1723</v>
      </c>
      <c r="B416" s="2">
        <v>135</v>
      </c>
      <c r="C416" s="178">
        <v>81.709999999999994</v>
      </c>
      <c r="D416" s="179">
        <v>1.6503000000000001</v>
      </c>
      <c r="E416" s="32">
        <f t="shared" ref="E416:E425" si="324">10%*Q416+13%</f>
        <v>0.22000000000000003</v>
      </c>
      <c r="F416" s="13">
        <f t="shared" ref="F416:F425" si="325">IF(G416="",($F$1*C416-B416)/B416,H416/B416)</f>
        <v>-1.5243185185185363E-2</v>
      </c>
      <c r="H416" s="5">
        <f t="shared" ref="H416:H425" si="326">IF(G416="",$F$1*C416-B416,G416-B416)</f>
        <v>-2.057830000000024</v>
      </c>
      <c r="I416" s="2" t="s">
        <v>66</v>
      </c>
      <c r="J416" s="33" t="s">
        <v>1724</v>
      </c>
      <c r="K416" s="34">
        <f t="shared" ref="K416:K425" si="327">DATE(MID(J416,1,4),MID(J416,5,2),MID(J416,7,2))</f>
        <v>44088</v>
      </c>
      <c r="L416" s="34" t="str">
        <f t="shared" ref="L416:L425" ca="1" si="328">IF(LEN(J416) &gt; 15,DATE(MID(J416,12,4),MID(J416,16,2),MID(J416,18,2)),TEXT(TODAY(),"yyyy-mm-dd"))</f>
        <v>2020-10-14</v>
      </c>
      <c r="M416" s="18">
        <f t="shared" ref="M416:M425" ca="1" si="329">(L416-K416+1)*B416</f>
        <v>4185</v>
      </c>
      <c r="N416" s="19">
        <f t="shared" ref="N416:N425" ca="1" si="330">H416/M416*365</f>
        <v>-0.17947621266427927</v>
      </c>
      <c r="O416" s="35">
        <f t="shared" ref="O416:O425" si="331">D416*C416</f>
        <v>134.846013</v>
      </c>
      <c r="P416" s="35">
        <f t="shared" ref="P416:P425" si="332">B416-O416</f>
        <v>0.15398700000000076</v>
      </c>
      <c r="Q416" s="36">
        <f t="shared" ref="Q416:Q425" si="333">B416/150</f>
        <v>0.9</v>
      </c>
      <c r="R416" s="37">
        <f t="shared" ref="R416:R425" si="334">R415+C416-T416</f>
        <v>11120.870000000012</v>
      </c>
      <c r="S416" s="38">
        <f t="shared" ref="S416:S425" si="335">R416*D416</f>
        <v>18352.771761000022</v>
      </c>
      <c r="T416" s="38"/>
      <c r="U416" s="38"/>
      <c r="V416" s="39">
        <f t="shared" ref="V416:V425" si="336">V415+U416</f>
        <v>49914.78</v>
      </c>
      <c r="W416" s="39">
        <f t="shared" ref="W416:W425" si="337">V416+S416</f>
        <v>68267.551761000024</v>
      </c>
      <c r="X416" s="1">
        <f t="shared" ref="X416:X425" si="338">X415+B416</f>
        <v>57180</v>
      </c>
      <c r="Y416" s="37">
        <f t="shared" ref="Y416:Y425" si="339">W416-X416</f>
        <v>11087.551761000024</v>
      </c>
      <c r="Z416" s="204">
        <f t="shared" ref="Z416:Z425" si="340">W416/X416-1</f>
        <v>0.19390611684155346</v>
      </c>
      <c r="AA416" s="204">
        <f t="shared" ref="AA416:AA425" si="341">S416/(X416-V416)-1</f>
        <v>1.5261136980022654</v>
      </c>
      <c r="AB416" s="204">
        <f>SUM($C$2:C416)*D416/SUM($B$2:B416)-1</f>
        <v>0.24725390954879356</v>
      </c>
      <c r="AC416" s="204">
        <f t="shared" ref="AC416:AC425" si="342">Z416-AB416</f>
        <v>-5.3347792707240105E-2</v>
      </c>
      <c r="AD416" s="40">
        <f t="shared" ref="AD416:AD425" si="343">IF(E416-F416&lt;0,"达成",E416-F416)</f>
        <v>0.23524318518518539</v>
      </c>
    </row>
    <row r="417" spans="1:30">
      <c r="A417" s="31" t="s">
        <v>1725</v>
      </c>
      <c r="B417" s="2">
        <v>135</v>
      </c>
      <c r="C417" s="178">
        <v>81.09</v>
      </c>
      <c r="D417" s="179">
        <v>1.6629</v>
      </c>
      <c r="E417" s="32">
        <f t="shared" si="324"/>
        <v>0.22000000000000003</v>
      </c>
      <c r="F417" s="13">
        <f t="shared" si="325"/>
        <v>-2.2715333333333219E-2</v>
      </c>
      <c r="H417" s="5">
        <f t="shared" si="326"/>
        <v>-3.0665699999999845</v>
      </c>
      <c r="I417" s="2" t="s">
        <v>66</v>
      </c>
      <c r="J417" s="33" t="s">
        <v>1726</v>
      </c>
      <c r="K417" s="34">
        <f t="shared" si="327"/>
        <v>44089</v>
      </c>
      <c r="L417" s="34" t="str">
        <f t="shared" ca="1" si="328"/>
        <v>2020-10-14</v>
      </c>
      <c r="M417" s="18">
        <f t="shared" ca="1" si="329"/>
        <v>4050</v>
      </c>
      <c r="N417" s="19">
        <f t="shared" ca="1" si="330"/>
        <v>-0.27636988888888753</v>
      </c>
      <c r="O417" s="35">
        <f t="shared" si="331"/>
        <v>134.844561</v>
      </c>
      <c r="P417" s="35">
        <f t="shared" si="332"/>
        <v>0.15543900000000122</v>
      </c>
      <c r="Q417" s="36">
        <f t="shared" si="333"/>
        <v>0.9</v>
      </c>
      <c r="R417" s="37">
        <f t="shared" si="334"/>
        <v>11201.960000000012</v>
      </c>
      <c r="S417" s="38">
        <f t="shared" si="335"/>
        <v>18627.739284000021</v>
      </c>
      <c r="T417" s="38"/>
      <c r="U417" s="38"/>
      <c r="V417" s="39">
        <f t="shared" si="336"/>
        <v>49914.78</v>
      </c>
      <c r="W417" s="39">
        <f t="shared" si="337"/>
        <v>68542.519284000024</v>
      </c>
      <c r="X417" s="1">
        <f t="shared" si="338"/>
        <v>57315</v>
      </c>
      <c r="Y417" s="37">
        <f t="shared" si="339"/>
        <v>11227.519284000024</v>
      </c>
      <c r="Z417" s="204">
        <f t="shared" si="340"/>
        <v>0.19589146443339489</v>
      </c>
      <c r="AA417" s="204">
        <f t="shared" si="341"/>
        <v>1.5171872301093776</v>
      </c>
      <c r="AB417" s="204">
        <f>SUM($C$2:C417)*D417/SUM($B$2:B417)-1</f>
        <v>0.25616913766029858</v>
      </c>
      <c r="AC417" s="204">
        <f t="shared" si="342"/>
        <v>-6.0277673226903694E-2</v>
      </c>
      <c r="AD417" s="40">
        <f t="shared" si="343"/>
        <v>0.24271533333333326</v>
      </c>
    </row>
    <row r="418" spans="1:30">
      <c r="A418" s="31" t="s">
        <v>1727</v>
      </c>
      <c r="B418" s="2">
        <v>135</v>
      </c>
      <c r="C418" s="178">
        <v>81.55</v>
      </c>
      <c r="D418" s="179">
        <v>1.6535</v>
      </c>
      <c r="E418" s="32">
        <f t="shared" si="324"/>
        <v>0.22000000000000003</v>
      </c>
      <c r="F418" s="13">
        <f t="shared" si="325"/>
        <v>-1.7171481481481503E-2</v>
      </c>
      <c r="H418" s="5">
        <f t="shared" si="326"/>
        <v>-2.3181500000000028</v>
      </c>
      <c r="I418" s="2" t="s">
        <v>66</v>
      </c>
      <c r="J418" s="33" t="s">
        <v>1728</v>
      </c>
      <c r="K418" s="34">
        <f t="shared" si="327"/>
        <v>44090</v>
      </c>
      <c r="L418" s="34" t="str">
        <f t="shared" ca="1" si="328"/>
        <v>2020-10-14</v>
      </c>
      <c r="M418" s="18">
        <f t="shared" ca="1" si="329"/>
        <v>3915</v>
      </c>
      <c r="N418" s="19">
        <f t="shared" ca="1" si="330"/>
        <v>-0.2161238186462327</v>
      </c>
      <c r="O418" s="35">
        <f t="shared" si="331"/>
        <v>134.84292499999998</v>
      </c>
      <c r="P418" s="35">
        <f t="shared" si="332"/>
        <v>0.15707500000002028</v>
      </c>
      <c r="Q418" s="36">
        <f t="shared" si="333"/>
        <v>0.9</v>
      </c>
      <c r="R418" s="37">
        <f t="shared" si="334"/>
        <v>11283.510000000011</v>
      </c>
      <c r="S418" s="38">
        <f t="shared" si="335"/>
        <v>18657.283785000018</v>
      </c>
      <c r="T418" s="38"/>
      <c r="U418" s="38"/>
      <c r="V418" s="39">
        <f t="shared" si="336"/>
        <v>49914.78</v>
      </c>
      <c r="W418" s="39">
        <f t="shared" si="337"/>
        <v>68572.06378500002</v>
      </c>
      <c r="X418" s="1">
        <f t="shared" si="338"/>
        <v>57450</v>
      </c>
      <c r="Y418" s="37">
        <f t="shared" si="339"/>
        <v>11122.06378500002</v>
      </c>
      <c r="Z418" s="204">
        <f t="shared" si="340"/>
        <v>0.19359554020887759</v>
      </c>
      <c r="AA418" s="204">
        <f t="shared" si="341"/>
        <v>1.4760104927261599</v>
      </c>
      <c r="AB418" s="204">
        <f>SUM($C$2:C418)*D418/SUM($B$2:B418)-1</f>
        <v>0.24848028372497843</v>
      </c>
      <c r="AC418" s="204">
        <f t="shared" si="342"/>
        <v>-5.4884743516100842E-2</v>
      </c>
      <c r="AD418" s="40">
        <f t="shared" si="343"/>
        <v>0.23717148148148154</v>
      </c>
    </row>
    <row r="419" spans="1:30">
      <c r="A419" s="31" t="s">
        <v>1729</v>
      </c>
      <c r="B419" s="2">
        <v>135</v>
      </c>
      <c r="C419" s="178">
        <v>81.92</v>
      </c>
      <c r="D419" s="179">
        <v>1.6459999999999999</v>
      </c>
      <c r="E419" s="32">
        <f t="shared" si="324"/>
        <v>0.22000000000000003</v>
      </c>
      <c r="F419" s="13">
        <f t="shared" si="325"/>
        <v>-1.2712296296296312E-2</v>
      </c>
      <c r="H419" s="5">
        <f t="shared" si="326"/>
        <v>-1.7161600000000021</v>
      </c>
      <c r="I419" s="2" t="s">
        <v>66</v>
      </c>
      <c r="J419" s="33" t="s">
        <v>1730</v>
      </c>
      <c r="K419" s="34">
        <f t="shared" si="327"/>
        <v>44091</v>
      </c>
      <c r="L419" s="34" t="str">
        <f t="shared" ca="1" si="328"/>
        <v>2020-10-14</v>
      </c>
      <c r="M419" s="18">
        <f t="shared" ca="1" si="329"/>
        <v>3780</v>
      </c>
      <c r="N419" s="19">
        <f t="shared" ca="1" si="330"/>
        <v>-0.16571386243386263</v>
      </c>
      <c r="O419" s="35">
        <f t="shared" si="331"/>
        <v>134.84031999999999</v>
      </c>
      <c r="P419" s="35">
        <f t="shared" si="332"/>
        <v>0.1596800000000087</v>
      </c>
      <c r="Q419" s="36">
        <f t="shared" si="333"/>
        <v>0.9</v>
      </c>
      <c r="R419" s="37">
        <f t="shared" si="334"/>
        <v>11365.430000000011</v>
      </c>
      <c r="S419" s="38">
        <f t="shared" si="335"/>
        <v>18707.497780000016</v>
      </c>
      <c r="T419" s="38"/>
      <c r="U419" s="38"/>
      <c r="V419" s="39">
        <f t="shared" si="336"/>
        <v>49914.78</v>
      </c>
      <c r="W419" s="39">
        <f t="shared" si="337"/>
        <v>68622.277780000019</v>
      </c>
      <c r="X419" s="1">
        <f t="shared" si="338"/>
        <v>57585</v>
      </c>
      <c r="Y419" s="37">
        <f t="shared" si="339"/>
        <v>11037.277780000019</v>
      </c>
      <c r="Z419" s="204">
        <f t="shared" si="340"/>
        <v>0.19166931978813961</v>
      </c>
      <c r="AA419" s="204">
        <f t="shared" si="341"/>
        <v>1.4389779928085522</v>
      </c>
      <c r="AB419" s="204">
        <f>SUM($C$2:C419)*D419/SUM($B$2:B419)-1</f>
        <v>0.24224536111834682</v>
      </c>
      <c r="AC419" s="204">
        <f t="shared" si="342"/>
        <v>-5.0576041330207211E-2</v>
      </c>
      <c r="AD419" s="40">
        <f t="shared" si="343"/>
        <v>0.23271229629629633</v>
      </c>
    </row>
    <row r="420" spans="1:30">
      <c r="A420" s="31" t="s">
        <v>1731</v>
      </c>
      <c r="B420" s="2">
        <v>135</v>
      </c>
      <c r="C420" s="178">
        <v>80.209999999999994</v>
      </c>
      <c r="D420" s="179">
        <v>1.6811</v>
      </c>
      <c r="E420" s="32">
        <f t="shared" si="324"/>
        <v>0.22000000000000003</v>
      </c>
      <c r="F420" s="13">
        <f t="shared" si="325"/>
        <v>-3.3320962962963038E-2</v>
      </c>
      <c r="H420" s="5">
        <f t="shared" si="326"/>
        <v>-4.4983300000000099</v>
      </c>
      <c r="I420" s="2" t="s">
        <v>66</v>
      </c>
      <c r="J420" s="33" t="s">
        <v>1732</v>
      </c>
      <c r="K420" s="34">
        <f t="shared" si="327"/>
        <v>44092</v>
      </c>
      <c r="L420" s="34" t="str">
        <f t="shared" ca="1" si="328"/>
        <v>2020-10-14</v>
      </c>
      <c r="M420" s="18">
        <f t="shared" ca="1" si="329"/>
        <v>3645</v>
      </c>
      <c r="N420" s="19">
        <f t="shared" ca="1" si="330"/>
        <v>-0.45045005486968548</v>
      </c>
      <c r="O420" s="35">
        <f t="shared" si="331"/>
        <v>134.84103099999999</v>
      </c>
      <c r="P420" s="35">
        <f t="shared" si="332"/>
        <v>0.15896900000001324</v>
      </c>
      <c r="Q420" s="36">
        <f t="shared" si="333"/>
        <v>0.9</v>
      </c>
      <c r="R420" s="37">
        <f t="shared" si="334"/>
        <v>11445.64000000001</v>
      </c>
      <c r="S420" s="38">
        <f t="shared" si="335"/>
        <v>19241.265404000016</v>
      </c>
      <c r="T420" s="38"/>
      <c r="U420" s="38"/>
      <c r="V420" s="39">
        <f t="shared" si="336"/>
        <v>49914.78</v>
      </c>
      <c r="W420" s="39">
        <f t="shared" si="337"/>
        <v>69156.045404000019</v>
      </c>
      <c r="X420" s="1">
        <f t="shared" si="338"/>
        <v>57720</v>
      </c>
      <c r="Y420" s="37">
        <f t="shared" si="339"/>
        <v>11436.045404000019</v>
      </c>
      <c r="Z420" s="204">
        <f t="shared" si="340"/>
        <v>0.19812968475398507</v>
      </c>
      <c r="AA420" s="204">
        <f t="shared" si="341"/>
        <v>1.4651791242271215</v>
      </c>
      <c r="AB420" s="204">
        <f>SUM($C$2:C420)*D420/SUM($B$2:B420)-1</f>
        <v>0.26810423290020791</v>
      </c>
      <c r="AC420" s="204">
        <f t="shared" si="342"/>
        <v>-6.9974548146222837E-2</v>
      </c>
      <c r="AD420" s="40">
        <f t="shared" si="343"/>
        <v>0.25332096296296308</v>
      </c>
    </row>
    <row r="421" spans="1:30">
      <c r="A421" s="31" t="s">
        <v>1733</v>
      </c>
      <c r="B421" s="2">
        <v>120</v>
      </c>
      <c r="C421" s="178">
        <v>71.94</v>
      </c>
      <c r="D421" s="179">
        <v>1.6660999999999999</v>
      </c>
      <c r="E421" s="32">
        <f t="shared" si="324"/>
        <v>0.21000000000000002</v>
      </c>
      <c r="F421" s="13">
        <f t="shared" si="325"/>
        <v>-2.4613500000000007E-2</v>
      </c>
      <c r="H421" s="5">
        <f t="shared" si="326"/>
        <v>-2.9536200000000008</v>
      </c>
      <c r="I421" s="2" t="s">
        <v>66</v>
      </c>
      <c r="J421" s="33" t="s">
        <v>1734</v>
      </c>
      <c r="K421" s="34">
        <f t="shared" si="327"/>
        <v>44095</v>
      </c>
      <c r="L421" s="34" t="str">
        <f t="shared" ca="1" si="328"/>
        <v>2020-10-14</v>
      </c>
      <c r="M421" s="18">
        <f t="shared" ca="1" si="329"/>
        <v>2880</v>
      </c>
      <c r="N421" s="19">
        <f t="shared" ca="1" si="330"/>
        <v>-0.3743303125000001</v>
      </c>
      <c r="O421" s="35">
        <f t="shared" si="331"/>
        <v>119.85923399999999</v>
      </c>
      <c r="P421" s="35">
        <f t="shared" si="332"/>
        <v>0.14076600000001349</v>
      </c>
      <c r="Q421" s="36">
        <f t="shared" si="333"/>
        <v>0.8</v>
      </c>
      <c r="R421" s="37">
        <f t="shared" si="334"/>
        <v>11517.580000000011</v>
      </c>
      <c r="S421" s="38">
        <f t="shared" si="335"/>
        <v>19189.440038000019</v>
      </c>
      <c r="T421" s="38"/>
      <c r="U421" s="38"/>
      <c r="V421" s="39">
        <f t="shared" si="336"/>
        <v>49914.78</v>
      </c>
      <c r="W421" s="39">
        <f t="shared" si="337"/>
        <v>69104.220038000014</v>
      </c>
      <c r="X421" s="1">
        <f t="shared" si="338"/>
        <v>57840</v>
      </c>
      <c r="Y421" s="37">
        <f t="shared" si="339"/>
        <v>11264.220038000014</v>
      </c>
      <c r="Z421" s="204">
        <f t="shared" si="340"/>
        <v>0.19474792596818835</v>
      </c>
      <c r="AA421" s="204">
        <f t="shared" si="341"/>
        <v>1.421313230169007</v>
      </c>
      <c r="AB421" s="204">
        <f>SUM($C$2:C421)*D421/SUM($B$2:B421)-1</f>
        <v>0.25625409071576755</v>
      </c>
      <c r="AC421" s="204">
        <f t="shared" si="342"/>
        <v>-6.1506164747579195E-2</v>
      </c>
      <c r="AD421" s="40">
        <f t="shared" si="343"/>
        <v>0.23461350000000003</v>
      </c>
    </row>
    <row r="422" spans="1:30">
      <c r="A422" s="31" t="s">
        <v>1735</v>
      </c>
      <c r="B422" s="2">
        <v>135</v>
      </c>
      <c r="C422" s="178">
        <v>81.84</v>
      </c>
      <c r="D422" s="179">
        <v>1.6476</v>
      </c>
      <c r="E422" s="32">
        <f t="shared" si="324"/>
        <v>0.22000000000000003</v>
      </c>
      <c r="F422" s="13">
        <f t="shared" si="325"/>
        <v>-1.3676444444444382E-2</v>
      </c>
      <c r="H422" s="5">
        <f t="shared" si="326"/>
        <v>-1.8463199999999915</v>
      </c>
      <c r="I422" s="2" t="s">
        <v>66</v>
      </c>
      <c r="J422" s="33" t="s">
        <v>1736</v>
      </c>
      <c r="K422" s="34">
        <f t="shared" si="327"/>
        <v>44096</v>
      </c>
      <c r="L422" s="34" t="str">
        <f t="shared" ca="1" si="328"/>
        <v>2020-10-14</v>
      </c>
      <c r="M422" s="18">
        <f t="shared" ca="1" si="329"/>
        <v>3105</v>
      </c>
      <c r="N422" s="19">
        <f t="shared" ca="1" si="330"/>
        <v>-0.21703922705313911</v>
      </c>
      <c r="O422" s="35">
        <f t="shared" si="331"/>
        <v>134.839584</v>
      </c>
      <c r="P422" s="35">
        <f t="shared" si="332"/>
        <v>0.16041599999999789</v>
      </c>
      <c r="Q422" s="36">
        <f t="shared" si="333"/>
        <v>0.9</v>
      </c>
      <c r="R422" s="37">
        <f t="shared" si="334"/>
        <v>11599.420000000011</v>
      </c>
      <c r="S422" s="38">
        <f t="shared" si="335"/>
        <v>19111.204392000018</v>
      </c>
      <c r="T422" s="38"/>
      <c r="U422" s="38"/>
      <c r="V422" s="39">
        <f t="shared" si="336"/>
        <v>49914.78</v>
      </c>
      <c r="W422" s="39">
        <f t="shared" si="337"/>
        <v>69025.984392000013</v>
      </c>
      <c r="X422" s="1">
        <f t="shared" si="338"/>
        <v>57975</v>
      </c>
      <c r="Y422" s="37">
        <f t="shared" si="339"/>
        <v>11050.984392000013</v>
      </c>
      <c r="Z422" s="204">
        <f t="shared" si="340"/>
        <v>0.1906163758861581</v>
      </c>
      <c r="AA422" s="204">
        <f t="shared" si="341"/>
        <v>1.3710524516700557</v>
      </c>
      <c r="AB422" s="204">
        <f>SUM($C$2:C422)*D422/SUM($B$2:B422)-1</f>
        <v>0.2417379317981887</v>
      </c>
      <c r="AC422" s="204">
        <f t="shared" si="342"/>
        <v>-5.1121555912030603E-2</v>
      </c>
      <c r="AD422" s="40">
        <f t="shared" si="343"/>
        <v>0.23367644444444441</v>
      </c>
    </row>
    <row r="423" spans="1:30">
      <c r="A423" s="31" t="s">
        <v>1737</v>
      </c>
      <c r="B423" s="2">
        <v>135</v>
      </c>
      <c r="C423" s="178">
        <v>81.56</v>
      </c>
      <c r="D423" s="179">
        <v>1.6532</v>
      </c>
      <c r="E423" s="32">
        <f t="shared" si="324"/>
        <v>0.22000000000000003</v>
      </c>
      <c r="F423" s="13">
        <f t="shared" si="325"/>
        <v>-1.7050962962962837E-2</v>
      </c>
      <c r="H423" s="5">
        <f t="shared" si="326"/>
        <v>-2.3018799999999828</v>
      </c>
      <c r="I423" s="2" t="s">
        <v>66</v>
      </c>
      <c r="J423" s="33" t="s">
        <v>1738</v>
      </c>
      <c r="K423" s="34">
        <f t="shared" si="327"/>
        <v>44097</v>
      </c>
      <c r="L423" s="34" t="str">
        <f t="shared" ca="1" si="328"/>
        <v>2020-10-14</v>
      </c>
      <c r="M423" s="18">
        <f t="shared" ca="1" si="329"/>
        <v>2970</v>
      </c>
      <c r="N423" s="19">
        <f t="shared" ca="1" si="330"/>
        <v>-0.28289097643097433</v>
      </c>
      <c r="O423" s="35">
        <f t="shared" si="331"/>
        <v>134.834992</v>
      </c>
      <c r="P423" s="35">
        <f t="shared" si="332"/>
        <v>0.16500800000000027</v>
      </c>
      <c r="Q423" s="36">
        <f t="shared" si="333"/>
        <v>0.9</v>
      </c>
      <c r="R423" s="37">
        <f t="shared" si="334"/>
        <v>11680.98000000001</v>
      </c>
      <c r="S423" s="38">
        <f t="shared" si="335"/>
        <v>19310.996136000016</v>
      </c>
      <c r="T423" s="38"/>
      <c r="U423" s="38"/>
      <c r="V423" s="39">
        <f t="shared" si="336"/>
        <v>49914.78</v>
      </c>
      <c r="W423" s="39">
        <f t="shared" si="337"/>
        <v>69225.776136000015</v>
      </c>
      <c r="X423" s="1">
        <f t="shared" si="338"/>
        <v>58110</v>
      </c>
      <c r="Y423" s="37">
        <f t="shared" si="339"/>
        <v>11115.776136000015</v>
      </c>
      <c r="Z423" s="204">
        <f t="shared" si="340"/>
        <v>0.19128852410944797</v>
      </c>
      <c r="AA423" s="204">
        <f t="shared" si="341"/>
        <v>1.3563731218930077</v>
      </c>
      <c r="AB423" s="204">
        <f>SUM($C$2:C423)*D423/SUM($B$2:B423)-1</f>
        <v>0.24538420863878829</v>
      </c>
      <c r="AC423" s="204">
        <f t="shared" si="342"/>
        <v>-5.4095684529340327E-2</v>
      </c>
      <c r="AD423" s="40">
        <f t="shared" si="343"/>
        <v>0.23705096296296285</v>
      </c>
    </row>
    <row r="424" spans="1:30">
      <c r="A424" s="31" t="s">
        <v>1739</v>
      </c>
      <c r="B424" s="2">
        <v>135</v>
      </c>
      <c r="C424" s="178">
        <v>83.06</v>
      </c>
      <c r="D424" s="179">
        <v>1.6234999999999999</v>
      </c>
      <c r="E424" s="32">
        <f t="shared" si="324"/>
        <v>0.22000000000000003</v>
      </c>
      <c r="F424" s="13">
        <f t="shared" si="325"/>
        <v>1.0268148148148376E-3</v>
      </c>
      <c r="H424" s="5">
        <f t="shared" si="326"/>
        <v>0.13862000000000307</v>
      </c>
      <c r="I424" s="2" t="s">
        <v>66</v>
      </c>
      <c r="J424" s="33" t="s">
        <v>1740</v>
      </c>
      <c r="K424" s="34">
        <f t="shared" si="327"/>
        <v>44098</v>
      </c>
      <c r="L424" s="34" t="str">
        <f t="shared" ca="1" si="328"/>
        <v>2020-10-14</v>
      </c>
      <c r="M424" s="18">
        <f t="shared" ca="1" si="329"/>
        <v>2835</v>
      </c>
      <c r="N424" s="19">
        <f t="shared" ca="1" si="330"/>
        <v>1.7847019400353131E-2</v>
      </c>
      <c r="O424" s="35">
        <f t="shared" si="331"/>
        <v>134.84791000000001</v>
      </c>
      <c r="P424" s="35">
        <f t="shared" si="332"/>
        <v>0.15208999999998696</v>
      </c>
      <c r="Q424" s="36">
        <f t="shared" si="333"/>
        <v>0.9</v>
      </c>
      <c r="R424" s="37">
        <f t="shared" si="334"/>
        <v>11764.04000000001</v>
      </c>
      <c r="S424" s="38">
        <f t="shared" si="335"/>
        <v>19098.918940000014</v>
      </c>
      <c r="T424" s="38"/>
      <c r="U424" s="38"/>
      <c r="V424" s="39">
        <f t="shared" si="336"/>
        <v>49914.78</v>
      </c>
      <c r="W424" s="39">
        <f t="shared" si="337"/>
        <v>69013.698940000017</v>
      </c>
      <c r="X424" s="1">
        <f t="shared" si="338"/>
        <v>58245</v>
      </c>
      <c r="Y424" s="37">
        <f t="shared" si="339"/>
        <v>10768.698940000017</v>
      </c>
      <c r="Z424" s="204">
        <f t="shared" si="340"/>
        <v>0.18488623813202887</v>
      </c>
      <c r="AA424" s="204">
        <f t="shared" si="341"/>
        <v>1.2927268355457611</v>
      </c>
      <c r="AB424" s="204">
        <f>SUM($C$2:C424)*D424/SUM($B$2:B424)-1</f>
        <v>0.22249117958623055</v>
      </c>
      <c r="AC424" s="204">
        <f t="shared" si="342"/>
        <v>-3.7604941454201679E-2</v>
      </c>
      <c r="AD424" s="40">
        <f t="shared" si="343"/>
        <v>0.21897318518518519</v>
      </c>
    </row>
    <row r="425" spans="1:30">
      <c r="A425" s="31" t="s">
        <v>1741</v>
      </c>
      <c r="B425" s="2">
        <v>135</v>
      </c>
      <c r="C425" s="178">
        <v>82.94</v>
      </c>
      <c r="D425" s="179">
        <v>1.6257999999999999</v>
      </c>
      <c r="E425" s="32">
        <f t="shared" si="324"/>
        <v>0.22000000000000003</v>
      </c>
      <c r="F425" s="13">
        <f t="shared" si="325"/>
        <v>-4.1940740740747733E-4</v>
      </c>
      <c r="H425" s="5">
        <f t="shared" si="326"/>
        <v>-5.6620000000009441E-2</v>
      </c>
      <c r="I425" s="2" t="s">
        <v>66</v>
      </c>
      <c r="J425" s="33" t="s">
        <v>1742</v>
      </c>
      <c r="K425" s="34">
        <f t="shared" si="327"/>
        <v>44099</v>
      </c>
      <c r="L425" s="34" t="str">
        <f t="shared" ca="1" si="328"/>
        <v>2020-10-14</v>
      </c>
      <c r="M425" s="18">
        <f t="shared" ca="1" si="329"/>
        <v>2700</v>
      </c>
      <c r="N425" s="19">
        <f t="shared" ca="1" si="330"/>
        <v>-7.6541851851864616E-3</v>
      </c>
      <c r="O425" s="35">
        <f t="shared" si="331"/>
        <v>134.843852</v>
      </c>
      <c r="P425" s="35">
        <f t="shared" si="332"/>
        <v>0.15614800000000173</v>
      </c>
      <c r="Q425" s="36">
        <f t="shared" si="333"/>
        <v>0.9</v>
      </c>
      <c r="R425" s="37">
        <f t="shared" ref="R425:R431" si="344">R424+C425-T425</f>
        <v>11846.98000000001</v>
      </c>
      <c r="S425" s="38">
        <f t="shared" ref="S425:S431" si="345">R425*D425</f>
        <v>19260.820084000017</v>
      </c>
      <c r="T425" s="38"/>
      <c r="U425" s="38"/>
      <c r="V425" s="39">
        <f t="shared" ref="V425:V431" si="346">V424+U425</f>
        <v>49914.78</v>
      </c>
      <c r="W425" s="39">
        <f t="shared" ref="W425:W431" si="347">V425+S425</f>
        <v>69175.60008400002</v>
      </c>
      <c r="X425" s="1">
        <f t="shared" ref="X425:X431" si="348">X424+B425</f>
        <v>58380</v>
      </c>
      <c r="Y425" s="37">
        <f t="shared" ref="Y425:Y431" si="349">W425-X425</f>
        <v>10795.60008400002</v>
      </c>
      <c r="Z425" s="204">
        <f t="shared" ref="Z425:Z431" si="350">W425/X425-1</f>
        <v>0.18491949441589628</v>
      </c>
      <c r="AA425" s="204">
        <f t="shared" ref="AA425:AA431" si="351">S425/(X425-V425)-1</f>
        <v>1.2752887797363819</v>
      </c>
      <c r="AB425" s="204">
        <f>SUM($C$2:C425)*D425/SUM($B$2:B425)-1</f>
        <v>0.22370189732785195</v>
      </c>
      <c r="AC425" s="204">
        <f t="shared" ref="AC425:AC431" si="352">Z425-AB425</f>
        <v>-3.8782402911955671E-2</v>
      </c>
      <c r="AD425" s="40">
        <f t="shared" ref="AD425:AD431" si="353">IF(E425-F425&lt;0,"达成",E425-F425)</f>
        <v>0.22041940740740751</v>
      </c>
    </row>
    <row r="426" spans="1:30">
      <c r="A426" s="31" t="s">
        <v>1758</v>
      </c>
      <c r="B426" s="2">
        <v>135</v>
      </c>
      <c r="C426" s="178">
        <v>82.71</v>
      </c>
      <c r="D426" s="179">
        <v>1.6303000000000001</v>
      </c>
      <c r="E426" s="32">
        <f t="shared" ref="E426:E427" si="354">10%*Q426+13%</f>
        <v>0.22000000000000003</v>
      </c>
      <c r="F426" s="13">
        <f t="shared" ref="F426:F427" si="355">IF(G426="",($F$1*C426-B426)/B426,H426/B426)</f>
        <v>-3.1913333333334405E-3</v>
      </c>
      <c r="H426" s="5">
        <f t="shared" ref="H426:H427" si="356">IF(G426="",$F$1*C426-B426,G426-B426)</f>
        <v>-0.43083000000001448</v>
      </c>
      <c r="I426" s="2" t="s">
        <v>66</v>
      </c>
      <c r="J426" s="33" t="s">
        <v>1761</v>
      </c>
      <c r="K426" s="34">
        <f t="shared" ref="K426:K427" si="357">DATE(MID(J426,1,4),MID(J426,5,2),MID(J426,7,2))</f>
        <v>44102</v>
      </c>
      <c r="L426" s="34" t="str">
        <f t="shared" ref="L426:L427" ca="1" si="358">IF(LEN(J426) &gt; 15,DATE(MID(J426,12,4),MID(J426,16,2),MID(J426,18,2)),TEXT(TODAY(),"yyyy-mm-dd"))</f>
        <v>2020-10-14</v>
      </c>
      <c r="M426" s="18">
        <f t="shared" ref="M426:M427" ca="1" si="359">(L426-K426+1)*B426</f>
        <v>2295</v>
      </c>
      <c r="N426" s="19">
        <f t="shared" ref="N426:N427" ca="1" si="360">H426/M426*365</f>
        <v>-6.8519803921570921E-2</v>
      </c>
      <c r="O426" s="35">
        <f t="shared" ref="O426:O427" si="361">D426*C426</f>
        <v>134.84211299999998</v>
      </c>
      <c r="P426" s="35">
        <f t="shared" ref="P426:P427" si="362">B426-O426</f>
        <v>0.15788700000001654</v>
      </c>
      <c r="Q426" s="36">
        <f t="shared" ref="Q426:Q427" si="363">B426/150</f>
        <v>0.9</v>
      </c>
      <c r="R426" s="37">
        <f t="shared" si="344"/>
        <v>11929.69000000001</v>
      </c>
      <c r="S426" s="38">
        <f t="shared" si="345"/>
        <v>19448.973607000018</v>
      </c>
      <c r="T426" s="38"/>
      <c r="U426" s="38"/>
      <c r="V426" s="39">
        <f t="shared" si="346"/>
        <v>49914.78</v>
      </c>
      <c r="W426" s="39">
        <f t="shared" si="347"/>
        <v>69363.753607000021</v>
      </c>
      <c r="X426" s="1">
        <f t="shared" si="348"/>
        <v>58515</v>
      </c>
      <c r="Y426" s="37">
        <f t="shared" si="349"/>
        <v>10848.753607000021</v>
      </c>
      <c r="Z426" s="204">
        <f t="shared" si="350"/>
        <v>0.1854012408271386</v>
      </c>
      <c r="AA426" s="204">
        <f t="shared" si="351"/>
        <v>1.2614507078888697</v>
      </c>
      <c r="AB426" s="204">
        <f>SUM($C$2:C426)*D426/SUM($B$2:B426)-1</f>
        <v>0.22656232750576755</v>
      </c>
      <c r="AC426" s="204">
        <f t="shared" si="352"/>
        <v>-4.1161086678628944E-2</v>
      </c>
      <c r="AD426" s="40">
        <f t="shared" si="353"/>
        <v>0.22319133333333346</v>
      </c>
    </row>
    <row r="427" spans="1:30">
      <c r="A427" s="31" t="s">
        <v>1759</v>
      </c>
      <c r="B427" s="2">
        <v>135</v>
      </c>
      <c r="C427" s="178">
        <v>82.54</v>
      </c>
      <c r="D427" s="179">
        <v>1.6336999999999999</v>
      </c>
      <c r="E427" s="32">
        <f t="shared" si="354"/>
        <v>0.22000000000000003</v>
      </c>
      <c r="F427" s="13">
        <f t="shared" si="355"/>
        <v>-5.2401481481480355E-3</v>
      </c>
      <c r="H427" s="5">
        <f t="shared" si="356"/>
        <v>-0.70741999999998484</v>
      </c>
      <c r="I427" s="2" t="s">
        <v>66</v>
      </c>
      <c r="J427" s="33" t="s">
        <v>1763</v>
      </c>
      <c r="K427" s="34">
        <f t="shared" si="357"/>
        <v>44103</v>
      </c>
      <c r="L427" s="34" t="str">
        <f t="shared" ca="1" si="358"/>
        <v>2020-10-14</v>
      </c>
      <c r="M427" s="18">
        <f t="shared" ca="1" si="359"/>
        <v>2160</v>
      </c>
      <c r="N427" s="19">
        <f t="shared" ca="1" si="360"/>
        <v>-0.11954087962962706</v>
      </c>
      <c r="O427" s="35">
        <f t="shared" si="361"/>
        <v>134.845598</v>
      </c>
      <c r="P427" s="35">
        <f t="shared" si="362"/>
        <v>0.15440200000000459</v>
      </c>
      <c r="Q427" s="36">
        <f t="shared" si="363"/>
        <v>0.9</v>
      </c>
      <c r="R427" s="37">
        <f t="shared" si="344"/>
        <v>12012.23000000001</v>
      </c>
      <c r="S427" s="38">
        <f t="shared" si="345"/>
        <v>19624.380151000016</v>
      </c>
      <c r="T427" s="38"/>
      <c r="U427" s="38"/>
      <c r="V427" s="39">
        <f t="shared" si="346"/>
        <v>49914.78</v>
      </c>
      <c r="W427" s="39">
        <f t="shared" si="347"/>
        <v>69539.160151000018</v>
      </c>
      <c r="X427" s="1">
        <f t="shared" si="348"/>
        <v>58650</v>
      </c>
      <c r="Y427" s="37">
        <f t="shared" si="349"/>
        <v>10889.160151000018</v>
      </c>
      <c r="Z427" s="204">
        <f t="shared" si="350"/>
        <v>0.18566342968456984</v>
      </c>
      <c r="AA427" s="204">
        <f t="shared" si="351"/>
        <v>1.2465810993884543</v>
      </c>
      <c r="AB427" s="204">
        <f>SUM($C$2:C427)*D427/SUM($B$2:B427)-1</f>
        <v>0.22859031072463765</v>
      </c>
      <c r="AC427" s="204">
        <f t="shared" si="352"/>
        <v>-4.292688104006781E-2</v>
      </c>
      <c r="AD427" s="40">
        <f t="shared" si="353"/>
        <v>0.22524014814814808</v>
      </c>
    </row>
    <row r="428" spans="1:30">
      <c r="A428" s="31" t="s">
        <v>1764</v>
      </c>
      <c r="B428" s="2">
        <v>135</v>
      </c>
      <c r="C428" s="178">
        <v>82.62</v>
      </c>
      <c r="D428" s="179">
        <v>1.6319999999999999</v>
      </c>
      <c r="E428" s="32">
        <f t="shared" ref="E428" si="364">10%*Q428+13%</f>
        <v>0.22000000000000003</v>
      </c>
      <c r="F428" s="13">
        <f t="shared" ref="F428" si="365">IF(G428="",($F$1*C428-B428)/B428,H428/B428)</f>
        <v>-4.2759999999999665E-3</v>
      </c>
      <c r="H428" s="5">
        <f t="shared" ref="H428" si="366">IF(G428="",$F$1*C428-B428,G428-B428)</f>
        <v>-0.57725999999999544</v>
      </c>
      <c r="I428" s="2" t="s">
        <v>66</v>
      </c>
      <c r="J428" s="33" t="s">
        <v>1765</v>
      </c>
      <c r="K428" s="34">
        <f t="shared" ref="K428" si="367">DATE(MID(J428,1,4),MID(J428,5,2),MID(J428,7,2))</f>
        <v>44104</v>
      </c>
      <c r="L428" s="34" t="str">
        <f t="shared" ref="L428" ca="1" si="368">IF(LEN(J428) &gt; 15,DATE(MID(J428,12,4),MID(J428,16,2),MID(J428,18,2)),TEXT(TODAY(),"yyyy-mm-dd"))</f>
        <v>2020-10-14</v>
      </c>
      <c r="M428" s="18">
        <f t="shared" ref="M428" ca="1" si="369">(L428-K428+1)*B428</f>
        <v>2025</v>
      </c>
      <c r="N428" s="19">
        <f t="shared" ref="N428" ca="1" si="370">H428/M428*365</f>
        <v>-0.10404933333333251</v>
      </c>
      <c r="O428" s="35">
        <f t="shared" ref="O428" si="371">D428*C428</f>
        <v>134.83583999999999</v>
      </c>
      <c r="P428" s="35">
        <f t="shared" ref="P428" si="372">B428-O428</f>
        <v>0.16416000000000963</v>
      </c>
      <c r="Q428" s="36">
        <f t="shared" ref="Q428" si="373">B428/150</f>
        <v>0.9</v>
      </c>
      <c r="R428" s="37">
        <f t="shared" si="344"/>
        <v>12094.850000000011</v>
      </c>
      <c r="S428" s="38">
        <f t="shared" si="345"/>
        <v>19738.795200000019</v>
      </c>
      <c r="T428" s="38"/>
      <c r="U428" s="38"/>
      <c r="V428" s="39">
        <f t="shared" si="346"/>
        <v>49914.78</v>
      </c>
      <c r="W428" s="39">
        <f t="shared" si="347"/>
        <v>69653.575200000021</v>
      </c>
      <c r="X428" s="1">
        <f t="shared" si="348"/>
        <v>58785</v>
      </c>
      <c r="Y428" s="37">
        <f t="shared" si="349"/>
        <v>10868.575200000021</v>
      </c>
      <c r="Z428" s="204">
        <f t="shared" si="350"/>
        <v>0.18488687930594572</v>
      </c>
      <c r="AA428" s="204">
        <f t="shared" si="351"/>
        <v>1.2252881213769236</v>
      </c>
      <c r="AB428" s="204">
        <f>SUM($C$2:C428)*D428/SUM($B$2:B428)-1</f>
        <v>0.22678704567491703</v>
      </c>
      <c r="AC428" s="204">
        <f t="shared" si="352"/>
        <v>-4.1900166368971314E-2</v>
      </c>
      <c r="AD428" s="40">
        <f t="shared" si="353"/>
        <v>0.224276</v>
      </c>
    </row>
    <row r="429" spans="1:30">
      <c r="A429" s="31" t="s">
        <v>1766</v>
      </c>
      <c r="B429" s="2">
        <v>135</v>
      </c>
      <c r="C429" s="178">
        <v>81.08</v>
      </c>
      <c r="D429" s="179">
        <v>1.663</v>
      </c>
      <c r="E429" s="32">
        <f t="shared" ref="E429" si="374">10%*Q429+13%</f>
        <v>0.22000000000000003</v>
      </c>
      <c r="F429" s="13">
        <f t="shared" ref="F429" si="375">IF(G429="",($F$1*C429-B429)/B429,H429/B429)</f>
        <v>-2.2835851851851885E-2</v>
      </c>
      <c r="H429" s="5">
        <f t="shared" ref="H429" si="376">IF(G429="",$F$1*C429-B429,G429-B429)</f>
        <v>-3.0828400000000045</v>
      </c>
      <c r="I429" s="2" t="s">
        <v>66</v>
      </c>
      <c r="J429" s="33" t="s">
        <v>1767</v>
      </c>
      <c r="K429" s="34">
        <f t="shared" ref="K429" si="377">DATE(MID(J429,1,4),MID(J429,5,2),MID(J429,7,2))</f>
        <v>44113</v>
      </c>
      <c r="L429" s="34" t="str">
        <f t="shared" ref="L429" ca="1" si="378">IF(LEN(J429) &gt; 15,DATE(MID(J429,12,4),MID(J429,16,2),MID(J429,18,2)),TEXT(TODAY(),"yyyy-mm-dd"))</f>
        <v>2020-10-14</v>
      </c>
      <c r="M429" s="18">
        <f t="shared" ref="M429" ca="1" si="379">(L429-K429+1)*B429</f>
        <v>810</v>
      </c>
      <c r="N429" s="19">
        <f t="shared" ref="N429" ca="1" si="380">H429/M429*365</f>
        <v>-1.3891809876543231</v>
      </c>
      <c r="O429" s="35">
        <f t="shared" ref="O429" si="381">D429*C429</f>
        <v>134.83604</v>
      </c>
      <c r="P429" s="35">
        <f t="shared" ref="P429" si="382">B429-O429</f>
        <v>0.16396000000000299</v>
      </c>
      <c r="Q429" s="36">
        <f t="shared" ref="Q429" si="383">B429/150</f>
        <v>0.9</v>
      </c>
      <c r="R429" s="37">
        <f t="shared" si="344"/>
        <v>12175.930000000011</v>
      </c>
      <c r="S429" s="38">
        <f t="shared" si="345"/>
        <v>20248.571590000018</v>
      </c>
      <c r="T429" s="38"/>
      <c r="U429" s="38"/>
      <c r="V429" s="39">
        <f t="shared" si="346"/>
        <v>49914.78</v>
      </c>
      <c r="W429" s="39">
        <f t="shared" si="347"/>
        <v>70163.35159000002</v>
      </c>
      <c r="X429" s="1">
        <f t="shared" si="348"/>
        <v>58920</v>
      </c>
      <c r="Y429" s="37">
        <f t="shared" si="349"/>
        <v>11243.35159000002</v>
      </c>
      <c r="Z429" s="204">
        <f t="shared" si="350"/>
        <v>0.19082402562797052</v>
      </c>
      <c r="AA429" s="204">
        <f t="shared" si="351"/>
        <v>1.2485371362387609</v>
      </c>
      <c r="AB429" s="204">
        <f>SUM($C$2:C429)*D429/SUM($B$2:B429)-1</f>
        <v>0.24951418635437883</v>
      </c>
      <c r="AC429" s="204">
        <f t="shared" si="352"/>
        <v>-5.8690160726408314E-2</v>
      </c>
      <c r="AD429" s="40">
        <f t="shared" si="353"/>
        <v>0.24283585185185191</v>
      </c>
    </row>
    <row r="430" spans="1:30">
      <c r="A430" s="31" t="s">
        <v>1768</v>
      </c>
      <c r="B430" s="2">
        <v>135</v>
      </c>
      <c r="C430" s="178">
        <v>78.83</v>
      </c>
      <c r="D430" s="179">
        <v>1.7105999999999999</v>
      </c>
      <c r="E430" s="32">
        <f t="shared" ref="E430:E431" si="384">10%*Q430+13%</f>
        <v>0.22000000000000003</v>
      </c>
      <c r="F430" s="13">
        <f t="shared" ref="F430:F431" si="385">IF(G430="",($F$1*C430-B430)/B430,H430/B430)</f>
        <v>-4.9952518518518604E-2</v>
      </c>
      <c r="H430" s="5">
        <f t="shared" ref="H430:H431" si="386">IF(G430="",$F$1*C430-B430,G430-B430)</f>
        <v>-6.7435900000000117</v>
      </c>
      <c r="I430" s="2" t="s">
        <v>66</v>
      </c>
      <c r="J430" s="33" t="s">
        <v>1769</v>
      </c>
      <c r="K430" s="34">
        <f t="shared" ref="K430:K431" si="387">DATE(MID(J430,1,4),MID(J430,5,2),MID(J430,7,2))</f>
        <v>44116</v>
      </c>
      <c r="L430" s="34" t="str">
        <f t="shared" ref="L430:L431" ca="1" si="388">IF(LEN(J430) &gt; 15,DATE(MID(J430,12,4),MID(J430,16,2),MID(J430,18,2)),TEXT(TODAY(),"yyyy-mm-dd"))</f>
        <v>2020-10-14</v>
      </c>
      <c r="M430" s="18">
        <f t="shared" ref="M430:M431" ca="1" si="389">(L430-K430+1)*B430</f>
        <v>405</v>
      </c>
      <c r="N430" s="19">
        <f t="shared" ref="N430:N431" ca="1" si="390">H430/M430*365</f>
        <v>-6.0775564197530967</v>
      </c>
      <c r="O430" s="35">
        <f t="shared" ref="O430:O431" si="391">D430*C430</f>
        <v>134.846598</v>
      </c>
      <c r="P430" s="35">
        <f t="shared" ref="P430:P431" si="392">B430-O430</f>
        <v>0.15340199999999982</v>
      </c>
      <c r="Q430" s="36">
        <f t="shared" ref="Q430:Q431" si="393">B430/150</f>
        <v>0.9</v>
      </c>
      <c r="R430" s="37">
        <f t="shared" si="344"/>
        <v>12254.760000000011</v>
      </c>
      <c r="S430" s="38">
        <f t="shared" si="345"/>
        <v>20962.992456000018</v>
      </c>
      <c r="T430" s="38"/>
      <c r="U430" s="38"/>
      <c r="V430" s="39">
        <f t="shared" si="346"/>
        <v>49914.78</v>
      </c>
      <c r="W430" s="39">
        <f t="shared" si="347"/>
        <v>70877.772456000021</v>
      </c>
      <c r="X430" s="1">
        <f t="shared" si="348"/>
        <v>59055</v>
      </c>
      <c r="Y430" s="37">
        <f t="shared" si="349"/>
        <v>11822.772456000021</v>
      </c>
      <c r="Z430" s="204">
        <f t="shared" si="350"/>
        <v>0.20019934732029498</v>
      </c>
      <c r="AA430" s="204">
        <f t="shared" si="351"/>
        <v>1.293488828058845</v>
      </c>
      <c r="AB430" s="204">
        <f>SUM($C$2:C430)*D430/SUM($B$2:B430)-1</f>
        <v>0.28462424739649483</v>
      </c>
      <c r="AC430" s="204">
        <f t="shared" si="352"/>
        <v>-8.4424900076199849E-2</v>
      </c>
      <c r="AD430" s="40">
        <f t="shared" si="353"/>
        <v>0.26995251851851865</v>
      </c>
    </row>
    <row r="431" spans="1:30">
      <c r="A431" s="31" t="s">
        <v>1770</v>
      </c>
      <c r="B431" s="2">
        <v>120</v>
      </c>
      <c r="C431" s="178">
        <v>69.84</v>
      </c>
      <c r="D431" s="179">
        <v>1.7161999999999999</v>
      </c>
      <c r="E431" s="32">
        <f t="shared" si="384"/>
        <v>0.21000000000000002</v>
      </c>
      <c r="F431" s="13">
        <f t="shared" si="385"/>
        <v>-5.3085999999999939E-2</v>
      </c>
      <c r="H431" s="5">
        <f t="shared" si="386"/>
        <v>-6.3703199999999924</v>
      </c>
      <c r="I431" s="2" t="s">
        <v>66</v>
      </c>
      <c r="J431" s="33" t="s">
        <v>1771</v>
      </c>
      <c r="K431" s="34">
        <f t="shared" si="387"/>
        <v>44117</v>
      </c>
      <c r="L431" s="34" t="str">
        <f t="shared" ca="1" si="388"/>
        <v>2020-10-14</v>
      </c>
      <c r="M431" s="18">
        <f t="shared" ca="1" si="389"/>
        <v>240</v>
      </c>
      <c r="N431" s="19">
        <f t="shared" ca="1" si="390"/>
        <v>-9.6881949999999897</v>
      </c>
      <c r="O431" s="35">
        <f t="shared" si="391"/>
        <v>119.859408</v>
      </c>
      <c r="P431" s="35">
        <f t="shared" si="392"/>
        <v>0.14059199999999805</v>
      </c>
      <c r="Q431" s="36">
        <f t="shared" si="393"/>
        <v>0.8</v>
      </c>
      <c r="R431" s="37">
        <f t="shared" si="344"/>
        <v>11676.290000000012</v>
      </c>
      <c r="S431" s="38">
        <f t="shared" si="345"/>
        <v>20038.848898000018</v>
      </c>
      <c r="T431" s="38">
        <v>648.30999999999995</v>
      </c>
      <c r="U431" s="38">
        <v>1107.07</v>
      </c>
      <c r="V431" s="39">
        <f t="shared" si="346"/>
        <v>51021.85</v>
      </c>
      <c r="W431" s="39">
        <f t="shared" si="347"/>
        <v>71060.698898000017</v>
      </c>
      <c r="X431" s="1">
        <f t="shared" si="348"/>
        <v>59175</v>
      </c>
      <c r="Y431" s="37">
        <f t="shared" si="349"/>
        <v>11885.698898000017</v>
      </c>
      <c r="Z431" s="204">
        <f t="shared" si="350"/>
        <v>0.20085676211237891</v>
      </c>
      <c r="AA431" s="204">
        <f t="shared" si="351"/>
        <v>1.4578045170271632</v>
      </c>
      <c r="AB431" s="204">
        <f>SUM($C$2:C431)*D431/SUM($B$2:B431)-1</f>
        <v>0.28824163950992809</v>
      </c>
      <c r="AC431" s="204">
        <f t="shared" si="352"/>
        <v>-8.7384877397549188E-2</v>
      </c>
      <c r="AD431" s="40">
        <f t="shared" si="353"/>
        <v>0.26308599999999993</v>
      </c>
    </row>
  </sheetData>
  <autoFilter ref="A1:AD425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431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431">
    <cfRule type="dataBar" priority="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431">
    <cfRule type="dataBar" priority="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Z2:Z431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31"/>
  <sheetViews>
    <sheetView tabSelected="1" zoomScale="80" zoomScaleNormal="80" workbookViewId="0">
      <pane xSplit="1" ySplit="1" topLeftCell="B407" activePane="bottomRight" state="frozen"/>
      <selection pane="topRight" activeCell="B1" sqref="B1"/>
      <selection pane="bottomLeft" activeCell="A2" sqref="A2"/>
      <selection pane="bottomRight" activeCell="G418" sqref="G418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1.2774000000000001</v>
      </c>
      <c r="G1" s="137" t="s">
        <v>349</v>
      </c>
      <c r="H1" s="138" t="str">
        <f>ROUND(SUM(H2:H19866),2)&amp;"盈利"</f>
        <v>12476.79盈利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TEXT(ROUND(SUM(H2:H19863)/SUM(M2:M19863)*365,4),"0.00%" &amp;  " 
年化")</f>
        <v>35.73% 
年化</v>
      </c>
      <c r="O1" s="135" t="s">
        <v>11</v>
      </c>
      <c r="P1" s="135" t="s">
        <v>12</v>
      </c>
      <c r="Q1" s="129" t="s">
        <v>350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351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 hidden="1">
      <c r="A2" s="10" t="s">
        <v>352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353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 hidden="1">
      <c r="A3" s="10" t="s">
        <v>354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355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 hidden="1">
      <c r="A4" s="10" t="s">
        <v>356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357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 hidden="1">
      <c r="A5" s="10" t="s">
        <v>358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 hidden="1">
      <c r="A6" s="10" t="s">
        <v>359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360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 hidden="1">
      <c r="A7" s="10" t="s">
        <v>361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362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 hidden="1">
      <c r="A8" s="10" t="s">
        <v>363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 hidden="1">
      <c r="A9" s="10" t="s">
        <v>364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365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 hidden="1">
      <c r="A10" s="10" t="s">
        <v>366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 hidden="1">
      <c r="A11" s="10" t="s">
        <v>367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368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 hidden="1">
      <c r="A12" s="10" t="s">
        <v>369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370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 hidden="1">
      <c r="A13" s="10" t="s">
        <v>371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372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 hidden="1">
      <c r="A14" s="10" t="s">
        <v>373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374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 hidden="1">
      <c r="A15" s="10" t="s">
        <v>375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376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 hidden="1">
      <c r="A16" s="10" t="s">
        <v>377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378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 hidden="1">
      <c r="A17" s="10" t="s">
        <v>379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380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 hidden="1">
      <c r="A18" s="10" t="s">
        <v>381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382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 hidden="1">
      <c r="A19" s="10" t="s">
        <v>383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384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 hidden="1">
      <c r="A20" s="10" t="s">
        <v>385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386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 hidden="1">
      <c r="A21" s="10" t="s">
        <v>387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388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 hidden="1">
      <c r="A22" s="10" t="s">
        <v>389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390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 hidden="1">
      <c r="A23" s="10" t="s">
        <v>391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392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 hidden="1">
      <c r="A24" s="10" t="s">
        <v>393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394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 hidden="1">
      <c r="A25" s="10" t="s">
        <v>395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396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 hidden="1">
      <c r="A26" s="10" t="s">
        <v>397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398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 hidden="1">
      <c r="A27" s="10" t="s">
        <v>399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400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 hidden="1">
      <c r="A28" s="10" t="s">
        <v>401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402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 hidden="1">
      <c r="A29" s="10" t="s">
        <v>403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404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 hidden="1">
      <c r="A30" s="10" t="s">
        <v>405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406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 hidden="1">
      <c r="A31" s="10" t="s">
        <v>407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408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 hidden="1">
      <c r="A32" s="10" t="s">
        <v>409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410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 hidden="1">
      <c r="A33" s="10" t="s">
        <v>411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412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 hidden="1">
      <c r="A34" s="10" t="s">
        <v>413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414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 hidden="1">
      <c r="A35" s="10" t="s">
        <v>415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775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 hidden="1">
      <c r="A36" s="10" t="s">
        <v>416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417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 hidden="1">
      <c r="A37" s="10" t="s">
        <v>418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419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 hidden="1">
      <c r="A38" s="10" t="s">
        <v>420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421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 hidden="1">
      <c r="A39" s="10" t="s">
        <v>422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423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 hidden="1">
      <c r="A40" s="147" t="s">
        <v>424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1010</v>
      </c>
      <c r="J40" s="155" t="s">
        <v>1181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 hidden="1">
      <c r="A41" s="147" t="s">
        <v>425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1010</v>
      </c>
      <c r="J41" s="155" t="s">
        <v>1266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 hidden="1">
      <c r="A42" s="147" t="s">
        <v>426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1010</v>
      </c>
      <c r="J42" s="155" t="s">
        <v>1267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 hidden="1">
      <c r="A43" s="147" t="s">
        <v>427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1010</v>
      </c>
      <c r="J43" s="155" t="s">
        <v>1447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 hidden="1">
      <c r="A44" s="147" t="s">
        <v>428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1010</v>
      </c>
      <c r="J44" s="155" t="s">
        <v>1268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 hidden="1">
      <c r="A45" s="147" t="s">
        <v>429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1010</v>
      </c>
      <c r="J45" s="155" t="s">
        <v>1448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 hidden="1">
      <c r="A46" s="147" t="s">
        <v>430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1010</v>
      </c>
      <c r="J46" s="155" t="s">
        <v>1449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 hidden="1">
      <c r="A47" s="147" t="s">
        <v>431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1010</v>
      </c>
      <c r="J47" s="155" t="s">
        <v>1450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 hidden="1">
      <c r="A48" s="147" t="s">
        <v>432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1010</v>
      </c>
      <c r="J48" s="155" t="s">
        <v>1269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 hidden="1">
      <c r="A49" s="147" t="s">
        <v>433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1010</v>
      </c>
      <c r="J49" s="155" t="s">
        <v>1270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 hidden="1">
      <c r="A50" s="147" t="s">
        <v>434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1451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 hidden="1">
      <c r="A51" s="147" t="s">
        <v>435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1010</v>
      </c>
      <c r="J51" s="155" t="s">
        <v>1452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 hidden="1">
      <c r="A52" s="147" t="s">
        <v>436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1010</v>
      </c>
      <c r="J52" s="155" t="s">
        <v>1453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 hidden="1">
      <c r="A53" s="147" t="s">
        <v>437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1010</v>
      </c>
      <c r="J53" s="155" t="s">
        <v>1454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 hidden="1">
      <c r="A54" s="147" t="s">
        <v>438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1010</v>
      </c>
      <c r="J54" s="155" t="s">
        <v>1455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 hidden="1">
      <c r="A55" s="147" t="s">
        <v>439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1010</v>
      </c>
      <c r="J55" s="155" t="s">
        <v>1456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 hidden="1">
      <c r="A56" s="147" t="s">
        <v>440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1010</v>
      </c>
      <c r="J56" s="155" t="s">
        <v>1271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 hidden="1">
      <c r="A57" s="147" t="s">
        <v>441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1457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 hidden="1">
      <c r="A58" s="147" t="s">
        <v>442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1010</v>
      </c>
      <c r="J58" s="155" t="s">
        <v>1272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 hidden="1">
      <c r="A59" s="147" t="s">
        <v>443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1010</v>
      </c>
      <c r="J59" s="155" t="s">
        <v>1458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 hidden="1">
      <c r="A60" s="147" t="s">
        <v>444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1010</v>
      </c>
      <c r="J60" s="155" t="s">
        <v>1526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 hidden="1">
      <c r="A61" s="147" t="s">
        <v>445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1010</v>
      </c>
      <c r="J61" s="155" t="s">
        <v>1527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 hidden="1">
      <c r="A62" s="147" t="s">
        <v>446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1010</v>
      </c>
      <c r="J62" s="155" t="s">
        <v>1528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 hidden="1">
      <c r="A63" s="147" t="s">
        <v>447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1010</v>
      </c>
      <c r="J63" s="155" t="s">
        <v>1529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 hidden="1">
      <c r="A64" s="147" t="s">
        <v>448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1010</v>
      </c>
      <c r="J64" s="155" t="s">
        <v>1530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 hidden="1">
      <c r="A65" s="147" t="s">
        <v>449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1010</v>
      </c>
      <c r="J65" s="155" t="s">
        <v>1531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 hidden="1">
      <c r="A66" s="147" t="s">
        <v>450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1010</v>
      </c>
      <c r="J66" s="155" t="s">
        <v>1532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 hidden="1">
      <c r="A67" s="147" t="s">
        <v>451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1010</v>
      </c>
      <c r="J67" s="155" t="s">
        <v>1459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 hidden="1">
      <c r="A68" s="147" t="s">
        <v>452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1010</v>
      </c>
      <c r="J68" s="155" t="s">
        <v>1460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 hidden="1">
      <c r="A69" s="147" t="s">
        <v>453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1010</v>
      </c>
      <c r="J69" s="155" t="s">
        <v>1461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 hidden="1">
      <c r="A70" s="147" t="s">
        <v>454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1010</v>
      </c>
      <c r="J70" s="155" t="s">
        <v>1533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 hidden="1">
      <c r="A71" s="147" t="s">
        <v>455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1487</v>
      </c>
      <c r="J71" s="155" t="s">
        <v>1499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 hidden="1">
      <c r="A72" s="147" t="s">
        <v>456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1010</v>
      </c>
      <c r="J72" s="155" t="s">
        <v>1462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 hidden="1">
      <c r="A73" s="147" t="s">
        <v>457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1010</v>
      </c>
      <c r="J73" s="155" t="s">
        <v>1534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 hidden="1">
      <c r="A74" s="147" t="s">
        <v>458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1010</v>
      </c>
      <c r="J74" s="155" t="s">
        <v>1463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 hidden="1">
      <c r="A75" s="147" t="s">
        <v>459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1010</v>
      </c>
      <c r="J75" s="155" t="s">
        <v>1464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 hidden="1">
      <c r="A76" s="147" t="s">
        <v>460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1010</v>
      </c>
      <c r="J76" s="155" t="s">
        <v>1465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 hidden="1">
      <c r="A77" s="147" t="s">
        <v>461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1466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1007</v>
      </c>
      <c r="AE77" s="40"/>
    </row>
    <row r="78" spans="1:31" hidden="1">
      <c r="A78" s="147" t="s">
        <v>462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1010</v>
      </c>
      <c r="J78" s="155" t="s">
        <v>1206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1007</v>
      </c>
      <c r="AE78" s="40"/>
    </row>
    <row r="79" spans="1:31" hidden="1">
      <c r="A79" s="147" t="s">
        <v>463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1010</v>
      </c>
      <c r="J79" s="155" t="s">
        <v>1207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1007</v>
      </c>
      <c r="AE79" s="40"/>
    </row>
    <row r="80" spans="1:31" hidden="1">
      <c r="A80" s="147" t="s">
        <v>464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1010</v>
      </c>
      <c r="J80" s="155" t="s">
        <v>1208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1007</v>
      </c>
      <c r="AE80" s="40"/>
    </row>
    <row r="81" spans="1:31" hidden="1">
      <c r="A81" s="147" t="s">
        <v>465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815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1007</v>
      </c>
      <c r="AE81" s="40"/>
    </row>
    <row r="82" spans="1:31" hidden="1">
      <c r="A82" s="147" t="s">
        <v>466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816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1007</v>
      </c>
      <c r="AE82" s="40"/>
    </row>
    <row r="83" spans="1:31" hidden="1">
      <c r="A83" s="147" t="s">
        <v>467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817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1007</v>
      </c>
      <c r="AE83" s="40"/>
    </row>
    <row r="84" spans="1:31" hidden="1">
      <c r="A84" s="147" t="s">
        <v>468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818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1007</v>
      </c>
      <c r="AE84" s="40"/>
    </row>
    <row r="85" spans="1:31" hidden="1">
      <c r="A85" s="147" t="s">
        <v>469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1054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1007</v>
      </c>
      <c r="AE85" s="40"/>
    </row>
    <row r="86" spans="1:31" hidden="1">
      <c r="A86" s="147" t="s">
        <v>470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1010</v>
      </c>
      <c r="J86" s="155" t="s">
        <v>1055</v>
      </c>
      <c r="K86" s="156">
        <v>43598</v>
      </c>
      <c r="L86" s="157" t="s">
        <v>1027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1007</v>
      </c>
      <c r="AE86" s="40"/>
    </row>
    <row r="87" spans="1:31" hidden="1">
      <c r="A87" s="147" t="s">
        <v>471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1010</v>
      </c>
      <c r="J87" s="155" t="s">
        <v>1086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1007</v>
      </c>
      <c r="AE87" s="40"/>
    </row>
    <row r="88" spans="1:31" hidden="1">
      <c r="A88" s="147" t="s">
        <v>472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1010</v>
      </c>
      <c r="J88" s="155" t="s">
        <v>1099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1007</v>
      </c>
      <c r="AE88" s="40"/>
    </row>
    <row r="89" spans="1:31" hidden="1">
      <c r="A89" s="147" t="s">
        <v>473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1010</v>
      </c>
      <c r="J89" s="155" t="s">
        <v>1100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1007</v>
      </c>
      <c r="AE89" s="40"/>
    </row>
    <row r="90" spans="1:31" hidden="1">
      <c r="A90" s="147" t="s">
        <v>474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819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1007</v>
      </c>
      <c r="AE90" s="40"/>
    </row>
    <row r="91" spans="1:31" hidden="1">
      <c r="A91" s="147" t="s">
        <v>475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1010</v>
      </c>
      <c r="J91" s="155" t="s">
        <v>1273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1007</v>
      </c>
      <c r="AE91" s="40"/>
    </row>
    <row r="92" spans="1:31" hidden="1">
      <c r="A92" s="147" t="s">
        <v>476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1010</v>
      </c>
      <c r="J92" s="155" t="s">
        <v>1274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1007</v>
      </c>
      <c r="AE92" s="40"/>
    </row>
    <row r="93" spans="1:31" hidden="1">
      <c r="A93" s="147" t="s">
        <v>477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1056</v>
      </c>
      <c r="K93" s="156">
        <v>43607</v>
      </c>
      <c r="L93" s="157" t="s">
        <v>1027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1007</v>
      </c>
      <c r="AE93" s="40"/>
    </row>
    <row r="94" spans="1:31" hidden="1">
      <c r="A94" s="10" t="s">
        <v>478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479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 hidden="1">
      <c r="A95" s="147" t="s">
        <v>480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1010</v>
      </c>
      <c r="J95" s="155" t="s">
        <v>1165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 hidden="1">
      <c r="A96" s="10" t="s">
        <v>481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482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 hidden="1">
      <c r="A97" s="147" t="s">
        <v>483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1010</v>
      </c>
      <c r="J97" s="155" t="s">
        <v>1008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 hidden="1">
      <c r="A98" s="147" t="s">
        <v>484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1010</v>
      </c>
      <c r="J98" s="155" t="s">
        <v>1009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 hidden="1">
      <c r="A99" s="10" t="s">
        <v>485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820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 hidden="1">
      <c r="A100" s="10" t="s">
        <v>486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487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 hidden="1">
      <c r="A101" s="10" t="s">
        <v>488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489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 hidden="1">
      <c r="A102" s="147" t="s">
        <v>490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1010</v>
      </c>
      <c r="J102" s="155" t="s">
        <v>1106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 hidden="1">
      <c r="A103" s="147" t="s">
        <v>491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1010</v>
      </c>
      <c r="J103" s="155" t="s">
        <v>1107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 hidden="1">
      <c r="A104" s="147" t="s">
        <v>492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1057</v>
      </c>
      <c r="K104" s="156">
        <v>43622</v>
      </c>
      <c r="L104" s="157" t="s">
        <v>1027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 hidden="1">
      <c r="A105" s="147" t="s">
        <v>493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1010</v>
      </c>
      <c r="J105" s="155" t="s">
        <v>1053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 hidden="1">
      <c r="A106" s="147" t="s">
        <v>494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821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 hidden="1">
      <c r="A107" s="147" t="s">
        <v>495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1108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 hidden="1">
      <c r="A108" s="147" t="s">
        <v>496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1075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 hidden="1">
      <c r="A109" s="147" t="s">
        <v>497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1010</v>
      </c>
      <c r="J109" s="155" t="s">
        <v>1109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 hidden="1">
      <c r="A110" s="147" t="s">
        <v>498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1010</v>
      </c>
      <c r="J110" s="155" t="s">
        <v>1110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 hidden="1">
      <c r="A111" s="147" t="s">
        <v>499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1010</v>
      </c>
      <c r="J111" s="155" t="s">
        <v>1104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 hidden="1">
      <c r="A112" s="147" t="s">
        <v>500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1010</v>
      </c>
      <c r="J112" s="155" t="s">
        <v>1166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 hidden="1">
      <c r="A113" s="147" t="s">
        <v>501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1010</v>
      </c>
      <c r="J113" s="155" t="s">
        <v>1011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1007</v>
      </c>
      <c r="AE113" s="40"/>
    </row>
    <row r="114" spans="1:31" hidden="1">
      <c r="A114" s="147" t="s">
        <v>502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1010</v>
      </c>
      <c r="J114" s="155" t="s">
        <v>1076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1007</v>
      </c>
      <c r="AE114" s="40"/>
    </row>
    <row r="115" spans="1:31" hidden="1">
      <c r="A115" s="147" t="s">
        <v>503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1010</v>
      </c>
      <c r="J115" s="155" t="s">
        <v>1077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1007</v>
      </c>
      <c r="AE115" s="40"/>
    </row>
    <row r="116" spans="1:31" hidden="1">
      <c r="A116" s="147" t="s">
        <v>504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1058</v>
      </c>
      <c r="K116" s="156">
        <v>43641</v>
      </c>
      <c r="L116" s="157" t="s">
        <v>1027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1007</v>
      </c>
      <c r="AE116" s="40"/>
    </row>
    <row r="117" spans="1:31" hidden="1">
      <c r="A117" s="147" t="s">
        <v>505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1059</v>
      </c>
      <c r="K117" s="156">
        <v>43642</v>
      </c>
      <c r="L117" s="157" t="s">
        <v>1027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1007</v>
      </c>
      <c r="AE117" s="40"/>
    </row>
    <row r="118" spans="1:31" hidden="1">
      <c r="A118" s="147" t="s">
        <v>506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1060</v>
      </c>
      <c r="K118" s="156">
        <v>43643</v>
      </c>
      <c r="L118" s="157" t="s">
        <v>1027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1007</v>
      </c>
      <c r="AE118" s="40"/>
    </row>
    <row r="119" spans="1:31" hidden="1">
      <c r="A119" s="147" t="s">
        <v>507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1010</v>
      </c>
      <c r="J119" s="155" t="s">
        <v>1012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1007</v>
      </c>
      <c r="AE119" s="40"/>
    </row>
    <row r="120" spans="1:31" hidden="1">
      <c r="A120" s="147" t="s">
        <v>508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1010</v>
      </c>
      <c r="J120" s="155" t="s">
        <v>1111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1007</v>
      </c>
      <c r="AE120" s="40"/>
    </row>
    <row r="121" spans="1:31" hidden="1">
      <c r="A121" s="147" t="s">
        <v>509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1010</v>
      </c>
      <c r="J121" s="155" t="s">
        <v>1112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1007</v>
      </c>
      <c r="AE121" s="40"/>
    </row>
    <row r="122" spans="1:31" hidden="1">
      <c r="A122" s="147" t="s">
        <v>510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1010</v>
      </c>
      <c r="J122" s="155" t="s">
        <v>1113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1007</v>
      </c>
      <c r="AE122" s="40"/>
    </row>
    <row r="123" spans="1:31" hidden="1">
      <c r="A123" s="147" t="s">
        <v>511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1010</v>
      </c>
      <c r="J123" s="155" t="s">
        <v>1114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1007</v>
      </c>
      <c r="AE123" s="40"/>
    </row>
    <row r="124" spans="1:31" hidden="1">
      <c r="A124" s="147" t="s">
        <v>512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1010</v>
      </c>
      <c r="J124" s="155" t="s">
        <v>1115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1007</v>
      </c>
      <c r="AE124" s="40"/>
    </row>
    <row r="125" spans="1:31" hidden="1">
      <c r="A125" s="10" t="s">
        <v>513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822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 hidden="1">
      <c r="A126" s="10" t="s">
        <v>514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823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 hidden="1">
      <c r="A127" s="10" t="s">
        <v>515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824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 hidden="1">
      <c r="A128" s="10" t="s">
        <v>516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825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 hidden="1">
      <c r="A129" s="10" t="s">
        <v>517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826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 hidden="1">
      <c r="A130" s="10" t="s">
        <v>518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827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 hidden="1">
      <c r="A131" s="10" t="s">
        <v>519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828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 hidden="1">
      <c r="A132" s="10" t="s">
        <v>520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829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 hidden="1">
      <c r="A133" s="10" t="s">
        <v>521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830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 hidden="1">
      <c r="A134" s="10" t="s">
        <v>522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831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 hidden="1">
      <c r="A135" s="147" t="s">
        <v>523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1010</v>
      </c>
      <c r="J135" s="155" t="s">
        <v>1275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 hidden="1">
      <c r="A136" s="147" t="s">
        <v>524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1010</v>
      </c>
      <c r="J136" s="155" t="s">
        <v>1276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 hidden="1">
      <c r="A137" s="147" t="s">
        <v>525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1010</v>
      </c>
      <c r="J137" s="155" t="s">
        <v>1233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 hidden="1">
      <c r="A138" s="147" t="s">
        <v>526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1010</v>
      </c>
      <c r="J138" s="155" t="s">
        <v>1013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 hidden="1">
      <c r="A139" s="147" t="s">
        <v>527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1010</v>
      </c>
      <c r="J139" s="155" t="s">
        <v>1014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 hidden="1">
      <c r="A140" s="147" t="s">
        <v>528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1010</v>
      </c>
      <c r="J140" s="155" t="s">
        <v>1015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 hidden="1">
      <c r="A141" s="147" t="s">
        <v>529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1061</v>
      </c>
      <c r="K141" s="156">
        <v>43676</v>
      </c>
      <c r="L141" s="157" t="s">
        <v>1027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 hidden="1">
      <c r="A142" s="147" t="s">
        <v>530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1062</v>
      </c>
      <c r="K142" s="156">
        <v>43677</v>
      </c>
      <c r="L142" s="157" t="s">
        <v>1027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 hidden="1">
      <c r="A143" s="147" t="s">
        <v>531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832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 hidden="1">
      <c r="A144" s="147" t="s">
        <v>532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1010</v>
      </c>
      <c r="J144" s="155" t="s">
        <v>1277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 hidden="1">
      <c r="A145" s="147" t="s">
        <v>533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1010</v>
      </c>
      <c r="J145" s="155" t="s">
        <v>1116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 hidden="1">
      <c r="A146" s="147" t="s">
        <v>534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1063</v>
      </c>
      <c r="K146" s="156">
        <v>43683</v>
      </c>
      <c r="L146" s="157" t="s">
        <v>1027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 hidden="1">
      <c r="A147" s="147" t="s">
        <v>535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1064</v>
      </c>
      <c r="K147" s="156">
        <v>43684</v>
      </c>
      <c r="L147" s="157" t="s">
        <v>1027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 hidden="1">
      <c r="A148" s="147" t="s">
        <v>536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1065</v>
      </c>
      <c r="K148" s="156">
        <v>43685</v>
      </c>
      <c r="L148" s="157" t="s">
        <v>1027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 hidden="1">
      <c r="A149" s="147" t="s">
        <v>537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833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 hidden="1">
      <c r="A150" s="147" t="s">
        <v>538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1010</v>
      </c>
      <c r="J150" s="155" t="s">
        <v>1117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 hidden="1">
      <c r="A151" s="147" t="s">
        <v>539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1066</v>
      </c>
      <c r="K151" s="156">
        <v>43690</v>
      </c>
      <c r="L151" s="157" t="s">
        <v>1027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 hidden="1">
      <c r="A152" s="147" t="s">
        <v>540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1555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 hidden="1">
      <c r="A153" s="147" t="s">
        <v>541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1028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 hidden="1">
      <c r="A154" s="147" t="s">
        <v>542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1029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 hidden="1">
      <c r="A155" s="147" t="s">
        <v>543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1067</v>
      </c>
      <c r="K155" s="156">
        <v>43696</v>
      </c>
      <c r="L155" s="157" t="s">
        <v>1027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 hidden="1">
      <c r="A156" s="147" t="s">
        <v>544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834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 hidden="1">
      <c r="A157" s="147" t="s">
        <v>545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1010</v>
      </c>
      <c r="J157" s="155" t="s">
        <v>1016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 hidden="1">
      <c r="A158" s="147" t="s">
        <v>546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1010</v>
      </c>
      <c r="J158" s="155" t="s">
        <v>1017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 hidden="1">
      <c r="A159" s="147" t="s">
        <v>547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1068</v>
      </c>
      <c r="K159" s="156">
        <v>43700</v>
      </c>
      <c r="L159" s="157" t="s">
        <v>1027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 hidden="1">
      <c r="A160" s="10" t="s">
        <v>548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835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 hidden="1">
      <c r="A161" s="147" t="s">
        <v>549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1010</v>
      </c>
      <c r="J161" s="155" t="s">
        <v>1078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1007</v>
      </c>
      <c r="AE161" s="40"/>
    </row>
    <row r="162" spans="1:31" hidden="1">
      <c r="A162" s="147" t="s">
        <v>550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1069</v>
      </c>
      <c r="K162" s="156">
        <v>43705</v>
      </c>
      <c r="L162" s="157" t="s">
        <v>1027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1007</v>
      </c>
      <c r="AE162" s="40"/>
    </row>
    <row r="163" spans="1:31" hidden="1">
      <c r="A163" s="147" t="s">
        <v>551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1010</v>
      </c>
      <c r="J163" s="155" t="s">
        <v>1079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1007</v>
      </c>
      <c r="AE163" s="40"/>
    </row>
    <row r="164" spans="1:31" hidden="1">
      <c r="A164" s="147" t="s">
        <v>552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1070</v>
      </c>
      <c r="K164" s="156">
        <v>43707</v>
      </c>
      <c r="L164" s="157" t="s">
        <v>1027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1007</v>
      </c>
      <c r="AE164" s="40"/>
    </row>
    <row r="165" spans="1:31" hidden="1">
      <c r="A165" s="147" t="s">
        <v>553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1010</v>
      </c>
      <c r="J165" s="155" t="s">
        <v>1118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1007</v>
      </c>
      <c r="AE165" s="40"/>
    </row>
    <row r="166" spans="1:31" hidden="1">
      <c r="A166" s="147" t="s">
        <v>554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1010</v>
      </c>
      <c r="J166" s="155" t="s">
        <v>1278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1007</v>
      </c>
      <c r="AE166" s="40"/>
    </row>
    <row r="167" spans="1:31" hidden="1">
      <c r="A167" s="147" t="s">
        <v>555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1010</v>
      </c>
      <c r="J167" s="155" t="s">
        <v>1279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1007</v>
      </c>
      <c r="AE167" s="40"/>
    </row>
    <row r="168" spans="1:31" hidden="1">
      <c r="A168" s="147" t="s">
        <v>556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1010</v>
      </c>
      <c r="J168" s="155" t="s">
        <v>1280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1007</v>
      </c>
      <c r="AE168" s="40"/>
    </row>
    <row r="169" spans="1:31" hidden="1">
      <c r="A169" s="147" t="s">
        <v>557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1010</v>
      </c>
      <c r="J169" s="155" t="s">
        <v>1281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1007</v>
      </c>
      <c r="AE169" s="40"/>
    </row>
    <row r="170" spans="1:31" hidden="1">
      <c r="A170" s="147" t="s">
        <v>558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1010</v>
      </c>
      <c r="J170" s="155" t="s">
        <v>1282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1007</v>
      </c>
      <c r="AE170" s="40"/>
    </row>
    <row r="171" spans="1:31" hidden="1">
      <c r="A171" s="147" t="s">
        <v>559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1010</v>
      </c>
      <c r="J171" s="155" t="s">
        <v>1283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1007</v>
      </c>
      <c r="AE171" s="40"/>
    </row>
    <row r="172" spans="1:31" hidden="1">
      <c r="A172" s="147" t="s">
        <v>560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1010</v>
      </c>
      <c r="J172" s="155" t="s">
        <v>1284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1007</v>
      </c>
      <c r="AE172" s="40"/>
    </row>
    <row r="173" spans="1:31" hidden="1">
      <c r="A173" s="147" t="s">
        <v>561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1010</v>
      </c>
      <c r="J173" s="155" t="s">
        <v>1285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1007</v>
      </c>
      <c r="AE173" s="40"/>
    </row>
    <row r="174" spans="1:31" hidden="1">
      <c r="A174" s="147" t="s">
        <v>562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1010</v>
      </c>
      <c r="J174" s="155" t="s">
        <v>1286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1007</v>
      </c>
      <c r="AE174" s="40"/>
    </row>
    <row r="175" spans="1:31" hidden="1">
      <c r="A175" s="147" t="s">
        <v>563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1010</v>
      </c>
      <c r="J175" s="155" t="s">
        <v>1287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1007</v>
      </c>
      <c r="AE175" s="40"/>
    </row>
    <row r="176" spans="1:31" hidden="1">
      <c r="A176" s="147" t="s">
        <v>564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1010</v>
      </c>
      <c r="J176" s="155" t="s">
        <v>1288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1007</v>
      </c>
      <c r="AE176" s="40"/>
    </row>
    <row r="177" spans="1:31" hidden="1">
      <c r="A177" s="147" t="s">
        <v>565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1010</v>
      </c>
      <c r="J177" s="155" t="s">
        <v>1289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1007</v>
      </c>
      <c r="AE177" s="40"/>
    </row>
    <row r="178" spans="1:31" hidden="1">
      <c r="A178" s="147" t="s">
        <v>566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1010</v>
      </c>
      <c r="J178" s="155" t="s">
        <v>1290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1007</v>
      </c>
      <c r="AE178" s="40"/>
    </row>
    <row r="179" spans="1:31" hidden="1">
      <c r="A179" s="147" t="s">
        <v>567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1010</v>
      </c>
      <c r="J179" s="155" t="s">
        <v>1291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1007</v>
      </c>
      <c r="AE179" s="40"/>
    </row>
    <row r="180" spans="1:31" hidden="1">
      <c r="A180" s="147" t="s">
        <v>568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1010</v>
      </c>
      <c r="J180" s="155" t="s">
        <v>1292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1007</v>
      </c>
      <c r="AE180" s="40"/>
    </row>
    <row r="181" spans="1:31" hidden="1">
      <c r="A181" s="147" t="s">
        <v>569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1010</v>
      </c>
      <c r="J181" s="155" t="s">
        <v>1293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1007</v>
      </c>
      <c r="AE181" s="40"/>
    </row>
    <row r="182" spans="1:31" hidden="1">
      <c r="A182" s="147" t="s">
        <v>570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1010</v>
      </c>
      <c r="J182" s="155" t="s">
        <v>1119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1007</v>
      </c>
      <c r="AE182" s="40"/>
    </row>
    <row r="183" spans="1:31" hidden="1">
      <c r="A183" s="147" t="s">
        <v>571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1010</v>
      </c>
      <c r="J183" s="155" t="s">
        <v>1120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1007</v>
      </c>
      <c r="AE183" s="40"/>
    </row>
    <row r="184" spans="1:31" hidden="1">
      <c r="A184" s="147" t="s">
        <v>572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1010</v>
      </c>
      <c r="J184" s="155" t="s">
        <v>1121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1007</v>
      </c>
      <c r="AE184" s="40"/>
    </row>
    <row r="185" spans="1:31" hidden="1">
      <c r="A185" s="147" t="s">
        <v>573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1010</v>
      </c>
      <c r="J185" s="155" t="s">
        <v>1122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1007</v>
      </c>
      <c r="AE185" s="40"/>
    </row>
    <row r="186" spans="1:31" hidden="1">
      <c r="A186" s="147" t="s">
        <v>574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1010</v>
      </c>
      <c r="J186" s="155" t="s">
        <v>1123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1007</v>
      </c>
      <c r="AE186" s="40"/>
    </row>
    <row r="187" spans="1:31" hidden="1">
      <c r="A187" s="147" t="s">
        <v>575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1010</v>
      </c>
      <c r="J187" s="155" t="s">
        <v>1294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1007</v>
      </c>
      <c r="AE187" s="40"/>
    </row>
    <row r="188" spans="1:31" hidden="1">
      <c r="A188" s="147" t="s">
        <v>576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1010</v>
      </c>
      <c r="J188" s="155" t="s">
        <v>1295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1007</v>
      </c>
      <c r="AE188" s="40"/>
    </row>
    <row r="189" spans="1:31" hidden="1">
      <c r="A189" s="147" t="s">
        <v>577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1010</v>
      </c>
      <c r="J189" s="155" t="s">
        <v>1296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1007</v>
      </c>
      <c r="AE189" s="40"/>
    </row>
    <row r="190" spans="1:31" hidden="1">
      <c r="A190" s="147" t="s">
        <v>578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1010</v>
      </c>
      <c r="J190" s="155" t="s">
        <v>1297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1007</v>
      </c>
      <c r="AE190" s="40"/>
    </row>
    <row r="191" spans="1:31" hidden="1">
      <c r="A191" s="147" t="s">
        <v>579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1010</v>
      </c>
      <c r="J191" s="155" t="s">
        <v>1298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1007</v>
      </c>
      <c r="AE191" s="40"/>
    </row>
    <row r="192" spans="1:31" hidden="1">
      <c r="A192" s="147" t="s">
        <v>580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1010</v>
      </c>
      <c r="J192" s="155" t="s">
        <v>1299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1007</v>
      </c>
      <c r="AE192" s="40"/>
    </row>
    <row r="193" spans="1:31" hidden="1">
      <c r="A193" s="147" t="s">
        <v>581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1010</v>
      </c>
      <c r="J193" s="155" t="s">
        <v>1124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1007</v>
      </c>
      <c r="AE193" s="40"/>
    </row>
    <row r="194" spans="1:31" hidden="1">
      <c r="A194" s="147" t="s">
        <v>582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1010</v>
      </c>
      <c r="J194" s="155" t="s">
        <v>1125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1007</v>
      </c>
      <c r="AE194" s="40"/>
    </row>
    <row r="195" spans="1:31" hidden="1">
      <c r="A195" s="147" t="s">
        <v>583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1010</v>
      </c>
      <c r="J195" s="155" t="s">
        <v>1300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1007</v>
      </c>
      <c r="AE195" s="40"/>
    </row>
    <row r="196" spans="1:31" hidden="1">
      <c r="A196" s="147" t="s">
        <v>584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1010</v>
      </c>
      <c r="J196" s="155" t="s">
        <v>1126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1007</v>
      </c>
      <c r="AE196" s="40"/>
    </row>
    <row r="197" spans="1:31" hidden="1">
      <c r="A197" s="147" t="s">
        <v>585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1010</v>
      </c>
      <c r="J197" s="155" t="s">
        <v>1127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1007</v>
      </c>
      <c r="AE197" s="40"/>
    </row>
    <row r="198" spans="1:31" hidden="1">
      <c r="A198" s="147" t="s">
        <v>586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1010</v>
      </c>
      <c r="J198" s="155" t="s">
        <v>1128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1007</v>
      </c>
      <c r="AE198" s="40"/>
    </row>
    <row r="199" spans="1:31" hidden="1">
      <c r="A199" s="147" t="s">
        <v>587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1010</v>
      </c>
      <c r="J199" s="155" t="s">
        <v>1301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1007</v>
      </c>
      <c r="AE199" s="40"/>
    </row>
    <row r="200" spans="1:31" hidden="1">
      <c r="A200" s="147" t="s">
        <v>588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1010</v>
      </c>
      <c r="J200" s="155" t="s">
        <v>1302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1007</v>
      </c>
      <c r="AE200" s="40"/>
    </row>
    <row r="201" spans="1:31" hidden="1">
      <c r="A201" s="147" t="s">
        <v>589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1010</v>
      </c>
      <c r="J201" s="155" t="s">
        <v>1129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1007</v>
      </c>
      <c r="AE201" s="40"/>
    </row>
    <row r="202" spans="1:31" hidden="1">
      <c r="A202" s="147" t="s">
        <v>590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1010</v>
      </c>
      <c r="J202" s="155" t="s">
        <v>1080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1007</v>
      </c>
      <c r="AE202" s="40"/>
    </row>
    <row r="203" spans="1:31" hidden="1">
      <c r="A203" s="147" t="s">
        <v>591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1010</v>
      </c>
      <c r="J203" s="155" t="s">
        <v>1130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1007</v>
      </c>
      <c r="AE203" s="40"/>
    </row>
    <row r="204" spans="1:31" hidden="1">
      <c r="A204" s="147" t="s">
        <v>592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1010</v>
      </c>
      <c r="J204" s="155" t="s">
        <v>1131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1007</v>
      </c>
      <c r="AE204" s="40"/>
    </row>
    <row r="205" spans="1:31" hidden="1">
      <c r="A205" s="147" t="s">
        <v>593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1010</v>
      </c>
      <c r="J205" s="155" t="s">
        <v>1303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1007</v>
      </c>
      <c r="AE205" s="40"/>
    </row>
    <row r="206" spans="1:31" hidden="1">
      <c r="A206" s="147" t="s">
        <v>594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1010</v>
      </c>
      <c r="J206" s="155" t="s">
        <v>1132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1007</v>
      </c>
      <c r="AE206" s="40"/>
    </row>
    <row r="207" spans="1:31" hidden="1">
      <c r="A207" s="147" t="s">
        <v>595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1010</v>
      </c>
      <c r="J207" s="155" t="s">
        <v>1304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1007</v>
      </c>
      <c r="AE207" s="40"/>
    </row>
    <row r="208" spans="1:31" hidden="1">
      <c r="A208" s="147" t="s">
        <v>596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1010</v>
      </c>
      <c r="J208" s="155" t="s">
        <v>1133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1007</v>
      </c>
      <c r="AE208" s="40"/>
    </row>
    <row r="209" spans="1:31" hidden="1">
      <c r="A209" s="147" t="s">
        <v>597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1071</v>
      </c>
      <c r="K209" s="156">
        <v>43780</v>
      </c>
      <c r="L209" s="157" t="s">
        <v>1027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1007</v>
      </c>
      <c r="AE209" s="40"/>
    </row>
    <row r="210" spans="1:31" hidden="1">
      <c r="A210" s="147" t="s">
        <v>598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1010</v>
      </c>
      <c r="J210" s="155" t="s">
        <v>1305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1007</v>
      </c>
      <c r="AE210" s="40"/>
    </row>
    <row r="211" spans="1:31" hidden="1">
      <c r="A211" s="147" t="s">
        <v>599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1010</v>
      </c>
      <c r="J211" s="155" t="s">
        <v>1306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1007</v>
      </c>
      <c r="AE211" s="40"/>
    </row>
    <row r="212" spans="1:31" hidden="1">
      <c r="A212" s="147" t="s">
        <v>600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1010</v>
      </c>
      <c r="J212" s="155" t="s">
        <v>1307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1007</v>
      </c>
      <c r="AE212" s="40"/>
    </row>
    <row r="213" spans="1:31" hidden="1">
      <c r="A213" s="147" t="s">
        <v>601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1072</v>
      </c>
      <c r="K213" s="156">
        <v>43784</v>
      </c>
      <c r="L213" s="157" t="s">
        <v>1027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1007</v>
      </c>
      <c r="AE213" s="40"/>
    </row>
    <row r="214" spans="1:31" hidden="1">
      <c r="A214" s="147" t="s">
        <v>602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1010</v>
      </c>
      <c r="J214" s="155" t="s">
        <v>1308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1007</v>
      </c>
      <c r="AE214" s="40"/>
    </row>
    <row r="215" spans="1:31" hidden="1">
      <c r="A215" s="147" t="s">
        <v>603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1010</v>
      </c>
      <c r="J215" s="155" t="s">
        <v>1134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1007</v>
      </c>
      <c r="AE215" s="40"/>
    </row>
    <row r="216" spans="1:31" hidden="1">
      <c r="A216" s="147" t="s">
        <v>604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1010</v>
      </c>
      <c r="J216" s="155" t="s">
        <v>1135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1007</v>
      </c>
      <c r="AE216" s="40"/>
    </row>
    <row r="217" spans="1:31" hidden="1">
      <c r="A217" s="147" t="s">
        <v>605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1010</v>
      </c>
      <c r="J217" s="155" t="s">
        <v>1136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1007</v>
      </c>
      <c r="AE217" s="40"/>
    </row>
    <row r="218" spans="1:31" hidden="1">
      <c r="A218" s="147" t="s">
        <v>606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1010</v>
      </c>
      <c r="J218" s="155" t="s">
        <v>1081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1007</v>
      </c>
      <c r="AE218" s="40"/>
    </row>
    <row r="219" spans="1:31" hidden="1">
      <c r="A219" s="147" t="s">
        <v>607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1010</v>
      </c>
      <c r="J219" s="155" t="s">
        <v>1082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1007</v>
      </c>
      <c r="AE219" s="40"/>
    </row>
    <row r="220" spans="1:31" hidden="1">
      <c r="A220" s="147" t="s">
        <v>608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1073</v>
      </c>
      <c r="K220" s="156">
        <v>43795</v>
      </c>
      <c r="L220" s="157" t="s">
        <v>1027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1007</v>
      </c>
      <c r="AE220" s="40"/>
    </row>
    <row r="221" spans="1:31" hidden="1">
      <c r="A221" s="147" t="s">
        <v>609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1010</v>
      </c>
      <c r="J221" s="155" t="s">
        <v>1309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1007</v>
      </c>
      <c r="AE221" s="40"/>
    </row>
    <row r="222" spans="1:31" hidden="1">
      <c r="A222" s="147" t="s">
        <v>610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1074</v>
      </c>
      <c r="K222" s="156">
        <v>43797</v>
      </c>
      <c r="L222" s="157" t="s">
        <v>1027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1007</v>
      </c>
      <c r="AE222" s="40"/>
    </row>
    <row r="223" spans="1:31" hidden="1">
      <c r="A223" s="147" t="s">
        <v>611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1010</v>
      </c>
      <c r="J223" s="155" t="s">
        <v>1261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1007</v>
      </c>
      <c r="AE223" s="40"/>
    </row>
    <row r="224" spans="1:31" hidden="1">
      <c r="A224" s="147" t="s">
        <v>612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1010</v>
      </c>
      <c r="J224" s="155" t="s">
        <v>1262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1007</v>
      </c>
      <c r="AE224" s="40"/>
    </row>
    <row r="225" spans="1:31" hidden="1">
      <c r="A225" s="147" t="s">
        <v>613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1010</v>
      </c>
      <c r="J225" s="155" t="s">
        <v>1310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1007</v>
      </c>
      <c r="AE225" s="40"/>
    </row>
    <row r="226" spans="1:31" hidden="1">
      <c r="A226" s="147" t="s">
        <v>614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1010</v>
      </c>
      <c r="J226" s="155" t="s">
        <v>1137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1007</v>
      </c>
      <c r="AE226" s="40"/>
    </row>
    <row r="227" spans="1:31" hidden="1">
      <c r="A227" s="147" t="s">
        <v>615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1010</v>
      </c>
      <c r="J227" s="155" t="s">
        <v>1138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1007</v>
      </c>
      <c r="AE227" s="40"/>
    </row>
    <row r="228" spans="1:31" hidden="1">
      <c r="A228" s="147" t="s">
        <v>616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1010</v>
      </c>
      <c r="J228" s="155" t="s">
        <v>1311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1007</v>
      </c>
      <c r="AE228" s="40"/>
    </row>
    <row r="229" spans="1:31" hidden="1">
      <c r="A229" s="147" t="s">
        <v>617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1010</v>
      </c>
      <c r="J229" s="155" t="s">
        <v>1312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1007</v>
      </c>
      <c r="AE229" s="40"/>
    </row>
    <row r="230" spans="1:31" hidden="1">
      <c r="A230" s="147" t="s">
        <v>618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1010</v>
      </c>
      <c r="J230" s="155" t="s">
        <v>1313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1007</v>
      </c>
      <c r="AE230" s="40"/>
    </row>
    <row r="231" spans="1:31" hidden="1">
      <c r="A231" s="147" t="s">
        <v>619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1010</v>
      </c>
      <c r="J231" s="155" t="s">
        <v>1314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1007</v>
      </c>
      <c r="AE231" s="40"/>
    </row>
    <row r="232" spans="1:31" hidden="1">
      <c r="A232" s="147" t="s">
        <v>620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1010</v>
      </c>
      <c r="J232" s="155" t="s">
        <v>1315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1007</v>
      </c>
      <c r="AE232" s="40"/>
    </row>
    <row r="233" spans="1:31" hidden="1">
      <c r="A233" s="147" t="s">
        <v>621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1010</v>
      </c>
      <c r="J233" s="155" t="s">
        <v>1316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1007</v>
      </c>
      <c r="AE233" s="40"/>
    </row>
    <row r="234" spans="1:31" hidden="1">
      <c r="A234" s="147" t="s">
        <v>622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1010</v>
      </c>
      <c r="J234" s="155" t="s">
        <v>1317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1007</v>
      </c>
      <c r="AE234" s="40"/>
    </row>
    <row r="235" spans="1:31" hidden="1">
      <c r="A235" s="147" t="s">
        <v>623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1010</v>
      </c>
      <c r="J235" s="155" t="s">
        <v>1318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1007</v>
      </c>
      <c r="AE235" s="40"/>
    </row>
    <row r="236" spans="1:31" hidden="1">
      <c r="A236" s="147" t="s">
        <v>624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1010</v>
      </c>
      <c r="J236" s="155" t="s">
        <v>1319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1007</v>
      </c>
      <c r="AE236" s="40"/>
    </row>
    <row r="237" spans="1:31" hidden="1">
      <c r="A237" s="147" t="s">
        <v>625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1010</v>
      </c>
      <c r="J237" s="155" t="s">
        <v>1320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1007</v>
      </c>
      <c r="AE237" s="40"/>
    </row>
    <row r="238" spans="1:31" hidden="1">
      <c r="A238" s="147" t="s">
        <v>626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1010</v>
      </c>
      <c r="J238" s="155" t="s">
        <v>1321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1007</v>
      </c>
      <c r="AE238" s="40"/>
    </row>
    <row r="239" spans="1:31" hidden="1">
      <c r="A239" s="147" t="s">
        <v>627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1010</v>
      </c>
      <c r="J239" s="155" t="s">
        <v>1322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1007</v>
      </c>
      <c r="AE239" s="40"/>
    </row>
    <row r="240" spans="1:31" hidden="1">
      <c r="A240" s="147" t="s">
        <v>628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1010</v>
      </c>
      <c r="J240" s="155" t="s">
        <v>1323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1007</v>
      </c>
      <c r="AE240" s="40"/>
    </row>
    <row r="241" spans="1:31" hidden="1">
      <c r="A241" s="147" t="s">
        <v>629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1010</v>
      </c>
      <c r="J241" s="155" t="s">
        <v>1324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1007</v>
      </c>
      <c r="AE241" s="40"/>
    </row>
    <row r="242" spans="1:31" hidden="1">
      <c r="A242" s="147" t="s">
        <v>630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1010</v>
      </c>
      <c r="J242" s="155" t="s">
        <v>1325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1007</v>
      </c>
      <c r="AE242" s="40"/>
    </row>
    <row r="243" spans="1:31" hidden="1">
      <c r="A243" s="147" t="s">
        <v>631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1010</v>
      </c>
      <c r="J243" s="155" t="s">
        <v>1326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1007</v>
      </c>
      <c r="AE243" s="40"/>
    </row>
    <row r="244" spans="1:31" hidden="1">
      <c r="A244" s="147" t="s">
        <v>632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1010</v>
      </c>
      <c r="J244" s="155" t="s">
        <v>1327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1007</v>
      </c>
      <c r="AE244" s="40"/>
    </row>
    <row r="245" spans="1:31" hidden="1">
      <c r="A245" s="147" t="s">
        <v>633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1467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1007</v>
      </c>
      <c r="AE245" s="40"/>
    </row>
    <row r="246" spans="1:31" hidden="1">
      <c r="A246" s="147" t="s">
        <v>634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1010</v>
      </c>
      <c r="J246" s="155" t="s">
        <v>1468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1007</v>
      </c>
      <c r="AE246" s="40"/>
    </row>
    <row r="247" spans="1:31" hidden="1">
      <c r="A247" s="147" t="s">
        <v>635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1010</v>
      </c>
      <c r="J247" s="155" t="s">
        <v>1469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1007</v>
      </c>
      <c r="AE247" s="40"/>
    </row>
    <row r="248" spans="1:31" hidden="1">
      <c r="A248" s="147" t="s">
        <v>636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1010</v>
      </c>
      <c r="J248" s="155" t="s">
        <v>1470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1007</v>
      </c>
      <c r="AE248" s="40"/>
    </row>
    <row r="249" spans="1:31" hidden="1">
      <c r="A249" s="147" t="s">
        <v>637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1010</v>
      </c>
      <c r="J249" s="155" t="s">
        <v>1471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1007</v>
      </c>
      <c r="AE249" s="40"/>
    </row>
    <row r="250" spans="1:31" hidden="1">
      <c r="A250" s="147" t="s">
        <v>638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1010</v>
      </c>
      <c r="J250" s="155" t="s">
        <v>1472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1007</v>
      </c>
      <c r="AE250" s="40"/>
    </row>
    <row r="251" spans="1:31" hidden="1">
      <c r="A251" s="147" t="s">
        <v>639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1010</v>
      </c>
      <c r="J251" s="155" t="s">
        <v>1473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1007</v>
      </c>
      <c r="AE251" s="40"/>
    </row>
    <row r="252" spans="1:31" hidden="1">
      <c r="A252" s="147" t="s">
        <v>640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1010</v>
      </c>
      <c r="J252" s="155" t="s">
        <v>1474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1007</v>
      </c>
      <c r="AE252" s="40"/>
    </row>
    <row r="253" spans="1:31" hidden="1">
      <c r="A253" s="147" t="s">
        <v>641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1010</v>
      </c>
      <c r="J253" s="155" t="s">
        <v>1475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1007</v>
      </c>
      <c r="AE253" s="40"/>
    </row>
    <row r="254" spans="1:31" hidden="1">
      <c r="A254" s="147" t="s">
        <v>642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1010</v>
      </c>
      <c r="J254" s="155" t="s">
        <v>1476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1007</v>
      </c>
      <c r="AE254" s="40"/>
    </row>
    <row r="255" spans="1:31" hidden="1">
      <c r="A255" s="147" t="s">
        <v>643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1010</v>
      </c>
      <c r="J255" s="155" t="s">
        <v>1477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1007</v>
      </c>
      <c r="AE255" s="40"/>
    </row>
    <row r="256" spans="1:31" hidden="1">
      <c r="A256" s="147" t="s">
        <v>644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1010</v>
      </c>
      <c r="J256" s="155" t="s">
        <v>1478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1007</v>
      </c>
      <c r="AE256" s="40"/>
    </row>
    <row r="257" spans="1:31" hidden="1">
      <c r="A257" s="147" t="s">
        <v>645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1010</v>
      </c>
      <c r="J257" s="155" t="s">
        <v>1479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1007</v>
      </c>
      <c r="AE257" s="40"/>
    </row>
    <row r="258" spans="1:31" hidden="1">
      <c r="A258" s="147" t="s">
        <v>646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1010</v>
      </c>
      <c r="J258" s="155" t="s">
        <v>1535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1007</v>
      </c>
    </row>
    <row r="259" spans="1:31" hidden="1">
      <c r="A259" s="147" t="s">
        <v>647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1010</v>
      </c>
      <c r="J259" s="155" t="s">
        <v>1486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1007</v>
      </c>
    </row>
    <row r="260" spans="1:31" hidden="1">
      <c r="A260" s="147" t="s">
        <v>648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1010</v>
      </c>
      <c r="J260" s="155" t="s">
        <v>1536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1007</v>
      </c>
    </row>
    <row r="261" spans="1:31" hidden="1">
      <c r="A261" s="147" t="s">
        <v>649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1010</v>
      </c>
      <c r="J261" s="155" t="s">
        <v>1480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1007</v>
      </c>
    </row>
    <row r="262" spans="1:31" hidden="1">
      <c r="A262" s="147" t="s">
        <v>650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1010</v>
      </c>
      <c r="J262" s="155" t="s">
        <v>1139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1007</v>
      </c>
    </row>
    <row r="263" spans="1:31" hidden="1">
      <c r="A263" s="147" t="s">
        <v>651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1010</v>
      </c>
      <c r="J263" s="155" t="s">
        <v>1083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1007</v>
      </c>
    </row>
    <row r="264" spans="1:31" hidden="1">
      <c r="A264" s="147" t="s">
        <v>652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1010</v>
      </c>
      <c r="J264" s="155" t="s">
        <v>1328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1007</v>
      </c>
    </row>
    <row r="265" spans="1:31" hidden="1">
      <c r="A265" s="147" t="s">
        <v>653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1481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1007</v>
      </c>
    </row>
    <row r="266" spans="1:31" hidden="1">
      <c r="A266" s="147" t="s">
        <v>654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1010</v>
      </c>
      <c r="J266" s="155" t="s">
        <v>1442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1007</v>
      </c>
    </row>
    <row r="267" spans="1:31" hidden="1">
      <c r="A267" s="147" t="s">
        <v>655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1010</v>
      </c>
      <c r="J267" s="155" t="s">
        <v>1443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1007</v>
      </c>
    </row>
    <row r="268" spans="1:31" hidden="1">
      <c r="A268" s="147" t="s">
        <v>656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1010</v>
      </c>
      <c r="J268" s="155" t="s">
        <v>1482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1007</v>
      </c>
    </row>
    <row r="269" spans="1:31" hidden="1">
      <c r="A269" s="147" t="s">
        <v>657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1010</v>
      </c>
      <c r="J269" s="155" t="s">
        <v>1483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1007</v>
      </c>
    </row>
    <row r="270" spans="1:31" hidden="1">
      <c r="A270" s="147" t="s">
        <v>658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1010</v>
      </c>
      <c r="J270" s="155" t="s">
        <v>1484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1007</v>
      </c>
    </row>
    <row r="271" spans="1:31" hidden="1">
      <c r="A271" s="147" t="s">
        <v>659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1010</v>
      </c>
      <c r="J271" s="155" t="s">
        <v>1485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1007</v>
      </c>
    </row>
    <row r="272" spans="1:31" hidden="1">
      <c r="A272" s="147" t="s">
        <v>660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1010</v>
      </c>
      <c r="J272" s="155" t="s">
        <v>1537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1007</v>
      </c>
    </row>
    <row r="273" spans="1:30" hidden="1">
      <c r="A273" s="147" t="s">
        <v>661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1010</v>
      </c>
      <c r="J273" s="155" t="s">
        <v>1538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1007</v>
      </c>
    </row>
    <row r="274" spans="1:30">
      <c r="A274" s="147" t="s">
        <v>662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1010</v>
      </c>
      <c r="J274" s="155" t="s">
        <v>1539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1007</v>
      </c>
    </row>
    <row r="275" spans="1:30">
      <c r="A275" s="147" t="s">
        <v>663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1010</v>
      </c>
      <c r="J275" s="155" t="s">
        <v>1540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1007</v>
      </c>
    </row>
    <row r="276" spans="1:30">
      <c r="A276" s="63" t="s">
        <v>664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0.11370355555555568</v>
      </c>
      <c r="H276" s="58">
        <f t="shared" ref="H276:H280" si="3">IF(G276="",$F$1*C276-B276,G276-B276)</f>
        <v>15.349980000000016</v>
      </c>
      <c r="I276" s="2" t="s">
        <v>66</v>
      </c>
      <c r="J276" s="33" t="s">
        <v>329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2020/10/14</v>
      </c>
      <c r="M276" s="44">
        <f t="shared" ref="M276:M280" ca="1" si="6">(L276-K276+1)*B276</f>
        <v>31995</v>
      </c>
      <c r="N276" s="61">
        <f t="shared" ref="N276:N280" ca="1" si="7">H276/M276*365</f>
        <v>0.17511307079231148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0.10629644444444435</v>
      </c>
    </row>
    <row r="277" spans="1:30">
      <c r="A277" s="63" t="s">
        <v>665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9.960484444444441E-2</v>
      </c>
      <c r="H277" s="58">
        <f t="shared" si="3"/>
        <v>13.446653999999995</v>
      </c>
      <c r="I277" s="2" t="s">
        <v>66</v>
      </c>
      <c r="J277" s="33" t="s">
        <v>331</v>
      </c>
      <c r="K277" s="59">
        <f t="shared" si="4"/>
        <v>43885</v>
      </c>
      <c r="L277" s="60" t="str">
        <f t="shared" ca="1" si="5"/>
        <v>2020/10/14</v>
      </c>
      <c r="M277" s="44">
        <f t="shared" ca="1" si="6"/>
        <v>31590</v>
      </c>
      <c r="N277" s="61">
        <f t="shared" ca="1" si="7"/>
        <v>0.15536653086419747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0.12039515555555562</v>
      </c>
    </row>
    <row r="278" spans="1:30">
      <c r="A278" s="63" t="s">
        <v>666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9.4211377777777786E-2</v>
      </c>
      <c r="H278" s="58">
        <f t="shared" si="3"/>
        <v>12.718536</v>
      </c>
      <c r="I278" s="2" t="s">
        <v>66</v>
      </c>
      <c r="J278" s="33" t="s">
        <v>333</v>
      </c>
      <c r="K278" s="59">
        <f t="shared" si="4"/>
        <v>43886</v>
      </c>
      <c r="L278" s="60" t="str">
        <f t="shared" ca="1" si="5"/>
        <v>2020/10/14</v>
      </c>
      <c r="M278" s="44">
        <f t="shared" ca="1" si="6"/>
        <v>31455</v>
      </c>
      <c r="N278" s="61">
        <f t="shared" ca="1" si="7"/>
        <v>0.14758434716261326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0.12578862222222226</v>
      </c>
    </row>
    <row r="279" spans="1:30">
      <c r="A279" s="63" t="s">
        <v>667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0.12051635555555562</v>
      </c>
      <c r="H279" s="58">
        <f t="shared" si="3"/>
        <v>16.269708000000008</v>
      </c>
      <c r="I279" s="2" t="s">
        <v>66</v>
      </c>
      <c r="J279" s="33" t="s">
        <v>335</v>
      </c>
      <c r="K279" s="59">
        <f t="shared" si="4"/>
        <v>43887</v>
      </c>
      <c r="L279" s="60" t="str">
        <f t="shared" ca="1" si="5"/>
        <v>2020/10/14</v>
      </c>
      <c r="M279" s="44">
        <f t="shared" ca="1" si="6"/>
        <v>31320</v>
      </c>
      <c r="N279" s="61">
        <f t="shared" ca="1" si="7"/>
        <v>0.18960547318007673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9.9483644444444408E-2</v>
      </c>
    </row>
    <row r="280" spans="1:30">
      <c r="A280" s="63" t="s">
        <v>668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0.11663684444444458</v>
      </c>
      <c r="H280" s="58">
        <f t="shared" si="3"/>
        <v>15.745974000000018</v>
      </c>
      <c r="I280" s="2" t="s">
        <v>66</v>
      </c>
      <c r="J280" s="33" t="s">
        <v>337</v>
      </c>
      <c r="K280" s="59">
        <f t="shared" si="4"/>
        <v>43888</v>
      </c>
      <c r="L280" s="60" t="str">
        <f t="shared" ca="1" si="5"/>
        <v>2020/10/14</v>
      </c>
      <c r="M280" s="44">
        <f t="shared" ca="1" si="6"/>
        <v>31185</v>
      </c>
      <c r="N280" s="61">
        <f t="shared" ca="1" si="7"/>
        <v>0.18429631265031285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0.10336315555555545</v>
      </c>
    </row>
    <row r="281" spans="1:30">
      <c r="A281" s="147" t="s">
        <v>669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1010</v>
      </c>
      <c r="J281" s="155" t="s">
        <v>1446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1488</v>
      </c>
    </row>
    <row r="282" spans="1:30">
      <c r="A282" s="147" t="s">
        <v>670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1010</v>
      </c>
      <c r="J282" s="155" t="s">
        <v>1541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1007</v>
      </c>
    </row>
    <row r="283" spans="1:30">
      <c r="A283" s="147" t="s">
        <v>671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1010</v>
      </c>
      <c r="J283" s="155" t="s">
        <v>1542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1007</v>
      </c>
    </row>
    <row r="284" spans="1:30">
      <c r="A284" s="63" t="s">
        <v>672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0.12524746666666672</v>
      </c>
      <c r="H284" s="58">
        <f>IF(G284="",$F$1*C284-B284,G284-B284)</f>
        <v>16.908408000000009</v>
      </c>
      <c r="I284" s="2" t="s">
        <v>66</v>
      </c>
      <c r="J284" s="33" t="s">
        <v>344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2020/10/14</v>
      </c>
      <c r="M284" s="44">
        <f ca="1">(L284-K284+1)*B284</f>
        <v>30375</v>
      </c>
      <c r="N284" s="61">
        <f ca="1">H284/M284*365</f>
        <v>0.20317922370370381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9.4752533333333305E-2</v>
      </c>
    </row>
    <row r="285" spans="1:30">
      <c r="A285" s="63" t="s">
        <v>673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0.10925631111111118</v>
      </c>
      <c r="H285" s="58">
        <f>IF(G285="",$F$1*C285-B285,G285-B285)</f>
        <v>14.74960200000001</v>
      </c>
      <c r="I285" s="2" t="s">
        <v>66</v>
      </c>
      <c r="J285" s="33" t="s">
        <v>346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2020/10/14</v>
      </c>
      <c r="M285" s="44">
        <f ca="1">(L285-K285+1)*B285</f>
        <v>30240</v>
      </c>
      <c r="N285" s="61">
        <f ca="1">H285/M285*365</f>
        <v>0.17802925694444457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0.11074368888888884</v>
      </c>
    </row>
    <row r="286" spans="1:30">
      <c r="A286" s="184" t="s">
        <v>1543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0.11606911111111112</v>
      </c>
      <c r="G286" s="190"/>
      <c r="H286" s="58">
        <f>IF(G286="",$F$1*C286-B286,G286-B286)</f>
        <v>15.669330000000002</v>
      </c>
      <c r="I286" s="2" t="s">
        <v>66</v>
      </c>
      <c r="J286" s="191" t="s">
        <v>1544</v>
      </c>
      <c r="K286" s="192">
        <v>43896</v>
      </c>
      <c r="L286" s="193" t="str">
        <f ca="1">IF(LEN(J286) &gt; 15,DATE(MID(J286,12,4),MID(J286,16,2),MID(J286,18,2)),TEXT(TODAY(),"yyyy/m/d"))</f>
        <v>2020/10/14</v>
      </c>
      <c r="M286" s="194">
        <v>17145</v>
      </c>
      <c r="N286" s="195">
        <f>H286/M286*365</f>
        <v>0.33358445319335089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0.10393088888888891</v>
      </c>
    </row>
    <row r="287" spans="1:30">
      <c r="A287" s="147" t="s">
        <v>843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1010</v>
      </c>
      <c r="J287" s="155" t="s">
        <v>1500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1007</v>
      </c>
    </row>
    <row r="288" spans="1:30">
      <c r="A288" s="147" t="s">
        <v>844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1010</v>
      </c>
      <c r="J288" s="155" t="s">
        <v>1514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1007</v>
      </c>
    </row>
    <row r="289" spans="1:30">
      <c r="A289" s="147" t="s">
        <v>845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1010</v>
      </c>
      <c r="J289" s="155" t="s">
        <v>1515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1007</v>
      </c>
    </row>
    <row r="290" spans="1:30">
      <c r="A290" s="147" t="s">
        <v>846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1010</v>
      </c>
      <c r="J290" s="155" t="s">
        <v>1366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1007</v>
      </c>
    </row>
    <row r="291" spans="1:30" ht="18" customHeight="1">
      <c r="A291" s="147" t="s">
        <v>847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1010</v>
      </c>
      <c r="J291" s="155" t="s">
        <v>1367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1007</v>
      </c>
    </row>
    <row r="292" spans="1:30">
      <c r="A292" s="147" t="s">
        <v>855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1339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1007</v>
      </c>
    </row>
    <row r="293" spans="1:30">
      <c r="A293" s="147" t="s">
        <v>856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1340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1007</v>
      </c>
    </row>
    <row r="294" spans="1:30">
      <c r="A294" s="147" t="s">
        <v>857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1010</v>
      </c>
      <c r="J294" s="155" t="s">
        <v>1173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1007</v>
      </c>
    </row>
    <row r="295" spans="1:30">
      <c r="A295" s="147" t="s">
        <v>858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1010</v>
      </c>
      <c r="J295" s="155" t="s">
        <v>1174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1007</v>
      </c>
    </row>
    <row r="296" spans="1:30">
      <c r="A296" s="147" t="s">
        <v>859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1010</v>
      </c>
      <c r="J296" s="155" t="s">
        <v>1175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1007</v>
      </c>
    </row>
    <row r="297" spans="1:30">
      <c r="A297" s="147" t="s">
        <v>866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1010</v>
      </c>
      <c r="J297" s="155" t="s">
        <v>1176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1007</v>
      </c>
    </row>
    <row r="298" spans="1:30">
      <c r="A298" s="147" t="s">
        <v>867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1010</v>
      </c>
      <c r="J298" s="155" t="s">
        <v>1140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1007</v>
      </c>
    </row>
    <row r="299" spans="1:30">
      <c r="A299" s="147" t="s">
        <v>868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1010</v>
      </c>
      <c r="J299" s="155" t="s">
        <v>1168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1007</v>
      </c>
    </row>
    <row r="300" spans="1:30">
      <c r="A300" s="147" t="s">
        <v>869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1010</v>
      </c>
      <c r="J300" s="155" t="s">
        <v>1177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1007</v>
      </c>
    </row>
    <row r="301" spans="1:30">
      <c r="A301" s="147" t="s">
        <v>870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1010</v>
      </c>
      <c r="J301" s="155" t="s">
        <v>1178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1007</v>
      </c>
    </row>
    <row r="302" spans="1:30">
      <c r="A302" s="147" t="s">
        <v>878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1010</v>
      </c>
      <c r="J302" s="155" t="s">
        <v>1351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1007</v>
      </c>
    </row>
    <row r="303" spans="1:30">
      <c r="A303" s="147" t="s">
        <v>879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1010</v>
      </c>
      <c r="J303" s="155" t="s">
        <v>1352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1007</v>
      </c>
    </row>
    <row r="304" spans="1:30">
      <c r="A304" s="147" t="s">
        <v>880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1010</v>
      </c>
      <c r="J304" s="155" t="s">
        <v>1354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1007</v>
      </c>
    </row>
    <row r="305" spans="1:30">
      <c r="A305" s="147" t="s">
        <v>881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1010</v>
      </c>
      <c r="J305" s="155" t="s">
        <v>1368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1007</v>
      </c>
    </row>
    <row r="306" spans="1:30">
      <c r="A306" s="147" t="s">
        <v>882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1010</v>
      </c>
      <c r="J306" s="155" t="s">
        <v>1179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1007</v>
      </c>
    </row>
    <row r="307" spans="1:30">
      <c r="A307" s="147" t="s">
        <v>887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1338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1007</v>
      </c>
    </row>
    <row r="308" spans="1:30">
      <c r="A308" s="147" t="s">
        <v>888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1337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1007</v>
      </c>
    </row>
    <row r="309" spans="1:30">
      <c r="A309" s="147" t="s">
        <v>889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1010</v>
      </c>
      <c r="J309" s="155" t="s">
        <v>1353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1007</v>
      </c>
    </row>
    <row r="310" spans="1:30">
      <c r="A310" s="147" t="s">
        <v>890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1336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1007</v>
      </c>
    </row>
    <row r="311" spans="1:30">
      <c r="A311" s="147" t="s">
        <v>899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1010</v>
      </c>
      <c r="J311" s="155" t="s">
        <v>1180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1007</v>
      </c>
    </row>
    <row r="312" spans="1:30">
      <c r="A312" s="147" t="s">
        <v>900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1010</v>
      </c>
      <c r="J312" s="155" t="s">
        <v>1355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1007</v>
      </c>
    </row>
    <row r="313" spans="1:30">
      <c r="A313" s="147" t="s">
        <v>901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1335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1007</v>
      </c>
    </row>
    <row r="314" spans="1:30">
      <c r="A314" s="147" t="s">
        <v>902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1010</v>
      </c>
      <c r="J314" s="155" t="s">
        <v>1356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1007</v>
      </c>
    </row>
    <row r="315" spans="1:30">
      <c r="A315" s="147" t="s">
        <v>903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1010</v>
      </c>
      <c r="J315" s="155" t="s">
        <v>1357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1007</v>
      </c>
    </row>
    <row r="316" spans="1:30">
      <c r="A316" s="147" t="s">
        <v>913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1010</v>
      </c>
      <c r="J316" s="155" t="s">
        <v>1358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1007</v>
      </c>
    </row>
    <row r="317" spans="1:30">
      <c r="A317" s="147" t="s">
        <v>914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1010</v>
      </c>
      <c r="J317" s="155" t="s">
        <v>1359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1007</v>
      </c>
    </row>
    <row r="318" spans="1:30">
      <c r="A318" s="147" t="s">
        <v>915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1010</v>
      </c>
      <c r="J318" s="155" t="s">
        <v>1360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1007</v>
      </c>
    </row>
    <row r="319" spans="1:30">
      <c r="A319" s="147" t="s">
        <v>916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1010</v>
      </c>
      <c r="J319" s="155" t="s">
        <v>1361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1007</v>
      </c>
    </row>
    <row r="320" spans="1:30">
      <c r="A320" s="147" t="s">
        <v>917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1334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1007</v>
      </c>
    </row>
    <row r="321" spans="1:30">
      <c r="A321" s="147" t="s">
        <v>925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1333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1007</v>
      </c>
    </row>
    <row r="322" spans="1:30">
      <c r="A322" s="147" t="s">
        <v>926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1332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1007</v>
      </c>
    </row>
    <row r="323" spans="1:30">
      <c r="A323" s="147" t="s">
        <v>927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1331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1007</v>
      </c>
    </row>
    <row r="324" spans="1:30">
      <c r="A324" s="147" t="s">
        <v>928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1010</v>
      </c>
      <c r="J324" s="155" t="s">
        <v>1363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1007</v>
      </c>
    </row>
    <row r="325" spans="1:30">
      <c r="A325" s="147" t="s">
        <v>929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1010</v>
      </c>
      <c r="J325" s="155" t="s">
        <v>1369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1007</v>
      </c>
    </row>
    <row r="326" spans="1:30">
      <c r="A326" s="147" t="s">
        <v>930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1010</v>
      </c>
      <c r="J326" s="155" t="s">
        <v>1370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1007</v>
      </c>
    </row>
    <row r="327" spans="1:30">
      <c r="A327" s="147" t="s">
        <v>931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1010</v>
      </c>
      <c r="J327" s="155" t="s">
        <v>1511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1007</v>
      </c>
    </row>
    <row r="328" spans="1:30">
      <c r="A328" s="147" t="s">
        <v>935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1010</v>
      </c>
      <c r="J328" s="155" t="s">
        <v>1371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1007</v>
      </c>
    </row>
    <row r="329" spans="1:30">
      <c r="A329" s="147" t="s">
        <v>936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1010</v>
      </c>
      <c r="J329" s="155" t="s">
        <v>1512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1007</v>
      </c>
    </row>
    <row r="330" spans="1:30">
      <c r="A330" s="147" t="s">
        <v>937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1010</v>
      </c>
      <c r="J330" s="155" t="s">
        <v>1508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1007</v>
      </c>
    </row>
    <row r="331" spans="1:30">
      <c r="A331" s="147" t="s">
        <v>938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1010</v>
      </c>
      <c r="J331" s="155" t="s">
        <v>1372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1007</v>
      </c>
    </row>
    <row r="332" spans="1:30">
      <c r="A332" s="147" t="s">
        <v>939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1010</v>
      </c>
      <c r="J332" s="155" t="s">
        <v>1516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1007</v>
      </c>
    </row>
    <row r="333" spans="1:30">
      <c r="A333" s="147" t="s">
        <v>950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1010</v>
      </c>
      <c r="J333" s="155" t="s">
        <v>1375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1007</v>
      </c>
    </row>
    <row r="334" spans="1:30">
      <c r="A334" s="147" t="s">
        <v>951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1010</v>
      </c>
      <c r="J334" s="155" t="s">
        <v>1513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1007</v>
      </c>
    </row>
    <row r="335" spans="1:30">
      <c r="A335" s="147" t="s">
        <v>952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1010</v>
      </c>
      <c r="J335" s="155" t="s">
        <v>1373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1007</v>
      </c>
    </row>
    <row r="336" spans="1:30">
      <c r="A336" s="147" t="s">
        <v>953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1010</v>
      </c>
      <c r="J336" s="155" t="s">
        <v>1374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1007</v>
      </c>
    </row>
    <row r="337" spans="1:30">
      <c r="A337" s="147" t="s">
        <v>954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1010</v>
      </c>
      <c r="J337" s="155" t="s">
        <v>1362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1007</v>
      </c>
    </row>
    <row r="338" spans="1:30">
      <c r="A338" s="147" t="s">
        <v>955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1010</v>
      </c>
      <c r="J338" s="155" t="s">
        <v>1364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1007</v>
      </c>
    </row>
    <row r="339" spans="1:30">
      <c r="A339" s="147" t="s">
        <v>957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1010</v>
      </c>
      <c r="J339" s="155" t="s">
        <v>1376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1007</v>
      </c>
    </row>
    <row r="340" spans="1:30">
      <c r="A340" s="147" t="s">
        <v>959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1010</v>
      </c>
      <c r="J340" s="155" t="s">
        <v>1377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1007</v>
      </c>
    </row>
    <row r="341" spans="1:30">
      <c r="A341" s="147" t="s">
        <v>960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1010</v>
      </c>
      <c r="J341" s="155" t="s">
        <v>1365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1007</v>
      </c>
    </row>
    <row r="342" spans="1:30">
      <c r="A342" s="147" t="s">
        <v>962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1010</v>
      </c>
      <c r="J342" s="155" t="s">
        <v>1378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1007</v>
      </c>
    </row>
    <row r="343" spans="1:30">
      <c r="A343" s="147" t="s">
        <v>970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1010</v>
      </c>
      <c r="J343" s="155" t="s">
        <v>1507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1007</v>
      </c>
    </row>
    <row r="344" spans="1:30">
      <c r="A344" s="147" t="s">
        <v>971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1010</v>
      </c>
      <c r="J344" s="155" t="s">
        <v>1517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1007</v>
      </c>
    </row>
    <row r="345" spans="1:30">
      <c r="A345" s="147" t="s">
        <v>972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1010</v>
      </c>
      <c r="J345" s="155" t="s">
        <v>1519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1007</v>
      </c>
    </row>
    <row r="346" spans="1:30">
      <c r="A346" s="147" t="s">
        <v>973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1010</v>
      </c>
      <c r="J346" s="155" t="s">
        <v>1518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1007</v>
      </c>
    </row>
    <row r="347" spans="1:30">
      <c r="A347" s="147" t="s">
        <v>974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1010</v>
      </c>
      <c r="J347" s="155" t="s">
        <v>1520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1007</v>
      </c>
    </row>
    <row r="348" spans="1:30">
      <c r="A348" s="147" t="s">
        <v>988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1010</v>
      </c>
      <c r="J348" s="155" t="s">
        <v>1521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1007</v>
      </c>
    </row>
    <row r="349" spans="1:30">
      <c r="A349" s="147" t="s">
        <v>989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1010</v>
      </c>
      <c r="J349" s="155" t="s">
        <v>1523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1007</v>
      </c>
    </row>
    <row r="350" spans="1:30">
      <c r="A350" s="147" t="s">
        <v>990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1010</v>
      </c>
      <c r="J350" s="155" t="s">
        <v>1525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1007</v>
      </c>
    </row>
    <row r="351" spans="1:30">
      <c r="A351" s="147" t="s">
        <v>991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1010</v>
      </c>
      <c r="J351" s="155" t="s">
        <v>1522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1007</v>
      </c>
    </row>
    <row r="352" spans="1:30">
      <c r="A352" s="147" t="s">
        <v>992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1010</v>
      </c>
      <c r="J352" s="155" t="s">
        <v>1524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1007</v>
      </c>
    </row>
    <row r="353" spans="1:30">
      <c r="A353" s="147" t="s">
        <v>1002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1010</v>
      </c>
      <c r="J353" s="155" t="s">
        <v>1506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1007</v>
      </c>
    </row>
    <row r="354" spans="1:30">
      <c r="A354" s="63" t="s">
        <v>1003</v>
      </c>
      <c r="B354" s="2">
        <v>135</v>
      </c>
      <c r="C354" s="56">
        <v>117.87</v>
      </c>
      <c r="D354" s="57">
        <v>1.1447000000000001</v>
      </c>
      <c r="E354" s="32">
        <f t="shared" ref="E354:E370" si="21">10%*Q354+13%</f>
        <v>0.22000000000000003</v>
      </c>
      <c r="F354" s="26">
        <f t="shared" ref="F354:F370" si="22">IF(G354="",($F$1*C354-B354)/B354,H354/B354)</f>
        <v>0.11531213333333354</v>
      </c>
      <c r="H354" s="58">
        <f t="shared" ref="H354:H370" si="23">IF(G354="",$F$1*C354-B354,G354-B354)</f>
        <v>15.567138000000028</v>
      </c>
      <c r="I354" s="2" t="s">
        <v>66</v>
      </c>
      <c r="J354" s="33" t="s">
        <v>995</v>
      </c>
      <c r="K354" s="59">
        <f t="shared" ref="K354:K370" si="24">DATE(MID(J354,1,4),MID(J354,5,2),MID(J354,7,2))</f>
        <v>43998</v>
      </c>
      <c r="L354" s="60" t="str">
        <f t="shared" ref="L354:L370" ca="1" si="25">IF(LEN(J354) &gt; 15,DATE(MID(J354,12,4),MID(J354,16,2),MID(J354,18,2)),TEXT(TODAY(),"yyyy/m/d"))</f>
        <v>2020/10/14</v>
      </c>
      <c r="M354" s="44">
        <f t="shared" ref="M354:M370" ca="1" si="26">(L354-K354+1)*B354</f>
        <v>16335</v>
      </c>
      <c r="N354" s="61">
        <f t="shared" ref="N354:N370" ca="1" si="27">H354/M354*365</f>
        <v>0.34784238567493175</v>
      </c>
      <c r="O354" s="35">
        <f t="shared" ref="O354:O370" si="28">D354*C354</f>
        <v>134.92578900000001</v>
      </c>
      <c r="P354" s="35">
        <f t="shared" ref="P354:P370" si="29">O354-B354</f>
        <v>-7.4210999999991145E-2</v>
      </c>
      <c r="Q354" s="36">
        <f t="shared" ref="Q354:Q370" si="30">B354/150</f>
        <v>0.9</v>
      </c>
      <c r="R354" s="37">
        <f t="shared" ref="R354:R370" si="31">R353+C354-T354</f>
        <v>41630.799999999974</v>
      </c>
      <c r="S354" s="38">
        <f t="shared" ref="S354:S370" si="32">R354*D354</f>
        <v>47654.776759999972</v>
      </c>
      <c r="T354" s="38"/>
      <c r="U354" s="62"/>
      <c r="V354" s="39">
        <f t="shared" ref="V354:V370" si="33">U354+V353</f>
        <v>12581.689999999999</v>
      </c>
      <c r="W354" s="39">
        <f t="shared" ref="W354:W370" si="34">S354+V354</f>
        <v>60236.466759999967</v>
      </c>
      <c r="X354" s="1">
        <f t="shared" ref="X354:X370" si="35">X353+B354</f>
        <v>52565</v>
      </c>
      <c r="Y354" s="37">
        <f t="shared" ref="Y354:Y370" si="36">W354-X354</f>
        <v>7671.4667599999666</v>
      </c>
      <c r="Z354" s="204">
        <f t="shared" ref="Z354:Z370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370" si="39">Z354-AB354</f>
        <v>-2.5215001802405101E-2</v>
      </c>
      <c r="AD354" s="40">
        <f t="shared" ref="AD354:AD370" si="40">IF(E354-F354&lt;0,"达成",E354-F354)</f>
        <v>0.10468786666666649</v>
      </c>
    </row>
    <row r="355" spans="1:30">
      <c r="A355" s="63" t="s">
        <v>1004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0.10840471111111112</v>
      </c>
      <c r="H355" s="58">
        <f t="shared" si="23"/>
        <v>14.634636</v>
      </c>
      <c r="I355" s="2" t="s">
        <v>66</v>
      </c>
      <c r="J355" s="33" t="s">
        <v>997</v>
      </c>
      <c r="K355" s="59">
        <f t="shared" si="24"/>
        <v>43999</v>
      </c>
      <c r="L355" s="60" t="str">
        <f t="shared" ca="1" si="25"/>
        <v>2020/10/14</v>
      </c>
      <c r="M355" s="44">
        <f t="shared" ca="1" si="26"/>
        <v>16200</v>
      </c>
      <c r="N355" s="61">
        <f t="shared" ca="1" si="27"/>
        <v>0.32973099629629632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0.11159528888888891</v>
      </c>
    </row>
    <row r="356" spans="1:30">
      <c r="A356" s="63" t="s">
        <v>1005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0.10793160000000016</v>
      </c>
      <c r="H356" s="58">
        <f t="shared" si="23"/>
        <v>14.57076600000002</v>
      </c>
      <c r="I356" s="2" t="s">
        <v>66</v>
      </c>
      <c r="J356" s="33" t="s">
        <v>999</v>
      </c>
      <c r="K356" s="59">
        <f t="shared" si="24"/>
        <v>44000</v>
      </c>
      <c r="L356" s="60" t="str">
        <f t="shared" ca="1" si="25"/>
        <v>2020/10/14</v>
      </c>
      <c r="M356" s="44">
        <f t="shared" ca="1" si="26"/>
        <v>16065</v>
      </c>
      <c r="N356" s="61">
        <f t="shared" ca="1" si="27"/>
        <v>0.33105070588235341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0.11206839999999987</v>
      </c>
    </row>
    <row r="357" spans="1:30">
      <c r="A357" s="63" t="s">
        <v>1006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9.610382222222226E-2</v>
      </c>
      <c r="H357" s="58">
        <f t="shared" si="23"/>
        <v>12.974016000000006</v>
      </c>
      <c r="I357" s="2" t="s">
        <v>66</v>
      </c>
      <c r="J357" s="33" t="s">
        <v>1001</v>
      </c>
      <c r="K357" s="59">
        <f t="shared" si="24"/>
        <v>44001</v>
      </c>
      <c r="L357" s="60" t="str">
        <f t="shared" ca="1" si="25"/>
        <v>2020/10/14</v>
      </c>
      <c r="M357" s="44">
        <f t="shared" ca="1" si="26"/>
        <v>15930</v>
      </c>
      <c r="N357" s="61">
        <f t="shared" ca="1" si="27"/>
        <v>0.29727029755178924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0.12389617777777777</v>
      </c>
    </row>
    <row r="358" spans="1:30">
      <c r="A358" s="63" t="s">
        <v>1018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9.4968355555555578E-2</v>
      </c>
      <c r="H358" s="58">
        <f t="shared" si="23"/>
        <v>12.820728000000003</v>
      </c>
      <c r="I358" s="2" t="s">
        <v>66</v>
      </c>
      <c r="J358" s="33" t="s">
        <v>1019</v>
      </c>
      <c r="K358" s="59">
        <f t="shared" si="24"/>
        <v>44004</v>
      </c>
      <c r="L358" s="60" t="str">
        <f t="shared" ca="1" si="25"/>
        <v>2020/10/14</v>
      </c>
      <c r="M358" s="44">
        <f t="shared" ca="1" si="26"/>
        <v>15525</v>
      </c>
      <c r="N358" s="61">
        <f t="shared" ca="1" si="27"/>
        <v>0.301421302415459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0.12503164444444445</v>
      </c>
    </row>
    <row r="359" spans="1:30">
      <c r="A359" s="63" t="s">
        <v>1020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9.1088844444444539E-2</v>
      </c>
      <c r="H359" s="58">
        <f t="shared" si="23"/>
        <v>12.296994000000012</v>
      </c>
      <c r="I359" s="2" t="s">
        <v>66</v>
      </c>
      <c r="J359" s="33" t="s">
        <v>1021</v>
      </c>
      <c r="K359" s="59">
        <f t="shared" si="24"/>
        <v>44005</v>
      </c>
      <c r="L359" s="60" t="str">
        <f t="shared" ca="1" si="25"/>
        <v>2020/10/14</v>
      </c>
      <c r="M359" s="44">
        <f t="shared" ca="1" si="26"/>
        <v>15390</v>
      </c>
      <c r="N359" s="61">
        <f t="shared" ca="1" si="27"/>
        <v>0.29164410721247591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0.12891115555555549</v>
      </c>
    </row>
    <row r="360" spans="1:30">
      <c r="A360" s="63" t="s">
        <v>1022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9.307591111111109E-2</v>
      </c>
      <c r="H360" s="58">
        <f t="shared" si="23"/>
        <v>12.565247999999997</v>
      </c>
      <c r="I360" s="2" t="s">
        <v>66</v>
      </c>
      <c r="J360" s="33" t="s">
        <v>1023</v>
      </c>
      <c r="K360" s="59">
        <f t="shared" si="24"/>
        <v>44006</v>
      </c>
      <c r="L360" s="60" t="str">
        <f t="shared" ca="1" si="25"/>
        <v>2020/10/14</v>
      </c>
      <c r="M360" s="44">
        <f t="shared" ca="1" si="26"/>
        <v>15255</v>
      </c>
      <c r="N360" s="61">
        <f t="shared" ca="1" si="27"/>
        <v>0.30064342969518182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0.12692408888888895</v>
      </c>
    </row>
    <row r="361" spans="1:30">
      <c r="A361" s="63" t="s">
        <v>1141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9.7807022222222192E-2</v>
      </c>
      <c r="H361" s="58">
        <f t="shared" si="23"/>
        <v>13.203947999999997</v>
      </c>
      <c r="I361" s="2" t="s">
        <v>66</v>
      </c>
      <c r="J361" s="33" t="s">
        <v>1146</v>
      </c>
      <c r="K361" s="59">
        <f t="shared" si="24"/>
        <v>44011</v>
      </c>
      <c r="L361" s="60" t="str">
        <f t="shared" ca="1" si="25"/>
        <v>2020/10/14</v>
      </c>
      <c r="M361" s="44">
        <f t="shared" ca="1" si="26"/>
        <v>14580</v>
      </c>
      <c r="N361" s="61">
        <f t="shared" ca="1" si="27"/>
        <v>0.33055151028806579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0.12219297777777784</v>
      </c>
    </row>
    <row r="362" spans="1:30">
      <c r="A362" s="63" t="s">
        <v>1142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7.9544933333333484E-2</v>
      </c>
      <c r="H362" s="58">
        <f t="shared" si="23"/>
        <v>10.73856600000002</v>
      </c>
      <c r="I362" s="2" t="s">
        <v>66</v>
      </c>
      <c r="J362" s="33" t="s">
        <v>1147</v>
      </c>
      <c r="K362" s="59">
        <f t="shared" si="24"/>
        <v>44012</v>
      </c>
      <c r="L362" s="60" t="str">
        <f t="shared" ca="1" si="25"/>
        <v>2020/10/14</v>
      </c>
      <c r="M362" s="44">
        <f t="shared" ca="1" si="26"/>
        <v>14445</v>
      </c>
      <c r="N362" s="61">
        <f t="shared" ca="1" si="27"/>
        <v>0.27134486604361424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0.14045506666666654</v>
      </c>
    </row>
    <row r="363" spans="1:30">
      <c r="A363" s="63" t="s">
        <v>1143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7.6327777777777966E-2</v>
      </c>
      <c r="H363" s="58">
        <f t="shared" si="23"/>
        <v>10.304250000000025</v>
      </c>
      <c r="I363" s="2" t="s">
        <v>66</v>
      </c>
      <c r="J363" s="33" t="s">
        <v>1148</v>
      </c>
      <c r="K363" s="59">
        <f t="shared" si="24"/>
        <v>44013</v>
      </c>
      <c r="L363" s="60" t="str">
        <f t="shared" ca="1" si="25"/>
        <v>2020/10/14</v>
      </c>
      <c r="M363" s="44">
        <f t="shared" ca="1" si="26"/>
        <v>14310</v>
      </c>
      <c r="N363" s="61">
        <f t="shared" ca="1" si="27"/>
        <v>0.26282678197065051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0.14367222222222206</v>
      </c>
    </row>
    <row r="364" spans="1:30">
      <c r="A364" s="63" t="s">
        <v>1144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5.9579644444444621E-2</v>
      </c>
      <c r="H364" s="58">
        <f t="shared" si="23"/>
        <v>8.0432520000000238</v>
      </c>
      <c r="I364" s="2" t="s">
        <v>66</v>
      </c>
      <c r="J364" s="33" t="s">
        <v>1150</v>
      </c>
      <c r="K364" s="59">
        <f t="shared" si="24"/>
        <v>44014</v>
      </c>
      <c r="L364" s="60" t="str">
        <f t="shared" ca="1" si="25"/>
        <v>2020/10/14</v>
      </c>
      <c r="M364" s="44">
        <f t="shared" ca="1" si="26"/>
        <v>14175</v>
      </c>
      <c r="N364" s="61">
        <f t="shared" ca="1" si="27"/>
        <v>0.2071101925925932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0.16042035555555539</v>
      </c>
    </row>
    <row r="365" spans="1:30">
      <c r="A365" s="63" t="s">
        <v>1145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4.6616400000000044E-2</v>
      </c>
      <c r="H365" s="58">
        <f t="shared" si="23"/>
        <v>6.2932140000000061</v>
      </c>
      <c r="I365" s="2" t="s">
        <v>66</v>
      </c>
      <c r="J365" s="33" t="s">
        <v>1152</v>
      </c>
      <c r="K365" s="59">
        <f t="shared" si="24"/>
        <v>44015</v>
      </c>
      <c r="L365" s="60" t="str">
        <f t="shared" ca="1" si="25"/>
        <v>2020/10/14</v>
      </c>
      <c r="M365" s="44">
        <f t="shared" ca="1" si="26"/>
        <v>14040</v>
      </c>
      <c r="N365" s="61">
        <f t="shared" ca="1" si="27"/>
        <v>0.16360563461538477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0.17338359999999997</v>
      </c>
    </row>
    <row r="366" spans="1:30">
      <c r="A366" s="63" t="s">
        <v>1501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6.3783000000000815E-3</v>
      </c>
      <c r="H366" s="58">
        <f t="shared" si="23"/>
        <v>0.76539600000000974</v>
      </c>
      <c r="I366" s="2" t="s">
        <v>66</v>
      </c>
      <c r="J366" s="33" t="s">
        <v>1490</v>
      </c>
      <c r="K366" s="59">
        <f t="shared" si="24"/>
        <v>44018</v>
      </c>
      <c r="L366" s="60" t="str">
        <f t="shared" ca="1" si="25"/>
        <v>2020/10/14</v>
      </c>
      <c r="M366" s="44">
        <f t="shared" ca="1" si="26"/>
        <v>12120</v>
      </c>
      <c r="N366" s="61">
        <f t="shared" ca="1" si="27"/>
        <v>2.3050292079208216E-2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0.20362169999999993</v>
      </c>
    </row>
    <row r="367" spans="1:30">
      <c r="A367" s="63" t="s">
        <v>1502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-6.6085999999999723E-3</v>
      </c>
      <c r="H367" s="58">
        <f t="shared" si="23"/>
        <v>-0.79303199999999663</v>
      </c>
      <c r="I367" s="2" t="s">
        <v>66</v>
      </c>
      <c r="J367" s="33" t="s">
        <v>1492</v>
      </c>
      <c r="K367" s="59">
        <f t="shared" si="24"/>
        <v>44019</v>
      </c>
      <c r="L367" s="60" t="str">
        <f t="shared" ca="1" si="25"/>
        <v>2020/10/14</v>
      </c>
      <c r="M367" s="44">
        <f t="shared" ca="1" si="26"/>
        <v>12000</v>
      </c>
      <c r="N367" s="61">
        <f t="shared" ca="1" si="27"/>
        <v>-2.4121389999999899E-2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0.21660859999999998</v>
      </c>
    </row>
    <row r="368" spans="1:30">
      <c r="A368" s="63" t="s">
        <v>1503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-2.853729999999987E-2</v>
      </c>
      <c r="H368" s="58">
        <f t="shared" si="23"/>
        <v>-3.4244759999999843</v>
      </c>
      <c r="I368" s="2" t="s">
        <v>66</v>
      </c>
      <c r="J368" s="33" t="s">
        <v>1494</v>
      </c>
      <c r="K368" s="59">
        <f t="shared" si="24"/>
        <v>44020</v>
      </c>
      <c r="L368" s="60" t="str">
        <f t="shared" ca="1" si="25"/>
        <v>2020/10/14</v>
      </c>
      <c r="M368" s="44">
        <f t="shared" ca="1" si="26"/>
        <v>11880</v>
      </c>
      <c r="N368" s="61">
        <f t="shared" ca="1" si="27"/>
        <v>-0.10521327777777728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0.2385372999999999</v>
      </c>
    </row>
    <row r="369" spans="1:30">
      <c r="A369" s="63" t="s">
        <v>1504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-5.0572449999999949E-2</v>
      </c>
      <c r="H369" s="58">
        <f t="shared" si="23"/>
        <v>-6.0686939999999936</v>
      </c>
      <c r="I369" s="2" t="s">
        <v>66</v>
      </c>
      <c r="J369" s="33" t="s">
        <v>1496</v>
      </c>
      <c r="K369" s="59">
        <f t="shared" si="24"/>
        <v>44021</v>
      </c>
      <c r="L369" s="60" t="str">
        <f t="shared" ca="1" si="25"/>
        <v>2020/10/14</v>
      </c>
      <c r="M369" s="44">
        <f t="shared" ca="1" si="26"/>
        <v>11760</v>
      </c>
      <c r="N369" s="61">
        <f t="shared" ca="1" si="27"/>
        <v>-0.18835657397959163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0.26057244999999996</v>
      </c>
    </row>
    <row r="370" spans="1:30">
      <c r="A370" s="63" t="s">
        <v>1505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-4.9295049999999917E-2</v>
      </c>
      <c r="H370" s="58">
        <f t="shared" si="23"/>
        <v>-5.9154059999999902</v>
      </c>
      <c r="I370" s="2" t="s">
        <v>66</v>
      </c>
      <c r="J370" s="33" t="s">
        <v>1498</v>
      </c>
      <c r="K370" s="59">
        <f t="shared" si="24"/>
        <v>44022</v>
      </c>
      <c r="L370" s="60" t="str">
        <f t="shared" ca="1" si="25"/>
        <v>2020/10/14</v>
      </c>
      <c r="M370" s="44">
        <f t="shared" ca="1" si="26"/>
        <v>11640</v>
      </c>
      <c r="N370" s="61">
        <f t="shared" ca="1" si="27"/>
        <v>-0.18549168298969043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0.25929504999999992</v>
      </c>
    </row>
    <row r="371" spans="1:30">
      <c r="A371" s="63" t="s">
        <v>1566</v>
      </c>
      <c r="B371" s="2">
        <v>120</v>
      </c>
      <c r="C371" s="180">
        <v>86.63</v>
      </c>
      <c r="D371" s="181">
        <v>1.3845000000000001</v>
      </c>
      <c r="E371" s="32">
        <f t="shared" ref="E371:E375" si="41">10%*Q371+13%</f>
        <v>0.21000000000000002</v>
      </c>
      <c r="F371" s="26">
        <f t="shared" ref="F371:F375" si="42">IF(G371="",($F$1*C371-B371)/B371,H371/B371)</f>
        <v>-7.7823649999999966E-2</v>
      </c>
      <c r="H371" s="58">
        <f t="shared" ref="H371:H375" si="43">IF(G371="",$F$1*C371-B371,G371-B371)</f>
        <v>-9.3388379999999955</v>
      </c>
      <c r="I371" s="2" t="s">
        <v>66</v>
      </c>
      <c r="J371" s="33" t="s">
        <v>1557</v>
      </c>
      <c r="K371" s="59">
        <f t="shared" ref="K371:K375" si="44">DATE(MID(J371,1,4),MID(J371,5,2),MID(J371,7,2))</f>
        <v>44025</v>
      </c>
      <c r="L371" s="60" t="str">
        <f t="shared" ref="L371:L375" ca="1" si="45">IF(LEN(J371) &gt; 15,DATE(MID(J371,12,4),MID(J371,16,2),MID(J371,18,2)),TEXT(TODAY(),"yyyy/m/d"))</f>
        <v>2020/10/14</v>
      </c>
      <c r="M371" s="44">
        <f t="shared" ref="M371:M375" ca="1" si="46">(L371-K371+1)*B371</f>
        <v>11280</v>
      </c>
      <c r="N371" s="61">
        <f t="shared" ref="N371:N375" ca="1" si="47">H371/M371*365</f>
        <v>-0.30218757712765942</v>
      </c>
      <c r="O371" s="35">
        <f t="shared" ref="O371:O375" si="48">D371*C371</f>
        <v>119.939235</v>
      </c>
      <c r="P371" s="35">
        <f t="shared" ref="P371:P375" si="49">O371-B371</f>
        <v>-6.0765000000003511E-2</v>
      </c>
      <c r="Q371" s="36">
        <f t="shared" ref="Q371:Q375" si="50">B371/150</f>
        <v>0.8</v>
      </c>
      <c r="R371" s="37">
        <f t="shared" ref="R371:R375" si="51">R370+C371-T371</f>
        <v>2865.269999999955</v>
      </c>
      <c r="S371" s="38">
        <f t="shared" ref="S371:S375" si="52">R371*D371</f>
        <v>3966.9663149999378</v>
      </c>
      <c r="T371" s="38">
        <v>4154.74</v>
      </c>
      <c r="U371" s="62">
        <v>5746.49</v>
      </c>
      <c r="V371" s="39">
        <f t="shared" ref="V371:V375" si="53">U371+V370</f>
        <v>63905.729999999989</v>
      </c>
      <c r="W371" s="39">
        <f t="shared" ref="W371:W375" si="54">S371+V371</f>
        <v>67872.696314999921</v>
      </c>
      <c r="X371" s="1">
        <f t="shared" ref="X371:X375" si="55">X370+B371</f>
        <v>54770</v>
      </c>
      <c r="Y371" s="37">
        <f t="shared" ref="Y371:Y375" si="56">W371-X371</f>
        <v>13102.696314999921</v>
      </c>
      <c r="Z371" s="204">
        <f t="shared" ref="Z371:Z375" si="57">W371/X371-1</f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ref="AC371:AC375" si="58">Z371-AB371</f>
        <v>-0.16582321663662558</v>
      </c>
      <c r="AD371" s="40">
        <f t="shared" ref="AD371:AD375" si="59">IF(E371-F371&lt;0,"达成",E371-F371)</f>
        <v>0.28782364999999999</v>
      </c>
    </row>
    <row r="372" spans="1:30">
      <c r="A372" s="63" t="s">
        <v>1567</v>
      </c>
      <c r="B372" s="2">
        <v>120</v>
      </c>
      <c r="C372" s="180">
        <v>87.72</v>
      </c>
      <c r="D372" s="181">
        <v>1.3673</v>
      </c>
      <c r="E372" s="32">
        <f t="shared" si="41"/>
        <v>0.21000000000000002</v>
      </c>
      <c r="F372" s="26">
        <f t="shared" si="42"/>
        <v>-6.6220600000000004E-2</v>
      </c>
      <c r="H372" s="58">
        <f t="shared" si="43"/>
        <v>-7.946472</v>
      </c>
      <c r="I372" s="2" t="s">
        <v>66</v>
      </c>
      <c r="J372" s="33" t="s">
        <v>1559</v>
      </c>
      <c r="K372" s="59">
        <f t="shared" si="44"/>
        <v>44026</v>
      </c>
      <c r="L372" s="60" t="str">
        <f t="shared" ca="1" si="45"/>
        <v>2020/10/14</v>
      </c>
      <c r="M372" s="44">
        <f t="shared" ca="1" si="46"/>
        <v>11160</v>
      </c>
      <c r="N372" s="61">
        <f t="shared" ca="1" si="47"/>
        <v>-0.25989805376344088</v>
      </c>
      <c r="O372" s="35">
        <f t="shared" si="48"/>
        <v>119.939556</v>
      </c>
      <c r="P372" s="35">
        <f t="shared" si="49"/>
        <v>-6.0444000000003939E-2</v>
      </c>
      <c r="Q372" s="36">
        <f t="shared" si="50"/>
        <v>0.8</v>
      </c>
      <c r="R372" s="37">
        <f t="shared" si="51"/>
        <v>2952.9899999999548</v>
      </c>
      <c r="S372" s="38">
        <f t="shared" si="52"/>
        <v>4037.6232269999382</v>
      </c>
      <c r="T372" s="38"/>
      <c r="U372" s="62"/>
      <c r="V372" s="39">
        <f t="shared" si="53"/>
        <v>63905.729999999989</v>
      </c>
      <c r="W372" s="39">
        <f t="shared" si="54"/>
        <v>67943.353226999927</v>
      </c>
      <c r="X372" s="1">
        <f t="shared" si="55"/>
        <v>54890</v>
      </c>
      <c r="Y372" s="37">
        <f t="shared" si="56"/>
        <v>13053.353226999927</v>
      </c>
      <c r="Z372" s="204">
        <f t="shared" si="5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58"/>
        <v>-0.14893354653119828</v>
      </c>
      <c r="AD372" s="40">
        <f t="shared" si="59"/>
        <v>0.27622060000000004</v>
      </c>
    </row>
    <row r="373" spans="1:30">
      <c r="A373" s="63" t="s">
        <v>1568</v>
      </c>
      <c r="B373" s="2">
        <v>120</v>
      </c>
      <c r="C373" s="180">
        <v>89.44</v>
      </c>
      <c r="D373" s="181">
        <v>1.341</v>
      </c>
      <c r="E373" s="32">
        <f t="shared" si="41"/>
        <v>0.21000000000000002</v>
      </c>
      <c r="F373" s="26">
        <f t="shared" si="42"/>
        <v>-4.7911199999999945E-2</v>
      </c>
      <c r="H373" s="58">
        <f t="shared" si="43"/>
        <v>-5.7493439999999936</v>
      </c>
      <c r="I373" s="2" t="s">
        <v>66</v>
      </c>
      <c r="J373" s="33" t="s">
        <v>1561</v>
      </c>
      <c r="K373" s="59">
        <f t="shared" si="44"/>
        <v>44027</v>
      </c>
      <c r="L373" s="60" t="str">
        <f t="shared" ca="1" si="45"/>
        <v>2020/10/14</v>
      </c>
      <c r="M373" s="44">
        <f t="shared" ca="1" si="46"/>
        <v>11040</v>
      </c>
      <c r="N373" s="61">
        <f t="shared" ca="1" si="47"/>
        <v>-0.19008247826086938</v>
      </c>
      <c r="O373" s="35">
        <f t="shared" si="48"/>
        <v>119.93903999999999</v>
      </c>
      <c r="P373" s="35">
        <f t="shared" si="49"/>
        <v>-6.0960000000008563E-2</v>
      </c>
      <c r="Q373" s="36">
        <f t="shared" si="50"/>
        <v>0.8</v>
      </c>
      <c r="R373" s="37">
        <f t="shared" si="51"/>
        <v>3042.4299999999548</v>
      </c>
      <c r="S373" s="38">
        <f t="shared" si="52"/>
        <v>4079.8986299999392</v>
      </c>
      <c r="T373" s="38"/>
      <c r="U373" s="62"/>
      <c r="V373" s="39">
        <f t="shared" si="53"/>
        <v>63905.729999999989</v>
      </c>
      <c r="W373" s="39">
        <f t="shared" si="54"/>
        <v>67985.628629999934</v>
      </c>
      <c r="X373" s="1">
        <f t="shared" si="55"/>
        <v>55010</v>
      </c>
      <c r="Y373" s="37">
        <f t="shared" si="56"/>
        <v>12975.628629999934</v>
      </c>
      <c r="Z373" s="204">
        <f t="shared" si="5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58"/>
        <v>-0.12339745820677872</v>
      </c>
      <c r="AD373" s="40">
        <f t="shared" si="59"/>
        <v>0.25791119999999995</v>
      </c>
    </row>
    <row r="374" spans="1:30">
      <c r="A374" s="63" t="s">
        <v>1569</v>
      </c>
      <c r="B374" s="2">
        <v>120</v>
      </c>
      <c r="C374" s="180">
        <v>93.69</v>
      </c>
      <c r="D374" s="181">
        <v>1.2802</v>
      </c>
      <c r="E374" s="32">
        <f t="shared" si="41"/>
        <v>0.21000000000000002</v>
      </c>
      <c r="F374" s="26">
        <f t="shared" si="42"/>
        <v>-2.6699499999999431E-3</v>
      </c>
      <c r="H374" s="58">
        <f t="shared" si="43"/>
        <v>-0.32039399999999318</v>
      </c>
      <c r="I374" s="2" t="s">
        <v>66</v>
      </c>
      <c r="J374" s="33" t="s">
        <v>1563</v>
      </c>
      <c r="K374" s="59">
        <f t="shared" si="44"/>
        <v>44028</v>
      </c>
      <c r="L374" s="60" t="str">
        <f t="shared" ca="1" si="45"/>
        <v>2020/10/14</v>
      </c>
      <c r="M374" s="44">
        <f t="shared" ca="1" si="46"/>
        <v>10920</v>
      </c>
      <c r="N374" s="61">
        <f t="shared" ca="1" si="47"/>
        <v>-1.0709140109889883E-2</v>
      </c>
      <c r="O374" s="35">
        <f t="shared" si="48"/>
        <v>119.94193799999999</v>
      </c>
      <c r="P374" s="35">
        <f t="shared" si="49"/>
        <v>-5.8062000000006719E-2</v>
      </c>
      <c r="Q374" s="36">
        <f t="shared" si="50"/>
        <v>0.8</v>
      </c>
      <c r="R374" s="37">
        <f t="shared" si="51"/>
        <v>3136.1199999999549</v>
      </c>
      <c r="S374" s="38">
        <f t="shared" si="52"/>
        <v>4014.8608239999421</v>
      </c>
      <c r="T374" s="38"/>
      <c r="U374" s="62"/>
      <c r="V374" s="39">
        <f t="shared" si="53"/>
        <v>63905.729999999989</v>
      </c>
      <c r="W374" s="39">
        <f t="shared" si="54"/>
        <v>67920.590823999926</v>
      </c>
      <c r="X374" s="1">
        <f t="shared" si="55"/>
        <v>55130</v>
      </c>
      <c r="Y374" s="37">
        <f t="shared" si="56"/>
        <v>12790.590823999926</v>
      </c>
      <c r="Z374" s="204">
        <f t="shared" si="5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58"/>
        <v>-6.4983825614979285E-2</v>
      </c>
      <c r="AD374" s="40">
        <f t="shared" si="59"/>
        <v>0.21266994999999997</v>
      </c>
    </row>
    <row r="375" spans="1:30">
      <c r="A375" s="63" t="s">
        <v>1570</v>
      </c>
      <c r="B375" s="2">
        <v>120</v>
      </c>
      <c r="C375" s="180">
        <v>93.28</v>
      </c>
      <c r="D375" s="181">
        <v>1.2858000000000001</v>
      </c>
      <c r="E375" s="32">
        <f t="shared" si="41"/>
        <v>0.21000000000000002</v>
      </c>
      <c r="F375" s="26">
        <f t="shared" si="42"/>
        <v>-7.0343999999998626E-3</v>
      </c>
      <c r="H375" s="58">
        <f t="shared" si="43"/>
        <v>-0.84412799999998356</v>
      </c>
      <c r="I375" s="2" t="s">
        <v>66</v>
      </c>
      <c r="J375" s="33" t="s">
        <v>1565</v>
      </c>
      <c r="K375" s="59">
        <f t="shared" si="44"/>
        <v>44029</v>
      </c>
      <c r="L375" s="60" t="str">
        <f t="shared" ca="1" si="45"/>
        <v>2020/10/14</v>
      </c>
      <c r="M375" s="44">
        <f t="shared" ca="1" si="46"/>
        <v>10800</v>
      </c>
      <c r="N375" s="61">
        <f t="shared" ca="1" si="47"/>
        <v>-2.8528399999999444E-2</v>
      </c>
      <c r="O375" s="35">
        <f t="shared" si="48"/>
        <v>119.939424</v>
      </c>
      <c r="P375" s="35">
        <f t="shared" si="49"/>
        <v>-6.0575999999997521E-2</v>
      </c>
      <c r="Q375" s="36">
        <f t="shared" si="50"/>
        <v>0.8</v>
      </c>
      <c r="R375" s="37">
        <f t="shared" si="51"/>
        <v>3229.3999999999551</v>
      </c>
      <c r="S375" s="38">
        <f t="shared" si="52"/>
        <v>4152.3625199999424</v>
      </c>
      <c r="T375" s="38"/>
      <c r="U375" s="62"/>
      <c r="V375" s="39">
        <f t="shared" si="53"/>
        <v>63905.729999999989</v>
      </c>
      <c r="W375" s="39">
        <f t="shared" si="54"/>
        <v>68058.092519999933</v>
      </c>
      <c r="X375" s="1">
        <f t="shared" si="55"/>
        <v>55250</v>
      </c>
      <c r="Y375" s="37">
        <f t="shared" si="56"/>
        <v>12808.092519999933</v>
      </c>
      <c r="Z375" s="204">
        <f t="shared" si="5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58"/>
        <v>-7.0179931206347801E-2</v>
      </c>
      <c r="AD375" s="40">
        <f t="shared" si="59"/>
        <v>0.21703439999999988</v>
      </c>
    </row>
    <row r="376" spans="1:30">
      <c r="A376" s="63" t="s">
        <v>1581</v>
      </c>
      <c r="B376" s="2">
        <v>120</v>
      </c>
      <c r="C376" s="180">
        <v>90.75</v>
      </c>
      <c r="D376" s="181">
        <v>1.3216000000000001</v>
      </c>
      <c r="E376" s="32">
        <f t="shared" ref="E376:E380" si="60">10%*Q376+13%</f>
        <v>0.21000000000000002</v>
      </c>
      <c r="F376" s="26">
        <f t="shared" ref="F376:F380" si="61">IF(G376="",($F$1*C376-B376)/B376,H376/B376)</f>
        <v>-3.3966249999999934E-2</v>
      </c>
      <c r="H376" s="58">
        <f t="shared" ref="H376:H380" si="62">IF(G376="",$F$1*C376-B376,G376-B376)</f>
        <v>-4.0759499999999917</v>
      </c>
      <c r="I376" s="2" t="s">
        <v>66</v>
      </c>
      <c r="J376" s="33" t="s">
        <v>1572</v>
      </c>
      <c r="K376" s="59">
        <f t="shared" ref="K376:K380" si="63">DATE(MID(J376,1,4),MID(J376,5,2),MID(J376,7,2))</f>
        <v>44032</v>
      </c>
      <c r="L376" s="60" t="str">
        <f t="shared" ref="L376:L380" ca="1" si="64">IF(LEN(J376) &gt; 15,DATE(MID(J376,12,4),MID(J376,16,2),MID(J376,18,2)),TEXT(TODAY(),"yyyy/m/d"))</f>
        <v>2020/10/14</v>
      </c>
      <c r="M376" s="44">
        <f t="shared" ref="M376:M380" ca="1" si="65">(L376-K376+1)*B376</f>
        <v>10440</v>
      </c>
      <c r="N376" s="61">
        <f t="shared" ref="N376:N380" ca="1" si="66">H376/M376*365</f>
        <v>-0.14250208333333303</v>
      </c>
      <c r="O376" s="35">
        <f t="shared" ref="O376:O380" si="67">D376*C376</f>
        <v>119.93520000000001</v>
      </c>
      <c r="P376" s="35">
        <f t="shared" ref="P376:P380" si="68">O376-B376</f>
        <v>-6.4799999999991087E-2</v>
      </c>
      <c r="Q376" s="36">
        <f t="shared" ref="Q376:Q380" si="69">B376/150</f>
        <v>0.8</v>
      </c>
      <c r="R376" s="37">
        <f t="shared" ref="R376:R380" si="70">R375+C376-T376</f>
        <v>3320.1499999999551</v>
      </c>
      <c r="S376" s="38">
        <f t="shared" ref="S376:S380" si="71">R376*D376</f>
        <v>4387.910239999941</v>
      </c>
      <c r="T376" s="38"/>
      <c r="U376" s="62"/>
      <c r="V376" s="39">
        <f t="shared" ref="V376:V380" si="72">U376+V375</f>
        <v>63905.729999999989</v>
      </c>
      <c r="W376" s="39">
        <f t="shared" ref="W376:W380" si="73">S376+V376</f>
        <v>68293.640239999935</v>
      </c>
      <c r="X376" s="1">
        <f t="shared" ref="X376:X380" si="74">X375+B376</f>
        <v>55370</v>
      </c>
      <c r="Y376" s="37">
        <f t="shared" ref="Y376:Y380" si="75">W376-X376</f>
        <v>12923.640239999935</v>
      </c>
      <c r="Z376" s="204">
        <f t="shared" ref="Z376:Z380" si="76">W376/X376-1</f>
        <v>0.2334050973451316</v>
      </c>
      <c r="AA376" s="204">
        <v>0</v>
      </c>
      <c r="AB376" s="204">
        <f>SUM($C$2:C376)*D376/SUM($B$2:B376)-1</f>
        <v>0.337510744086021</v>
      </c>
      <c r="AC376" s="204">
        <f t="shared" ref="AC376:AC380" si="77">Z376-AB376</f>
        <v>-0.1041056467408894</v>
      </c>
      <c r="AD376" s="40">
        <f t="shared" ref="AD376:AD380" si="78">IF(E376-F376&lt;0,"达成",E376-F376)</f>
        <v>0.24396624999999994</v>
      </c>
    </row>
    <row r="377" spans="1:30">
      <c r="A377" s="63" t="s">
        <v>1582</v>
      </c>
      <c r="B377" s="2">
        <v>120</v>
      </c>
      <c r="C377" s="180">
        <v>90.23</v>
      </c>
      <c r="D377" s="181">
        <v>1.3291999999999999</v>
      </c>
      <c r="E377" s="32">
        <f t="shared" si="60"/>
        <v>0.21000000000000002</v>
      </c>
      <c r="F377" s="26">
        <f t="shared" si="61"/>
        <v>-3.9501649999999937E-2</v>
      </c>
      <c r="H377" s="58">
        <f t="shared" si="62"/>
        <v>-4.7401979999999924</v>
      </c>
      <c r="I377" s="2" t="s">
        <v>66</v>
      </c>
      <c r="J377" s="33" t="s">
        <v>1574</v>
      </c>
      <c r="K377" s="59">
        <f t="shared" si="63"/>
        <v>44033</v>
      </c>
      <c r="L377" s="60" t="str">
        <f t="shared" ca="1" si="64"/>
        <v>2020/10/14</v>
      </c>
      <c r="M377" s="44">
        <f t="shared" ca="1" si="65"/>
        <v>10320</v>
      </c>
      <c r="N377" s="61">
        <f t="shared" ca="1" si="66"/>
        <v>-0.16765235174418577</v>
      </c>
      <c r="O377" s="35">
        <f t="shared" si="67"/>
        <v>119.933716</v>
      </c>
      <c r="P377" s="35">
        <f t="shared" si="68"/>
        <v>-6.6283999999996013E-2</v>
      </c>
      <c r="Q377" s="36">
        <f t="shared" si="69"/>
        <v>0.8</v>
      </c>
      <c r="R377" s="37">
        <f t="shared" si="70"/>
        <v>3410.3799999999551</v>
      </c>
      <c r="S377" s="38">
        <f t="shared" si="71"/>
        <v>4533.07709599994</v>
      </c>
      <c r="T377" s="38"/>
      <c r="U377" s="62"/>
      <c r="V377" s="39">
        <f t="shared" si="72"/>
        <v>63905.729999999989</v>
      </c>
      <c r="W377" s="39">
        <f t="shared" si="73"/>
        <v>68438.807095999931</v>
      </c>
      <c r="X377" s="1">
        <f t="shared" si="74"/>
        <v>55490</v>
      </c>
      <c r="Y377" s="37">
        <f t="shared" si="75"/>
        <v>12948.807095999931</v>
      </c>
      <c r="Z377" s="204">
        <f t="shared" si="76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77"/>
        <v>-0.11109384431089953</v>
      </c>
      <c r="AD377" s="40">
        <f t="shared" si="78"/>
        <v>0.24950164999999996</v>
      </c>
    </row>
    <row r="378" spans="1:30">
      <c r="A378" s="63" t="s">
        <v>1583</v>
      </c>
      <c r="B378" s="2">
        <v>120</v>
      </c>
      <c r="C378" s="180">
        <v>89.32</v>
      </c>
      <c r="D378" s="181">
        <v>1.3428</v>
      </c>
      <c r="E378" s="32">
        <f t="shared" si="60"/>
        <v>0.21000000000000002</v>
      </c>
      <c r="F378" s="26">
        <f t="shared" si="61"/>
        <v>-4.9188599999999978E-2</v>
      </c>
      <c r="H378" s="58">
        <f t="shared" si="62"/>
        <v>-5.902631999999997</v>
      </c>
      <c r="I378" s="2" t="s">
        <v>66</v>
      </c>
      <c r="J378" s="33" t="s">
        <v>1576</v>
      </c>
      <c r="K378" s="59">
        <f t="shared" si="63"/>
        <v>44034</v>
      </c>
      <c r="L378" s="60" t="str">
        <f t="shared" ca="1" si="64"/>
        <v>2020/10/14</v>
      </c>
      <c r="M378" s="44">
        <f t="shared" ca="1" si="65"/>
        <v>10200</v>
      </c>
      <c r="N378" s="61">
        <f t="shared" ca="1" si="66"/>
        <v>-0.21122163529411755</v>
      </c>
      <c r="O378" s="35">
        <f t="shared" si="67"/>
        <v>119.93889599999999</v>
      </c>
      <c r="P378" s="35">
        <f t="shared" si="68"/>
        <v>-6.110400000001448E-2</v>
      </c>
      <c r="Q378" s="36">
        <f t="shared" si="69"/>
        <v>0.8</v>
      </c>
      <c r="R378" s="37">
        <f t="shared" si="70"/>
        <v>3499.6999999999553</v>
      </c>
      <c r="S378" s="38">
        <f t="shared" si="71"/>
        <v>4699.3971599999395</v>
      </c>
      <c r="T378" s="38"/>
      <c r="U378" s="62"/>
      <c r="V378" s="39">
        <f t="shared" si="72"/>
        <v>63905.729999999989</v>
      </c>
      <c r="W378" s="39">
        <f t="shared" si="73"/>
        <v>68605.127159999931</v>
      </c>
      <c r="X378" s="1">
        <f t="shared" si="74"/>
        <v>55610</v>
      </c>
      <c r="Y378" s="37">
        <f t="shared" si="75"/>
        <v>12995.127159999931</v>
      </c>
      <c r="Z378" s="204">
        <f t="shared" si="76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77"/>
        <v>-0.12373937658561407</v>
      </c>
      <c r="AD378" s="40">
        <f t="shared" si="78"/>
        <v>0.25918859999999999</v>
      </c>
    </row>
    <row r="379" spans="1:30">
      <c r="A379" s="63" t="s">
        <v>1584</v>
      </c>
      <c r="B379" s="2">
        <v>120</v>
      </c>
      <c r="C379" s="180">
        <v>89.31</v>
      </c>
      <c r="D379" s="181">
        <v>1.3429</v>
      </c>
      <c r="E379" s="32">
        <f t="shared" si="60"/>
        <v>0.21000000000000002</v>
      </c>
      <c r="F379" s="26">
        <f t="shared" si="61"/>
        <v>-4.9295049999999917E-2</v>
      </c>
      <c r="H379" s="58">
        <f t="shared" si="62"/>
        <v>-5.9154059999999902</v>
      </c>
      <c r="I379" s="2" t="s">
        <v>66</v>
      </c>
      <c r="J379" s="33" t="s">
        <v>1578</v>
      </c>
      <c r="K379" s="59">
        <f t="shared" si="63"/>
        <v>44035</v>
      </c>
      <c r="L379" s="60" t="str">
        <f t="shared" ca="1" si="64"/>
        <v>2020/10/14</v>
      </c>
      <c r="M379" s="44">
        <f t="shared" ca="1" si="65"/>
        <v>10080</v>
      </c>
      <c r="N379" s="61">
        <f t="shared" ca="1" si="66"/>
        <v>-0.21419872916666632</v>
      </c>
      <c r="O379" s="35">
        <f t="shared" si="67"/>
        <v>119.934399</v>
      </c>
      <c r="P379" s="35">
        <f t="shared" si="68"/>
        <v>-6.5601000000000909E-2</v>
      </c>
      <c r="Q379" s="36">
        <f t="shared" si="69"/>
        <v>0.8</v>
      </c>
      <c r="R379" s="37">
        <f t="shared" si="70"/>
        <v>3589.0099999999552</v>
      </c>
      <c r="S379" s="38">
        <f t="shared" si="71"/>
        <v>4819.6815289999395</v>
      </c>
      <c r="T379" s="38"/>
      <c r="U379" s="62"/>
      <c r="V379" s="39">
        <f t="shared" si="72"/>
        <v>63905.729999999989</v>
      </c>
      <c r="W379" s="39">
        <f t="shared" si="73"/>
        <v>68725.411528999932</v>
      </c>
      <c r="X379" s="1">
        <f t="shared" si="74"/>
        <v>55730</v>
      </c>
      <c r="Y379" s="37">
        <f t="shared" si="75"/>
        <v>12995.411528999932</v>
      </c>
      <c r="Z379" s="204">
        <f t="shared" si="76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77"/>
        <v>-0.12356054770935443</v>
      </c>
      <c r="AD379" s="40">
        <f t="shared" si="78"/>
        <v>0.25929504999999992</v>
      </c>
    </row>
    <row r="380" spans="1:30">
      <c r="A380" s="63" t="s">
        <v>1585</v>
      </c>
      <c r="B380" s="2">
        <v>120</v>
      </c>
      <c r="C380" s="180">
        <v>93.8</v>
      </c>
      <c r="D380" s="181">
        <v>1.2786999999999999</v>
      </c>
      <c r="E380" s="32">
        <f t="shared" si="60"/>
        <v>0.21000000000000002</v>
      </c>
      <c r="F380" s="26">
        <f t="shared" si="61"/>
        <v>-1.4989999999999763E-3</v>
      </c>
      <c r="H380" s="58">
        <f t="shared" si="62"/>
        <v>-0.17987999999999715</v>
      </c>
      <c r="I380" s="2" t="s">
        <v>66</v>
      </c>
      <c r="J380" s="33" t="s">
        <v>1580</v>
      </c>
      <c r="K380" s="59">
        <f t="shared" si="63"/>
        <v>44036</v>
      </c>
      <c r="L380" s="60" t="str">
        <f t="shared" ca="1" si="64"/>
        <v>2020/10/14</v>
      </c>
      <c r="M380" s="44">
        <f t="shared" ca="1" si="65"/>
        <v>9960</v>
      </c>
      <c r="N380" s="61">
        <f t="shared" ca="1" si="66"/>
        <v>-6.5919879518071241E-3</v>
      </c>
      <c r="O380" s="35">
        <f t="shared" si="67"/>
        <v>119.94206</v>
      </c>
      <c r="P380" s="35">
        <f t="shared" si="68"/>
        <v>-5.7940000000002101E-2</v>
      </c>
      <c r="Q380" s="36">
        <f t="shared" si="69"/>
        <v>0.8</v>
      </c>
      <c r="R380" s="37">
        <f t="shared" si="70"/>
        <v>3682.8099999999554</v>
      </c>
      <c r="S380" s="38">
        <f t="shared" si="71"/>
        <v>4709.2091469999432</v>
      </c>
      <c r="T380" s="38"/>
      <c r="U380" s="62"/>
      <c r="V380" s="39">
        <f t="shared" si="72"/>
        <v>63905.729999999989</v>
      </c>
      <c r="W380" s="39">
        <f t="shared" si="73"/>
        <v>68614.939146999939</v>
      </c>
      <c r="X380" s="1">
        <f t="shared" si="74"/>
        <v>55850</v>
      </c>
      <c r="Y380" s="37">
        <f t="shared" si="75"/>
        <v>12764.939146999939</v>
      </c>
      <c r="Z380" s="204">
        <f t="shared" si="76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77"/>
        <v>-6.2692423049981905E-2</v>
      </c>
      <c r="AD380" s="40">
        <f t="shared" si="78"/>
        <v>0.21149899999999999</v>
      </c>
    </row>
    <row r="381" spans="1:30">
      <c r="A381" s="63" t="s">
        <v>1597</v>
      </c>
      <c r="B381" s="2">
        <v>120</v>
      </c>
      <c r="C381" s="180">
        <v>93.63</v>
      </c>
      <c r="D381" s="181">
        <v>1.2809999999999999</v>
      </c>
      <c r="E381" s="32">
        <f t="shared" ref="E381:E385" si="79">10%*Q381+13%</f>
        <v>0.21000000000000002</v>
      </c>
      <c r="F381" s="26">
        <f t="shared" ref="F381:F385" si="80">IF(G381="",($F$1*C381-B381)/B381,H381/B381)</f>
        <v>-3.3086499999999573E-3</v>
      </c>
      <c r="H381" s="58">
        <f t="shared" ref="H381:H385" si="81">IF(G381="",$F$1*C381-B381,G381-B381)</f>
        <v>-0.3970379999999949</v>
      </c>
      <c r="I381" s="2" t="s">
        <v>66</v>
      </c>
      <c r="J381" s="33" t="s">
        <v>1588</v>
      </c>
      <c r="K381" s="59">
        <f t="shared" ref="K381:K385" si="82">DATE(MID(J381,1,4),MID(J381,5,2),MID(J381,7,2))</f>
        <v>44039</v>
      </c>
      <c r="L381" s="60" t="str">
        <f t="shared" ref="L381:L385" ca="1" si="83">IF(LEN(J381) &gt; 15,DATE(MID(J381,12,4),MID(J381,16,2),MID(J381,18,2)),TEXT(TODAY(),"yyyy/m/d"))</f>
        <v>2020/10/14</v>
      </c>
      <c r="M381" s="44">
        <f t="shared" ref="M381:M385" ca="1" si="84">(L381-K381+1)*B381</f>
        <v>9600</v>
      </c>
      <c r="N381" s="61">
        <f t="shared" ref="N381:N385" ca="1" si="85">H381/M381*365</f>
        <v>-1.5095715624999805E-2</v>
      </c>
      <c r="O381" s="35">
        <f t="shared" ref="O381:O385" si="86">D381*C381</f>
        <v>119.94002999999999</v>
      </c>
      <c r="P381" s="35">
        <f t="shared" ref="P381:P385" si="87">O381-B381</f>
        <v>-5.9970000000006962E-2</v>
      </c>
      <c r="Q381" s="36">
        <f t="shared" ref="Q381:Q385" si="88">B381/150</f>
        <v>0.8</v>
      </c>
      <c r="R381" s="37">
        <f t="shared" ref="R381:R385" si="89">R380+C381-T381</f>
        <v>3776.4399999999555</v>
      </c>
      <c r="S381" s="38">
        <f t="shared" ref="S381:S385" si="90">R381*D381</f>
        <v>4837.6196399999426</v>
      </c>
      <c r="T381" s="38"/>
      <c r="U381" s="62"/>
      <c r="V381" s="39">
        <f t="shared" ref="V381:V385" si="91">U381+V380</f>
        <v>63905.729999999989</v>
      </c>
      <c r="W381" s="39">
        <f t="shared" ref="W381:W385" si="92">S381+V381</f>
        <v>68743.349639999928</v>
      </c>
      <c r="X381" s="1">
        <f t="shared" ref="X381:X385" si="93">X380+B381</f>
        <v>55970</v>
      </c>
      <c r="Y381" s="37">
        <f t="shared" ref="Y381:Y385" si="94">W381-X381</f>
        <v>12773.349639999928</v>
      </c>
      <c r="Z381" s="204">
        <f t="shared" ref="Z381:Z385" si="95">W381/X381-1</f>
        <v>0.22821778881543553</v>
      </c>
      <c r="AA381" s="204">
        <v>0</v>
      </c>
      <c r="AB381" s="204">
        <f>SUM($C$2:C381)*D381/SUM($B$2:B381)-1</f>
        <v>0.2929363704705239</v>
      </c>
      <c r="AC381" s="204">
        <f t="shared" ref="AC381:AC385" si="96">Z381-AB381</f>
        <v>-6.471858165508837E-2</v>
      </c>
      <c r="AD381" s="40">
        <f t="shared" ref="AD381:AD385" si="97">IF(E381-F381&lt;0,"达成",E381-F381)</f>
        <v>0.21330864999999999</v>
      </c>
    </row>
    <row r="382" spans="1:30">
      <c r="A382" s="63" t="s">
        <v>1598</v>
      </c>
      <c r="B382" s="2">
        <v>120</v>
      </c>
      <c r="C382" s="180">
        <v>92.81</v>
      </c>
      <c r="D382" s="181">
        <v>1.2923</v>
      </c>
      <c r="E382" s="32">
        <f t="shared" si="79"/>
        <v>0.21000000000000002</v>
      </c>
      <c r="F382" s="26">
        <f t="shared" si="80"/>
        <v>-1.2037549999999916E-2</v>
      </c>
      <c r="H382" s="58">
        <f t="shared" si="81"/>
        <v>-1.4445059999999899</v>
      </c>
      <c r="I382" s="2" t="s">
        <v>66</v>
      </c>
      <c r="J382" s="33" t="s">
        <v>1590</v>
      </c>
      <c r="K382" s="59">
        <f t="shared" si="82"/>
        <v>44040</v>
      </c>
      <c r="L382" s="60" t="str">
        <f t="shared" ca="1" si="83"/>
        <v>2020/10/14</v>
      </c>
      <c r="M382" s="44">
        <f t="shared" ca="1" si="84"/>
        <v>9480</v>
      </c>
      <c r="N382" s="61">
        <f t="shared" ca="1" si="85"/>
        <v>-5.5616528481012263E-2</v>
      </c>
      <c r="O382" s="35">
        <f t="shared" si="86"/>
        <v>119.93836300000001</v>
      </c>
      <c r="P382" s="35">
        <f t="shared" si="87"/>
        <v>-6.1636999999990394E-2</v>
      </c>
      <c r="Q382" s="36">
        <f t="shared" si="88"/>
        <v>0.8</v>
      </c>
      <c r="R382" s="37">
        <f t="shared" si="89"/>
        <v>3869.2499999999554</v>
      </c>
      <c r="S382" s="38">
        <f t="shared" si="90"/>
        <v>5000.231774999942</v>
      </c>
      <c r="T382" s="38"/>
      <c r="U382" s="62"/>
      <c r="V382" s="39">
        <f t="shared" si="91"/>
        <v>63905.729999999989</v>
      </c>
      <c r="W382" s="39">
        <f t="shared" si="92"/>
        <v>68905.961774999931</v>
      </c>
      <c r="X382" s="1">
        <f t="shared" si="93"/>
        <v>56090</v>
      </c>
      <c r="Y382" s="37">
        <f t="shared" si="94"/>
        <v>12815.961774999931</v>
      </c>
      <c r="Z382" s="204">
        <f t="shared" si="95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96"/>
        <v>-7.5194339120428166E-2</v>
      </c>
      <c r="AD382" s="40">
        <f t="shared" si="97"/>
        <v>0.22203754999999994</v>
      </c>
    </row>
    <row r="383" spans="1:30">
      <c r="A383" s="63" t="s">
        <v>1599</v>
      </c>
      <c r="B383" s="2">
        <v>120</v>
      </c>
      <c r="C383" s="180">
        <v>90.38</v>
      </c>
      <c r="D383" s="181">
        <v>1.327</v>
      </c>
      <c r="E383" s="32">
        <f t="shared" si="79"/>
        <v>0.21000000000000002</v>
      </c>
      <c r="F383" s="26">
        <f t="shared" si="80"/>
        <v>-3.7904899999999957E-2</v>
      </c>
      <c r="H383" s="58">
        <f t="shared" si="81"/>
        <v>-4.5485879999999952</v>
      </c>
      <c r="I383" s="2" t="s">
        <v>66</v>
      </c>
      <c r="J383" s="33" t="s">
        <v>1592</v>
      </c>
      <c r="K383" s="59">
        <f t="shared" si="82"/>
        <v>44041</v>
      </c>
      <c r="L383" s="60" t="str">
        <f t="shared" ca="1" si="83"/>
        <v>2020/10/14</v>
      </c>
      <c r="M383" s="44">
        <f t="shared" ca="1" si="84"/>
        <v>9360</v>
      </c>
      <c r="N383" s="61">
        <f t="shared" ca="1" si="85"/>
        <v>-0.17737549358974339</v>
      </c>
      <c r="O383" s="35">
        <f t="shared" si="86"/>
        <v>119.93425999999999</v>
      </c>
      <c r="P383" s="35">
        <f t="shared" si="87"/>
        <v>-6.5740000000005239E-2</v>
      </c>
      <c r="Q383" s="36">
        <f t="shared" si="88"/>
        <v>0.8</v>
      </c>
      <c r="R383" s="37">
        <f t="shared" si="89"/>
        <v>3959.6299999999555</v>
      </c>
      <c r="S383" s="38">
        <f t="shared" si="90"/>
        <v>5254.4290099999407</v>
      </c>
      <c r="T383" s="38"/>
      <c r="U383" s="62"/>
      <c r="V383" s="39">
        <f t="shared" si="91"/>
        <v>63905.729999999989</v>
      </c>
      <c r="W383" s="39">
        <f t="shared" si="92"/>
        <v>69160.15900999993</v>
      </c>
      <c r="X383" s="1">
        <f t="shared" si="93"/>
        <v>56210</v>
      </c>
      <c r="Y383" s="37">
        <f t="shared" si="94"/>
        <v>12950.15900999993</v>
      </c>
      <c r="Z383" s="204">
        <f t="shared" si="95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96"/>
        <v>-0.10756964729097107</v>
      </c>
      <c r="AD383" s="40">
        <f t="shared" si="97"/>
        <v>0.24790489999999998</v>
      </c>
    </row>
    <row r="384" spans="1:30">
      <c r="A384" s="63" t="s">
        <v>1600</v>
      </c>
      <c r="B384" s="2">
        <v>120</v>
      </c>
      <c r="C384" s="180">
        <v>90.62</v>
      </c>
      <c r="D384" s="181">
        <v>1.3236000000000001</v>
      </c>
      <c r="E384" s="32">
        <f t="shared" si="79"/>
        <v>0.21000000000000002</v>
      </c>
      <c r="F384" s="26">
        <f t="shared" si="80"/>
        <v>-3.5350099999999905E-2</v>
      </c>
      <c r="H384" s="58">
        <f t="shared" si="81"/>
        <v>-4.2420119999999883</v>
      </c>
      <c r="I384" s="2" t="s">
        <v>66</v>
      </c>
      <c r="J384" s="33" t="s">
        <v>1594</v>
      </c>
      <c r="K384" s="59">
        <f t="shared" si="82"/>
        <v>44042</v>
      </c>
      <c r="L384" s="60" t="str">
        <f t="shared" ca="1" si="83"/>
        <v>2020/10/14</v>
      </c>
      <c r="M384" s="44">
        <f t="shared" ca="1" si="84"/>
        <v>9240</v>
      </c>
      <c r="N384" s="61">
        <f t="shared" ca="1" si="85"/>
        <v>-0.1675686558441554</v>
      </c>
      <c r="O384" s="35">
        <f t="shared" si="86"/>
        <v>119.94463200000001</v>
      </c>
      <c r="P384" s="35">
        <f t="shared" si="87"/>
        <v>-5.5367999999987205E-2</v>
      </c>
      <c r="Q384" s="36">
        <f t="shared" si="88"/>
        <v>0.8</v>
      </c>
      <c r="R384" s="37">
        <f t="shared" si="89"/>
        <v>4050.2499999999554</v>
      </c>
      <c r="S384" s="38">
        <f t="shared" si="90"/>
        <v>5360.9108999999416</v>
      </c>
      <c r="T384" s="38"/>
      <c r="U384" s="62"/>
      <c r="V384" s="39">
        <f t="shared" si="91"/>
        <v>63905.729999999989</v>
      </c>
      <c r="W384" s="39">
        <f t="shared" si="92"/>
        <v>69266.640899999926</v>
      </c>
      <c r="X384" s="1">
        <f t="shared" si="93"/>
        <v>56330</v>
      </c>
      <c r="Y384" s="37">
        <f t="shared" si="94"/>
        <v>12936.640899999926</v>
      </c>
      <c r="Z384" s="204">
        <f t="shared" si="95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96"/>
        <v>-0.1041523231081376</v>
      </c>
      <c r="AD384" s="40">
        <f t="shared" si="97"/>
        <v>0.24535009999999993</v>
      </c>
    </row>
    <row r="385" spans="1:30">
      <c r="A385" s="63" t="s">
        <v>1601</v>
      </c>
      <c r="B385" s="2">
        <v>120</v>
      </c>
      <c r="C385" s="180">
        <v>89.63</v>
      </c>
      <c r="D385" s="181">
        <v>1.3382000000000001</v>
      </c>
      <c r="E385" s="32">
        <f t="shared" si="79"/>
        <v>0.21000000000000002</v>
      </c>
      <c r="F385" s="26">
        <f t="shared" si="80"/>
        <v>-4.5888649999999961E-2</v>
      </c>
      <c r="H385" s="58">
        <f t="shared" si="81"/>
        <v>-5.5066379999999953</v>
      </c>
      <c r="I385" s="2" t="s">
        <v>66</v>
      </c>
      <c r="J385" s="33" t="s">
        <v>1596</v>
      </c>
      <c r="K385" s="59">
        <f t="shared" si="82"/>
        <v>44043</v>
      </c>
      <c r="L385" s="60" t="str">
        <f t="shared" ca="1" si="83"/>
        <v>2020/10/14</v>
      </c>
      <c r="M385" s="44">
        <f t="shared" ca="1" si="84"/>
        <v>9120</v>
      </c>
      <c r="N385" s="61">
        <f t="shared" ca="1" si="85"/>
        <v>-0.22038627960526297</v>
      </c>
      <c r="O385" s="35">
        <f t="shared" si="86"/>
        <v>119.942866</v>
      </c>
      <c r="P385" s="35">
        <f t="shared" si="87"/>
        <v>-5.7134000000004903E-2</v>
      </c>
      <c r="Q385" s="36">
        <f t="shared" si="88"/>
        <v>0.8</v>
      </c>
      <c r="R385" s="37">
        <f t="shared" si="89"/>
        <v>4139.8799999999555</v>
      </c>
      <c r="S385" s="38">
        <f t="shared" si="90"/>
        <v>5539.9874159999408</v>
      </c>
      <c r="T385" s="38"/>
      <c r="U385" s="62"/>
      <c r="V385" s="39">
        <f t="shared" si="91"/>
        <v>63905.729999999989</v>
      </c>
      <c r="W385" s="39">
        <f t="shared" si="92"/>
        <v>69445.717415999927</v>
      </c>
      <c r="X385" s="1">
        <f t="shared" si="93"/>
        <v>56450</v>
      </c>
      <c r="Y385" s="37">
        <f t="shared" si="94"/>
        <v>12995.717415999927</v>
      </c>
      <c r="Z385" s="204">
        <f t="shared" si="95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96"/>
        <v>-0.11755809902575032</v>
      </c>
      <c r="AD385" s="40">
        <f t="shared" si="97"/>
        <v>0.25588865</v>
      </c>
    </row>
    <row r="386" spans="1:30">
      <c r="A386" s="63" t="s">
        <v>1615</v>
      </c>
      <c r="B386" s="2">
        <v>120</v>
      </c>
      <c r="C386" s="180">
        <v>87.61</v>
      </c>
      <c r="D386" s="181">
        <v>1.369</v>
      </c>
      <c r="E386" s="32">
        <f t="shared" ref="E386" si="98">10%*Q386+13%</f>
        <v>0.21000000000000002</v>
      </c>
      <c r="F386" s="26">
        <f t="shared" ref="F386" si="99">IF(G386="",($F$1*C386-B386)/B386,H386/B386)</f>
        <v>-6.7391549999999967E-2</v>
      </c>
      <c r="H386" s="58">
        <f t="shared" ref="H386" si="100">IF(G386="",$F$1*C386-B386,G386-B386)</f>
        <v>-8.086985999999996</v>
      </c>
      <c r="I386" s="2" t="s">
        <v>66</v>
      </c>
      <c r="J386" s="33" t="s">
        <v>1606</v>
      </c>
      <c r="K386" s="59">
        <f t="shared" ref="K386" si="101">DATE(MID(J386,1,4),MID(J386,5,2),MID(J386,7,2))</f>
        <v>44046</v>
      </c>
      <c r="L386" s="60" t="str">
        <f t="shared" ref="L386" ca="1" si="102">IF(LEN(J386) &gt; 15,DATE(MID(J386,12,4),MID(J386,16,2),MID(J386,18,2)),TEXT(TODAY(),"yyyy/m/d"))</f>
        <v>2020/10/14</v>
      </c>
      <c r="M386" s="44">
        <f t="shared" ref="M386" ca="1" si="103">(L386-K386+1)*B386</f>
        <v>8760</v>
      </c>
      <c r="N386" s="61">
        <f t="shared" ref="N386" ca="1" si="104">H386/M386*365</f>
        <v>-0.33695774999999983</v>
      </c>
      <c r="O386" s="35">
        <f t="shared" ref="O386" si="105">D386*C386</f>
        <v>119.93809</v>
      </c>
      <c r="P386" s="35">
        <f t="shared" ref="P386" si="106">O386-B386</f>
        <v>-6.1909999999997467E-2</v>
      </c>
      <c r="Q386" s="36">
        <f t="shared" ref="Q386" si="107">B386/150</f>
        <v>0.8</v>
      </c>
      <c r="R386" s="37">
        <f t="shared" ref="R386" si="108">R385+C386-T386</f>
        <v>4227.4899999999552</v>
      </c>
      <c r="S386" s="38">
        <f t="shared" ref="S386" si="109">R386*D386</f>
        <v>5787.4338099999386</v>
      </c>
      <c r="T386" s="38"/>
      <c r="U386" s="62"/>
      <c r="V386" s="39">
        <f t="shared" ref="V386" si="110">U386+V385</f>
        <v>63905.729999999989</v>
      </c>
      <c r="W386" s="39">
        <f t="shared" ref="W386" si="111">S386+V386</f>
        <v>69693.163809999925</v>
      </c>
      <c r="X386" s="1">
        <f t="shared" ref="X386" si="112">X385+B386</f>
        <v>56570</v>
      </c>
      <c r="Y386" s="37">
        <f t="shared" ref="Y386" si="113">W386-X386</f>
        <v>13123.163809999925</v>
      </c>
      <c r="Z386" s="204">
        <f t="shared" ref="Z386" si="114">W386/X386-1</f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ref="AC386" si="115">Z386-AB386</f>
        <v>-0.14600212516460731</v>
      </c>
      <c r="AD386" s="40">
        <f t="shared" ref="AD386" si="116">IF(E386-F386&lt;0,"达成",E386-F386)</f>
        <v>0.27739154999999999</v>
      </c>
    </row>
    <row r="387" spans="1:30">
      <c r="A387" s="63" t="s">
        <v>1616</v>
      </c>
      <c r="B387" s="2">
        <v>120</v>
      </c>
      <c r="C387" s="180">
        <v>88.11</v>
      </c>
      <c r="D387" s="181">
        <v>1.3612</v>
      </c>
      <c r="E387" s="32">
        <f t="shared" ref="E387:E390" si="117">10%*Q387+13%</f>
        <v>0.21000000000000002</v>
      </c>
      <c r="F387" s="26">
        <f t="shared" ref="F387:F390" si="118">IF(G387="",($F$1*C387-B387)/B387,H387/B387)</f>
        <v>-6.2069049999999966E-2</v>
      </c>
      <c r="H387" s="58">
        <f t="shared" ref="H387:H390" si="119">IF(G387="",$F$1*C387-B387,G387-B387)</f>
        <v>-7.448285999999996</v>
      </c>
      <c r="I387" s="2" t="s">
        <v>66</v>
      </c>
      <c r="J387" s="33" t="s">
        <v>1608</v>
      </c>
      <c r="K387" s="59">
        <f t="shared" ref="K387:K390" si="120">DATE(MID(J387,1,4),MID(J387,5,2),MID(J387,7,2))</f>
        <v>44047</v>
      </c>
      <c r="L387" s="60" t="str">
        <f t="shared" ref="L387:L390" ca="1" si="121">IF(LEN(J387) &gt; 15,DATE(MID(J387,12,4),MID(J387,16,2),MID(J387,18,2)),TEXT(TODAY(),"yyyy/m/d"))</f>
        <v>2020/10/14</v>
      </c>
      <c r="M387" s="44">
        <f t="shared" ref="M387:M390" ca="1" si="122">(L387-K387+1)*B387</f>
        <v>8640</v>
      </c>
      <c r="N387" s="61">
        <f t="shared" ref="N387:N390" ca="1" si="123">H387/M387*365</f>
        <v>-0.31465560069444426</v>
      </c>
      <c r="O387" s="35">
        <f t="shared" ref="O387:O390" si="124">D387*C387</f>
        <v>119.935332</v>
      </c>
      <c r="P387" s="35">
        <f t="shared" ref="P387:P390" si="125">O387-B387</f>
        <v>-6.4667999999997505E-2</v>
      </c>
      <c r="Q387" s="36">
        <f t="shared" ref="Q387:Q390" si="126">B387/150</f>
        <v>0.8</v>
      </c>
      <c r="R387" s="37">
        <f t="shared" ref="R387:R390" si="127">R386+C387-T387</f>
        <v>4315.5999999999549</v>
      </c>
      <c r="S387" s="38">
        <f t="shared" ref="S387:S390" si="128">R387*D387</f>
        <v>5874.3947199999384</v>
      </c>
      <c r="T387" s="38"/>
      <c r="U387" s="62"/>
      <c r="V387" s="39">
        <f t="shared" ref="V387:V390" si="129">U387+V386</f>
        <v>63905.729999999989</v>
      </c>
      <c r="W387" s="39">
        <f t="shared" ref="W387:W390" si="130">S387+V387</f>
        <v>69780.124719999934</v>
      </c>
      <c r="X387" s="1">
        <f t="shared" ref="X387:X390" si="131">X386+B387</f>
        <v>56690</v>
      </c>
      <c r="Y387" s="37">
        <f t="shared" ref="Y387:Y390" si="132">W387-X387</f>
        <v>13090.124719999934</v>
      </c>
      <c r="Z387" s="204">
        <f t="shared" ref="Z387:Z390" si="133">W387/X387-1</f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ref="AC387:AC390" si="134">Z387-AB387</f>
        <v>-0.13843318876613475</v>
      </c>
      <c r="AD387" s="40">
        <f t="shared" ref="AD387:AD390" si="135">IF(E387-F387&lt;0,"达成",E387-F387)</f>
        <v>0.27206904999999998</v>
      </c>
    </row>
    <row r="388" spans="1:30">
      <c r="A388" s="63" t="s">
        <v>1617</v>
      </c>
      <c r="B388" s="2">
        <v>120</v>
      </c>
      <c r="C388" s="180">
        <v>87.22</v>
      </c>
      <c r="D388" s="181">
        <v>1.3752</v>
      </c>
      <c r="E388" s="32">
        <f t="shared" si="117"/>
        <v>0.21000000000000002</v>
      </c>
      <c r="F388" s="26">
        <f t="shared" si="118"/>
        <v>-7.1543099999999998E-2</v>
      </c>
      <c r="H388" s="58">
        <f t="shared" si="119"/>
        <v>-8.585172</v>
      </c>
      <c r="I388" s="2" t="s">
        <v>66</v>
      </c>
      <c r="J388" s="33" t="s">
        <v>1610</v>
      </c>
      <c r="K388" s="59">
        <f t="shared" si="120"/>
        <v>44048</v>
      </c>
      <c r="L388" s="60" t="str">
        <f t="shared" ca="1" si="121"/>
        <v>2020/10/14</v>
      </c>
      <c r="M388" s="44">
        <f t="shared" ca="1" si="122"/>
        <v>8520</v>
      </c>
      <c r="N388" s="61">
        <f t="shared" ca="1" si="123"/>
        <v>-0.36779199295774645</v>
      </c>
      <c r="O388" s="35">
        <f t="shared" si="124"/>
        <v>119.94494399999999</v>
      </c>
      <c r="P388" s="35">
        <f t="shared" si="125"/>
        <v>-5.5056000000007543E-2</v>
      </c>
      <c r="Q388" s="36">
        <f t="shared" si="126"/>
        <v>0.8</v>
      </c>
      <c r="R388" s="37">
        <f t="shared" si="127"/>
        <v>4402.8199999999551</v>
      </c>
      <c r="S388" s="38">
        <f t="shared" si="128"/>
        <v>6054.7580639999378</v>
      </c>
      <c r="T388" s="38"/>
      <c r="U388" s="62"/>
      <c r="V388" s="39">
        <f t="shared" si="129"/>
        <v>63905.729999999989</v>
      </c>
      <c r="W388" s="39">
        <f t="shared" si="130"/>
        <v>69960.488063999932</v>
      </c>
      <c r="X388" s="1">
        <f t="shared" si="131"/>
        <v>56810</v>
      </c>
      <c r="Y388" s="37">
        <f t="shared" si="132"/>
        <v>13150.488063999932</v>
      </c>
      <c r="Z388" s="204">
        <f t="shared" si="133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134"/>
        <v>-0.15112403298990773</v>
      </c>
      <c r="AD388" s="40">
        <f t="shared" si="135"/>
        <v>0.28154310000000005</v>
      </c>
    </row>
    <row r="389" spans="1:30">
      <c r="A389" s="63" t="s">
        <v>1618</v>
      </c>
      <c r="B389" s="2">
        <v>120</v>
      </c>
      <c r="C389" s="180">
        <v>87.22</v>
      </c>
      <c r="D389" s="181">
        <v>1.3752</v>
      </c>
      <c r="E389" s="32">
        <f t="shared" si="117"/>
        <v>0.21000000000000002</v>
      </c>
      <c r="F389" s="26">
        <f t="shared" si="118"/>
        <v>-7.1543099999999998E-2</v>
      </c>
      <c r="H389" s="58">
        <f t="shared" si="119"/>
        <v>-8.585172</v>
      </c>
      <c r="I389" s="2" t="s">
        <v>66</v>
      </c>
      <c r="J389" s="33" t="s">
        <v>1612</v>
      </c>
      <c r="K389" s="59">
        <f t="shared" si="120"/>
        <v>44049</v>
      </c>
      <c r="L389" s="60" t="str">
        <f t="shared" ca="1" si="121"/>
        <v>2020/10/14</v>
      </c>
      <c r="M389" s="44">
        <f t="shared" ca="1" si="122"/>
        <v>8400</v>
      </c>
      <c r="N389" s="61">
        <f t="shared" ca="1" si="123"/>
        <v>-0.3730461642857143</v>
      </c>
      <c r="O389" s="35">
        <f t="shared" si="124"/>
        <v>119.94494399999999</v>
      </c>
      <c r="P389" s="35">
        <f t="shared" si="125"/>
        <v>-5.5056000000007543E-2</v>
      </c>
      <c r="Q389" s="36">
        <f t="shared" si="126"/>
        <v>0.8</v>
      </c>
      <c r="R389" s="37">
        <f t="shared" si="127"/>
        <v>4490.0399999999554</v>
      </c>
      <c r="S389" s="38">
        <f t="shared" si="128"/>
        <v>6174.7030079999386</v>
      </c>
      <c r="T389" s="38"/>
      <c r="U389" s="62"/>
      <c r="V389" s="39">
        <f t="shared" si="129"/>
        <v>63905.729999999989</v>
      </c>
      <c r="W389" s="39">
        <f t="shared" si="130"/>
        <v>70080.433007999934</v>
      </c>
      <c r="X389" s="1">
        <f t="shared" si="131"/>
        <v>56930</v>
      </c>
      <c r="Y389" s="37">
        <f t="shared" si="132"/>
        <v>13150.433007999934</v>
      </c>
      <c r="Z389" s="204">
        <f t="shared" si="133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134"/>
        <v>-0.15079833154939193</v>
      </c>
      <c r="AD389" s="40">
        <f t="shared" si="135"/>
        <v>0.28154310000000005</v>
      </c>
    </row>
    <row r="390" spans="1:30">
      <c r="A390" s="63" t="s">
        <v>1619</v>
      </c>
      <c r="B390" s="2">
        <v>120</v>
      </c>
      <c r="C390" s="180">
        <v>88.19</v>
      </c>
      <c r="D390" s="181">
        <v>1.36</v>
      </c>
      <c r="E390" s="32">
        <f t="shared" si="117"/>
        <v>0.21000000000000002</v>
      </c>
      <c r="F390" s="26">
        <f t="shared" si="118"/>
        <v>-6.1217449999999944E-2</v>
      </c>
      <c r="H390" s="58">
        <f t="shared" si="119"/>
        <v>-7.3460939999999937</v>
      </c>
      <c r="I390" s="2" t="s">
        <v>66</v>
      </c>
      <c r="J390" s="33" t="s">
        <v>1614</v>
      </c>
      <c r="K390" s="59">
        <f t="shared" si="120"/>
        <v>44050</v>
      </c>
      <c r="L390" s="60" t="str">
        <f t="shared" ca="1" si="121"/>
        <v>2020/10/14</v>
      </c>
      <c r="M390" s="44">
        <f t="shared" ca="1" si="122"/>
        <v>8280</v>
      </c>
      <c r="N390" s="61">
        <f t="shared" ca="1" si="123"/>
        <v>-0.32383143840579681</v>
      </c>
      <c r="O390" s="35">
        <f t="shared" si="124"/>
        <v>119.9384</v>
      </c>
      <c r="P390" s="35">
        <f t="shared" si="125"/>
        <v>-6.1599999999998545E-2</v>
      </c>
      <c r="Q390" s="36">
        <f t="shared" si="126"/>
        <v>0.8</v>
      </c>
      <c r="R390" s="37">
        <f t="shared" si="127"/>
        <v>4578.229999999955</v>
      </c>
      <c r="S390" s="38">
        <f t="shared" si="128"/>
        <v>6226.3927999999396</v>
      </c>
      <c r="T390" s="38"/>
      <c r="U390" s="62"/>
      <c r="V390" s="39">
        <f t="shared" si="129"/>
        <v>63905.729999999989</v>
      </c>
      <c r="W390" s="39">
        <f t="shared" si="130"/>
        <v>70132.122799999925</v>
      </c>
      <c r="X390" s="1">
        <f t="shared" si="131"/>
        <v>57050</v>
      </c>
      <c r="Y390" s="37">
        <f t="shared" si="132"/>
        <v>13082.122799999925</v>
      </c>
      <c r="Z390" s="204">
        <f t="shared" si="133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134"/>
        <v>-0.13642987955250541</v>
      </c>
      <c r="AD390" s="40">
        <f t="shared" si="135"/>
        <v>0.27121744999999997</v>
      </c>
    </row>
    <row r="391" spans="1:30">
      <c r="A391" s="63" t="s">
        <v>1630</v>
      </c>
      <c r="B391" s="2">
        <v>120</v>
      </c>
      <c r="C391" s="180">
        <v>87.66</v>
      </c>
      <c r="D391" s="181">
        <v>1.3682000000000001</v>
      </c>
      <c r="E391" s="32">
        <f t="shared" ref="E391:E395" si="136">10%*Q391+13%</f>
        <v>0.21000000000000002</v>
      </c>
      <c r="F391" s="26">
        <f t="shared" ref="F391:F395" si="137">IF(G391="",($F$1*C391-B391)/B391,H391/B391)</f>
        <v>-6.685930000000001E-2</v>
      </c>
      <c r="H391" s="58">
        <f t="shared" ref="H391:H395" si="138">IF(G391="",$F$1*C391-B391,G391-B391)</f>
        <v>-8.0231160000000017</v>
      </c>
      <c r="I391" s="2" t="s">
        <v>66</v>
      </c>
      <c r="J391" s="33" t="s">
        <v>1621</v>
      </c>
      <c r="K391" s="59">
        <f t="shared" ref="K391:K395" si="139">DATE(MID(J391,1,4),MID(J391,5,2),MID(J391,7,2))</f>
        <v>44053</v>
      </c>
      <c r="L391" s="60" t="str">
        <f t="shared" ref="L391:L395" ca="1" si="140">IF(LEN(J391) &gt; 15,DATE(MID(J391,12,4),MID(J391,16,2),MID(J391,18,2)),TEXT(TODAY(),"yyyy/m/d"))</f>
        <v>2020/10/14</v>
      </c>
      <c r="M391" s="44">
        <f t="shared" ref="M391:M395" ca="1" si="141">(L391-K391+1)*B391</f>
        <v>7920</v>
      </c>
      <c r="N391" s="61">
        <f t="shared" ref="N391:N395" ca="1" si="142">H391/M391*365</f>
        <v>-0.3697521893939395</v>
      </c>
      <c r="O391" s="35">
        <f t="shared" ref="O391:O395" si="143">D391*C391</f>
        <v>119.936412</v>
      </c>
      <c r="P391" s="35">
        <f t="shared" ref="P391:P395" si="144">O391-B391</f>
        <v>-6.3587999999995759E-2</v>
      </c>
      <c r="Q391" s="36">
        <f t="shared" ref="Q391:Q395" si="145">B391/150</f>
        <v>0.8</v>
      </c>
      <c r="R391" s="37">
        <f t="shared" ref="R391:R395" si="146">R390+C391-T391</f>
        <v>4665.8899999999549</v>
      </c>
      <c r="S391" s="38">
        <f t="shared" ref="S391:S395" si="147">R391*D391</f>
        <v>6383.8706979999388</v>
      </c>
      <c r="T391" s="38"/>
      <c r="U391" s="62"/>
      <c r="V391" s="39">
        <f t="shared" ref="V391:V395" si="148">U391+V390</f>
        <v>63905.729999999989</v>
      </c>
      <c r="W391" s="39">
        <f t="shared" ref="W391:W395" si="149">S391+V391</f>
        <v>70289.600697999922</v>
      </c>
      <c r="X391" s="1">
        <f t="shared" ref="X391:X395" si="150">X390+B391</f>
        <v>57170</v>
      </c>
      <c r="Y391" s="37">
        <f t="shared" ref="Y391:Y395" si="151">W391-X391</f>
        <v>13119.600697999922</v>
      </c>
      <c r="Z391" s="204">
        <f t="shared" ref="Z391:Z395" si="152">W391/X391-1</f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ref="AC391:AC395" si="153">Z391-AB391</f>
        <v>-0.14369723539184442</v>
      </c>
      <c r="AD391" s="40">
        <f t="shared" ref="AD391:AD395" si="154">IF(E391-F391&lt;0,"达成",E391-F391)</f>
        <v>0.27685930000000003</v>
      </c>
    </row>
    <row r="392" spans="1:30">
      <c r="A392" s="63" t="s">
        <v>1631</v>
      </c>
      <c r="B392" s="2">
        <v>120</v>
      </c>
      <c r="C392" s="180">
        <v>89.2</v>
      </c>
      <c r="D392" s="181">
        <v>1.3446</v>
      </c>
      <c r="E392" s="32">
        <f t="shared" si="136"/>
        <v>0.21000000000000002</v>
      </c>
      <c r="F392" s="26">
        <f t="shared" si="137"/>
        <v>-5.0465999999999886E-2</v>
      </c>
      <c r="H392" s="58">
        <f t="shared" si="138"/>
        <v>-6.0559199999999862</v>
      </c>
      <c r="I392" s="2" t="s">
        <v>66</v>
      </c>
      <c r="J392" s="33" t="s">
        <v>1623</v>
      </c>
      <c r="K392" s="59">
        <f t="shared" si="139"/>
        <v>44054</v>
      </c>
      <c r="L392" s="60" t="str">
        <f t="shared" ca="1" si="140"/>
        <v>2020/10/14</v>
      </c>
      <c r="M392" s="44">
        <f t="shared" ca="1" si="141"/>
        <v>7800</v>
      </c>
      <c r="N392" s="61">
        <f t="shared" ca="1" si="142"/>
        <v>-0.28338599999999936</v>
      </c>
      <c r="O392" s="35">
        <f t="shared" si="143"/>
        <v>119.93832</v>
      </c>
      <c r="P392" s="35">
        <f t="shared" si="144"/>
        <v>-6.1679999999995516E-2</v>
      </c>
      <c r="Q392" s="36">
        <f t="shared" si="145"/>
        <v>0.8</v>
      </c>
      <c r="R392" s="37">
        <f t="shared" si="146"/>
        <v>4755.0899999999547</v>
      </c>
      <c r="S392" s="38">
        <f t="shared" si="147"/>
        <v>6393.6940139999388</v>
      </c>
      <c r="T392" s="38"/>
      <c r="U392" s="62"/>
      <c r="V392" s="39">
        <f t="shared" si="148"/>
        <v>63905.729999999989</v>
      </c>
      <c r="W392" s="39">
        <f t="shared" si="149"/>
        <v>70299.424013999931</v>
      </c>
      <c r="X392" s="1">
        <f t="shared" si="150"/>
        <v>57290</v>
      </c>
      <c r="Y392" s="37">
        <f t="shared" si="151"/>
        <v>13009.424013999931</v>
      </c>
      <c r="Z392" s="204">
        <f t="shared" si="152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153"/>
        <v>-0.12167554626482668</v>
      </c>
      <c r="AD392" s="40">
        <f t="shared" si="154"/>
        <v>0.26046599999999992</v>
      </c>
    </row>
    <row r="393" spans="1:30">
      <c r="A393" s="63" t="s">
        <v>1632</v>
      </c>
      <c r="B393" s="2">
        <v>120</v>
      </c>
      <c r="C393" s="180">
        <v>90.17</v>
      </c>
      <c r="D393" s="181">
        <v>1.3302</v>
      </c>
      <c r="E393" s="32">
        <f t="shared" si="136"/>
        <v>0.21000000000000002</v>
      </c>
      <c r="F393" s="26">
        <f t="shared" si="137"/>
        <v>-4.014034999999995E-2</v>
      </c>
      <c r="H393" s="58">
        <f t="shared" si="138"/>
        <v>-4.8168419999999941</v>
      </c>
      <c r="I393" s="2" t="s">
        <v>66</v>
      </c>
      <c r="J393" s="33" t="s">
        <v>1625</v>
      </c>
      <c r="K393" s="59">
        <f t="shared" si="139"/>
        <v>44055</v>
      </c>
      <c r="L393" s="60" t="str">
        <f t="shared" ca="1" si="140"/>
        <v>2020/10/14</v>
      </c>
      <c r="M393" s="44">
        <f t="shared" ca="1" si="141"/>
        <v>7680</v>
      </c>
      <c r="N393" s="61">
        <f t="shared" ca="1" si="142"/>
        <v>-0.2289254335937497</v>
      </c>
      <c r="O393" s="35">
        <f t="shared" si="143"/>
        <v>119.94413400000001</v>
      </c>
      <c r="P393" s="35">
        <f t="shared" si="144"/>
        <v>-5.5865999999994642E-2</v>
      </c>
      <c r="Q393" s="36">
        <f t="shared" si="145"/>
        <v>0.8</v>
      </c>
      <c r="R393" s="37">
        <f t="shared" si="146"/>
        <v>4845.2599999999547</v>
      </c>
      <c r="S393" s="38">
        <f t="shared" si="147"/>
        <v>6445.1648519999399</v>
      </c>
      <c r="T393" s="38"/>
      <c r="U393" s="62"/>
      <c r="V393" s="39">
        <f t="shared" si="148"/>
        <v>63905.729999999989</v>
      </c>
      <c r="W393" s="39">
        <f t="shared" si="149"/>
        <v>70350.894851999925</v>
      </c>
      <c r="X393" s="1">
        <f t="shared" si="150"/>
        <v>57410</v>
      </c>
      <c r="Y393" s="37">
        <f t="shared" si="151"/>
        <v>12940.894851999925</v>
      </c>
      <c r="Z393" s="204">
        <f t="shared" si="152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153"/>
        <v>-0.10819346188250822</v>
      </c>
      <c r="AD393" s="40">
        <f t="shared" si="154"/>
        <v>0.25014034999999996</v>
      </c>
    </row>
    <row r="394" spans="1:30">
      <c r="A394" s="63" t="s">
        <v>1633</v>
      </c>
      <c r="B394" s="2">
        <v>120</v>
      </c>
      <c r="C394" s="180">
        <v>89.82</v>
      </c>
      <c r="D394" s="181">
        <v>1.3353999999999999</v>
      </c>
      <c r="E394" s="32">
        <f t="shared" si="136"/>
        <v>0.21000000000000002</v>
      </c>
      <c r="F394" s="26">
        <f t="shared" si="137"/>
        <v>-4.3866099999999977E-2</v>
      </c>
      <c r="H394" s="58">
        <f t="shared" si="138"/>
        <v>-5.2639319999999969</v>
      </c>
      <c r="I394" s="2" t="s">
        <v>66</v>
      </c>
      <c r="J394" s="33" t="s">
        <v>1627</v>
      </c>
      <c r="K394" s="59">
        <f t="shared" si="139"/>
        <v>44056</v>
      </c>
      <c r="L394" s="60" t="str">
        <f t="shared" ca="1" si="140"/>
        <v>2020/10/14</v>
      </c>
      <c r="M394" s="44">
        <f t="shared" ca="1" si="141"/>
        <v>7560</v>
      </c>
      <c r="N394" s="61">
        <f t="shared" ca="1" si="142"/>
        <v>-0.25414486507936496</v>
      </c>
      <c r="O394" s="35">
        <f t="shared" si="143"/>
        <v>119.94562799999999</v>
      </c>
      <c r="P394" s="35">
        <f t="shared" si="144"/>
        <v>-5.4372000000014964E-2</v>
      </c>
      <c r="Q394" s="36">
        <f t="shared" si="145"/>
        <v>0.8</v>
      </c>
      <c r="R394" s="37">
        <f t="shared" si="146"/>
        <v>4935.0799999999545</v>
      </c>
      <c r="S394" s="38">
        <f t="shared" si="147"/>
        <v>6590.3058319999391</v>
      </c>
      <c r="T394" s="38"/>
      <c r="U394" s="62"/>
      <c r="V394" s="39">
        <f t="shared" si="148"/>
        <v>63905.729999999989</v>
      </c>
      <c r="W394" s="39">
        <f t="shared" si="149"/>
        <v>70496.035831999921</v>
      </c>
      <c r="X394" s="1">
        <f t="shared" si="150"/>
        <v>57530</v>
      </c>
      <c r="Y394" s="37">
        <f t="shared" si="151"/>
        <v>12966.035831999921</v>
      </c>
      <c r="Z394" s="204">
        <f t="shared" si="152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153"/>
        <v>-0.11272606637260485</v>
      </c>
      <c r="AD394" s="40">
        <f t="shared" si="154"/>
        <v>0.25386609999999998</v>
      </c>
    </row>
    <row r="395" spans="1:30">
      <c r="A395" s="63" t="s">
        <v>1634</v>
      </c>
      <c r="B395" s="2">
        <v>120</v>
      </c>
      <c r="C395" s="180">
        <v>88.88</v>
      </c>
      <c r="D395" s="181">
        <v>1.3493999999999999</v>
      </c>
      <c r="E395" s="32">
        <f t="shared" si="136"/>
        <v>0.21000000000000002</v>
      </c>
      <c r="F395" s="26">
        <f t="shared" si="137"/>
        <v>-5.3872399999999959E-2</v>
      </c>
      <c r="H395" s="58">
        <f t="shared" si="138"/>
        <v>-6.4646879999999953</v>
      </c>
      <c r="I395" s="2" t="s">
        <v>66</v>
      </c>
      <c r="J395" s="33" t="s">
        <v>1629</v>
      </c>
      <c r="K395" s="59">
        <f t="shared" si="139"/>
        <v>44057</v>
      </c>
      <c r="L395" s="60" t="str">
        <f t="shared" ca="1" si="140"/>
        <v>2020/10/14</v>
      </c>
      <c r="M395" s="44">
        <f t="shared" ca="1" si="141"/>
        <v>7440</v>
      </c>
      <c r="N395" s="61">
        <f t="shared" ca="1" si="142"/>
        <v>-0.31715203225806426</v>
      </c>
      <c r="O395" s="35">
        <f t="shared" si="143"/>
        <v>119.93467199999999</v>
      </c>
      <c r="P395" s="35">
        <f t="shared" si="144"/>
        <v>-6.5328000000008046E-2</v>
      </c>
      <c r="Q395" s="36">
        <f t="shared" si="145"/>
        <v>0.8</v>
      </c>
      <c r="R395" s="37">
        <f t="shared" si="146"/>
        <v>5023.9599999999546</v>
      </c>
      <c r="S395" s="38">
        <f t="shared" si="147"/>
        <v>6779.3316239999385</v>
      </c>
      <c r="T395" s="38"/>
      <c r="U395" s="62"/>
      <c r="V395" s="39">
        <f t="shared" si="148"/>
        <v>63905.729999999989</v>
      </c>
      <c r="W395" s="39">
        <f t="shared" si="149"/>
        <v>70685.061623999922</v>
      </c>
      <c r="X395" s="1">
        <f t="shared" si="150"/>
        <v>57650</v>
      </c>
      <c r="Y395" s="37">
        <f t="shared" si="151"/>
        <v>13035.061623999922</v>
      </c>
      <c r="Z395" s="204">
        <f t="shared" si="152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153"/>
        <v>-0.12528569872144613</v>
      </c>
      <c r="AD395" s="40">
        <f t="shared" si="154"/>
        <v>0.26387240000000001</v>
      </c>
    </row>
    <row r="396" spans="1:30">
      <c r="A396" s="63" t="s">
        <v>1664</v>
      </c>
      <c r="B396" s="2">
        <v>120</v>
      </c>
      <c r="C396" s="180">
        <v>87.35</v>
      </c>
      <c r="D396" s="181">
        <v>1.3731</v>
      </c>
      <c r="E396" s="32">
        <f t="shared" ref="E396:E406" si="155">10%*Q396+13%</f>
        <v>0.21000000000000002</v>
      </c>
      <c r="F396" s="26">
        <f t="shared" ref="F396:F406" si="156">IF(G396="",($F$1*C396-B396)/B396,H396/B396)</f>
        <v>-7.0159250000000034E-2</v>
      </c>
      <c r="H396" s="58">
        <f t="shared" ref="H396:H406" si="157">IF(G396="",$F$1*C396-B396,G396-B396)</f>
        <v>-8.4191100000000034</v>
      </c>
      <c r="I396" s="2" t="s">
        <v>66</v>
      </c>
      <c r="J396" s="33" t="s">
        <v>1643</v>
      </c>
      <c r="K396" s="59">
        <f t="shared" ref="K396:K406" si="158">DATE(MID(J396,1,4),MID(J396,5,2),MID(J396,7,2))</f>
        <v>44060</v>
      </c>
      <c r="L396" s="60" t="str">
        <f t="shared" ref="L396:L406" ca="1" si="159">IF(LEN(J396) &gt; 15,DATE(MID(J396,12,4),MID(J396,16,2),MID(J396,18,2)),TEXT(TODAY(),"yyyy/m/d"))</f>
        <v>2020/10/14</v>
      </c>
      <c r="M396" s="44">
        <f t="shared" ref="M396:M406" ca="1" si="160">(L396-K396+1)*B396</f>
        <v>7080</v>
      </c>
      <c r="N396" s="61">
        <f t="shared" ref="N396:N406" ca="1" si="161">H396/M396*365</f>
        <v>-0.43403603813559338</v>
      </c>
      <c r="O396" s="35">
        <f t="shared" ref="O396:O406" si="162">D396*C396</f>
        <v>119.94028499999999</v>
      </c>
      <c r="P396" s="35">
        <f t="shared" ref="P396:P406" si="163">O396-B396</f>
        <v>-5.9715000000011287E-2</v>
      </c>
      <c r="Q396" s="36">
        <f t="shared" ref="Q396:Q406" si="164">B396/150</f>
        <v>0.8</v>
      </c>
      <c r="R396" s="37">
        <f t="shared" ref="R396:R406" si="165">R395+C396-T396</f>
        <v>5111.3099999999549</v>
      </c>
      <c r="S396" s="38">
        <f t="shared" ref="S396:S406" si="166">R396*D396</f>
        <v>7018.3397609999383</v>
      </c>
      <c r="T396" s="38"/>
      <c r="U396" s="62"/>
      <c r="V396" s="39">
        <f t="shared" ref="V396:V406" si="167">U396+V395</f>
        <v>63905.729999999989</v>
      </c>
      <c r="W396" s="39">
        <f t="shared" ref="W396:W406" si="168">S396+V396</f>
        <v>70924.069760999933</v>
      </c>
      <c r="X396" s="1">
        <f t="shared" ref="X396:X406" si="169">X395+B396</f>
        <v>57770</v>
      </c>
      <c r="Y396" s="37">
        <f t="shared" ref="Y396:Y406" si="170">W396-X396</f>
        <v>13154.069760999933</v>
      </c>
      <c r="Z396" s="204">
        <f t="shared" ref="Z396:Z406" si="171">W396/X396-1</f>
        <v>0.22769724356932541</v>
      </c>
      <c r="AA396" s="204">
        <v>0</v>
      </c>
      <c r="AB396" s="204">
        <f>SUM($C$2:C396)*D396/SUM($B$2:B396)-1</f>
        <v>0.37434051325301132</v>
      </c>
      <c r="AC396" s="204">
        <f t="shared" ref="AC396:AC406" si="172">Z396-AB396</f>
        <v>-0.14664326968368591</v>
      </c>
      <c r="AD396" s="40">
        <f t="shared" ref="AD396:AD406" si="173">IF(E396-F396&lt;0,"达成",E396-F396)</f>
        <v>0.28015925000000008</v>
      </c>
    </row>
    <row r="397" spans="1:30">
      <c r="A397" s="63" t="s">
        <v>1665</v>
      </c>
      <c r="B397" s="2">
        <v>120</v>
      </c>
      <c r="C397" s="180">
        <v>86.81</v>
      </c>
      <c r="D397" s="181">
        <v>1.3816999999999999</v>
      </c>
      <c r="E397" s="32">
        <f t="shared" si="155"/>
        <v>0.21000000000000002</v>
      </c>
      <c r="F397" s="26">
        <f t="shared" si="156"/>
        <v>-7.5907549999999921E-2</v>
      </c>
      <c r="H397" s="58">
        <f t="shared" si="157"/>
        <v>-9.1089059999999904</v>
      </c>
      <c r="I397" s="2" t="s">
        <v>66</v>
      </c>
      <c r="J397" s="33" t="s">
        <v>1645</v>
      </c>
      <c r="K397" s="59">
        <f t="shared" si="158"/>
        <v>44061</v>
      </c>
      <c r="L397" s="60" t="str">
        <f t="shared" ca="1" si="159"/>
        <v>2020/10/14</v>
      </c>
      <c r="M397" s="44">
        <f t="shared" ca="1" si="160"/>
        <v>6960</v>
      </c>
      <c r="N397" s="61">
        <f t="shared" ca="1" si="161"/>
        <v>-0.47769406465517195</v>
      </c>
      <c r="O397" s="35">
        <f t="shared" si="162"/>
        <v>119.94537699999999</v>
      </c>
      <c r="P397" s="35">
        <f t="shared" si="163"/>
        <v>-5.4623000000006527E-2</v>
      </c>
      <c r="Q397" s="36">
        <f t="shared" si="164"/>
        <v>0.8</v>
      </c>
      <c r="R397" s="37">
        <f t="shared" si="165"/>
        <v>5198.1199999999553</v>
      </c>
      <c r="S397" s="38">
        <f t="shared" si="166"/>
        <v>7182.2424039999378</v>
      </c>
      <c r="T397" s="38"/>
      <c r="U397" s="62"/>
      <c r="V397" s="39">
        <f t="shared" si="167"/>
        <v>63905.729999999989</v>
      </c>
      <c r="W397" s="39">
        <f t="shared" si="168"/>
        <v>71087.972403999927</v>
      </c>
      <c r="X397" s="1">
        <f t="shared" si="169"/>
        <v>57890</v>
      </c>
      <c r="Y397" s="37">
        <f t="shared" si="170"/>
        <v>13197.972403999927</v>
      </c>
      <c r="Z397" s="204">
        <f t="shared" si="171"/>
        <v>0.22798363109345177</v>
      </c>
      <c r="AA397" s="204">
        <v>0</v>
      </c>
      <c r="AB397" s="204">
        <f>SUM($C$2:C397)*D397/SUM($B$2:B397)-1</f>
        <v>0.38214660280536594</v>
      </c>
      <c r="AC397" s="204">
        <f t="shared" si="172"/>
        <v>-0.15416297171191418</v>
      </c>
      <c r="AD397" s="40">
        <f t="shared" si="173"/>
        <v>0.28590754999999995</v>
      </c>
    </row>
    <row r="398" spans="1:30">
      <c r="A398" s="63" t="s">
        <v>1666</v>
      </c>
      <c r="B398" s="2">
        <v>120</v>
      </c>
      <c r="C398" s="180">
        <v>88.3</v>
      </c>
      <c r="D398" s="181">
        <v>1.3583000000000001</v>
      </c>
      <c r="E398" s="32">
        <f t="shared" si="155"/>
        <v>0.21000000000000002</v>
      </c>
      <c r="F398" s="26">
        <f t="shared" si="156"/>
        <v>-6.0046499999999982E-2</v>
      </c>
      <c r="H398" s="58">
        <f t="shared" si="157"/>
        <v>-7.2055799999999977</v>
      </c>
      <c r="I398" s="2" t="s">
        <v>66</v>
      </c>
      <c r="J398" s="33" t="s">
        <v>1647</v>
      </c>
      <c r="K398" s="59">
        <f t="shared" si="158"/>
        <v>44062</v>
      </c>
      <c r="L398" s="60" t="str">
        <f t="shared" ca="1" si="159"/>
        <v>2020/10/14</v>
      </c>
      <c r="M398" s="44">
        <f t="shared" ca="1" si="160"/>
        <v>6840</v>
      </c>
      <c r="N398" s="61">
        <f t="shared" ca="1" si="161"/>
        <v>-0.38450828947368404</v>
      </c>
      <c r="O398" s="35">
        <f t="shared" si="162"/>
        <v>119.93789</v>
      </c>
      <c r="P398" s="35">
        <f t="shared" si="163"/>
        <v>-6.2110000000004106E-2</v>
      </c>
      <c r="Q398" s="36">
        <f t="shared" si="164"/>
        <v>0.8</v>
      </c>
      <c r="R398" s="37">
        <f t="shared" si="165"/>
        <v>5286.4199999999555</v>
      </c>
      <c r="S398" s="38">
        <f t="shared" si="166"/>
        <v>7180.5442859999403</v>
      </c>
      <c r="T398" s="38"/>
      <c r="U398" s="62"/>
      <c r="V398" s="39">
        <f t="shared" si="167"/>
        <v>63905.729999999989</v>
      </c>
      <c r="W398" s="39">
        <f t="shared" si="168"/>
        <v>71086.274285999927</v>
      </c>
      <c r="X398" s="1">
        <f t="shared" si="169"/>
        <v>58010</v>
      </c>
      <c r="Y398" s="37">
        <f t="shared" si="170"/>
        <v>13076.274285999927</v>
      </c>
      <c r="Z398" s="204">
        <f t="shared" si="171"/>
        <v>0.22541414042406349</v>
      </c>
      <c r="AA398" s="204">
        <v>0</v>
      </c>
      <c r="AB398" s="204">
        <f>SUM($C$2:C398)*D398/SUM($B$2:B398)-1</f>
        <v>0.35798941671013673</v>
      </c>
      <c r="AC398" s="204">
        <f t="shared" si="172"/>
        <v>-0.13257527628607324</v>
      </c>
      <c r="AD398" s="40">
        <f t="shared" si="173"/>
        <v>0.27004650000000002</v>
      </c>
    </row>
    <row r="399" spans="1:30">
      <c r="A399" s="63" t="s">
        <v>1667</v>
      </c>
      <c r="B399" s="2">
        <v>120</v>
      </c>
      <c r="C399" s="180">
        <v>89.17</v>
      </c>
      <c r="D399" s="181">
        <v>1.345</v>
      </c>
      <c r="E399" s="32">
        <f t="shared" si="155"/>
        <v>0.21000000000000002</v>
      </c>
      <c r="F399" s="26">
        <f t="shared" si="156"/>
        <v>-5.0785349999999951E-2</v>
      </c>
      <c r="H399" s="58">
        <f t="shared" si="157"/>
        <v>-6.0942419999999942</v>
      </c>
      <c r="I399" s="2" t="s">
        <v>66</v>
      </c>
      <c r="J399" s="33" t="s">
        <v>1649</v>
      </c>
      <c r="K399" s="59">
        <f t="shared" si="158"/>
        <v>44063</v>
      </c>
      <c r="L399" s="60" t="str">
        <f t="shared" ca="1" si="159"/>
        <v>2020/10/14</v>
      </c>
      <c r="M399" s="44">
        <f t="shared" ca="1" si="160"/>
        <v>6720</v>
      </c>
      <c r="N399" s="61">
        <f t="shared" ca="1" si="161"/>
        <v>-0.33101165624999968</v>
      </c>
      <c r="O399" s="35">
        <f t="shared" si="162"/>
        <v>119.93365</v>
      </c>
      <c r="P399" s="35">
        <f t="shared" si="163"/>
        <v>-6.6349999999999909E-2</v>
      </c>
      <c r="Q399" s="36">
        <f t="shared" si="164"/>
        <v>0.8</v>
      </c>
      <c r="R399" s="37">
        <f t="shared" si="165"/>
        <v>5375.5899999999556</v>
      </c>
      <c r="S399" s="38">
        <f t="shared" si="166"/>
        <v>7230.1685499999403</v>
      </c>
      <c r="T399" s="38"/>
      <c r="U399" s="62"/>
      <c r="V399" s="39">
        <f t="shared" si="167"/>
        <v>63905.729999999989</v>
      </c>
      <c r="W399" s="39">
        <f t="shared" si="168"/>
        <v>71135.898549999925</v>
      </c>
      <c r="X399" s="1">
        <f t="shared" si="169"/>
        <v>58130</v>
      </c>
      <c r="Y399" s="37">
        <f t="shared" si="170"/>
        <v>13005.898549999925</v>
      </c>
      <c r="Z399" s="204">
        <f t="shared" si="171"/>
        <v>0.22373814811628989</v>
      </c>
      <c r="AA399" s="204">
        <v>0</v>
      </c>
      <c r="AB399" s="204">
        <f>SUM($C$2:C399)*D399/SUM($B$2:B399)-1</f>
        <v>0.34397357105674042</v>
      </c>
      <c r="AC399" s="204">
        <f t="shared" si="172"/>
        <v>-0.12023542294045053</v>
      </c>
      <c r="AD399" s="40">
        <f t="shared" si="173"/>
        <v>0.26078534999999997</v>
      </c>
    </row>
    <row r="400" spans="1:30">
      <c r="A400" s="63" t="s">
        <v>1668</v>
      </c>
      <c r="B400" s="2">
        <v>120</v>
      </c>
      <c r="C400" s="180">
        <v>88.58</v>
      </c>
      <c r="D400" s="181">
        <v>1.3540000000000001</v>
      </c>
      <c r="E400" s="32">
        <f t="shared" si="155"/>
        <v>0.21000000000000002</v>
      </c>
      <c r="F400" s="26">
        <f t="shared" si="156"/>
        <v>-5.7065899999999913E-2</v>
      </c>
      <c r="H400" s="58">
        <f t="shared" si="157"/>
        <v>-6.8479079999999897</v>
      </c>
      <c r="I400" s="2" t="s">
        <v>66</v>
      </c>
      <c r="J400" s="33" t="s">
        <v>1651</v>
      </c>
      <c r="K400" s="59">
        <f t="shared" si="158"/>
        <v>44064</v>
      </c>
      <c r="L400" s="60" t="str">
        <f t="shared" ca="1" si="159"/>
        <v>2020/10/14</v>
      </c>
      <c r="M400" s="44">
        <f t="shared" ca="1" si="160"/>
        <v>6600</v>
      </c>
      <c r="N400" s="61">
        <f t="shared" ca="1" si="161"/>
        <v>-0.37871006363636306</v>
      </c>
      <c r="O400" s="35">
        <f t="shared" si="162"/>
        <v>119.93732</v>
      </c>
      <c r="P400" s="35">
        <f t="shared" si="163"/>
        <v>-6.2680000000000291E-2</v>
      </c>
      <c r="Q400" s="36">
        <f t="shared" si="164"/>
        <v>0.8</v>
      </c>
      <c r="R400" s="37">
        <f t="shared" si="165"/>
        <v>5464.1699999999555</v>
      </c>
      <c r="S400" s="38">
        <f t="shared" si="166"/>
        <v>7398.4861799999398</v>
      </c>
      <c r="T400" s="38"/>
      <c r="U400" s="62"/>
      <c r="V400" s="39">
        <f t="shared" si="167"/>
        <v>63905.729999999989</v>
      </c>
      <c r="W400" s="39">
        <f t="shared" si="168"/>
        <v>71304.21617999993</v>
      </c>
      <c r="X400" s="1">
        <f t="shared" si="169"/>
        <v>58250</v>
      </c>
      <c r="Y400" s="37">
        <f t="shared" si="170"/>
        <v>13054.21617999993</v>
      </c>
      <c r="Z400" s="204">
        <f t="shared" si="171"/>
        <v>0.22410671553647954</v>
      </c>
      <c r="AA400" s="204">
        <v>0</v>
      </c>
      <c r="AB400" s="204">
        <f>SUM($C$2:C400)*D400/SUM($B$2:B400)-1</f>
        <v>0.35223218008657953</v>
      </c>
      <c r="AC400" s="204">
        <f t="shared" si="172"/>
        <v>-0.12812546455009999</v>
      </c>
      <c r="AD400" s="40">
        <f t="shared" si="173"/>
        <v>0.26706589999999991</v>
      </c>
    </row>
    <row r="401" spans="1:30">
      <c r="A401" s="63" t="s">
        <v>1669</v>
      </c>
      <c r="B401" s="2">
        <v>120</v>
      </c>
      <c r="C401" s="180">
        <v>87.71</v>
      </c>
      <c r="D401" s="181">
        <v>1.3673999999999999</v>
      </c>
      <c r="E401" s="32">
        <f t="shared" si="155"/>
        <v>0.21000000000000002</v>
      </c>
      <c r="F401" s="26">
        <f t="shared" si="156"/>
        <v>-6.6327049999999943E-2</v>
      </c>
      <c r="H401" s="58">
        <f t="shared" si="157"/>
        <v>-7.9592459999999932</v>
      </c>
      <c r="I401" s="2" t="s">
        <v>66</v>
      </c>
      <c r="J401" s="33" t="s">
        <v>1653</v>
      </c>
      <c r="K401" s="59">
        <f t="shared" si="158"/>
        <v>44067</v>
      </c>
      <c r="L401" s="60" t="str">
        <f t="shared" ca="1" si="159"/>
        <v>2020/10/14</v>
      </c>
      <c r="M401" s="44">
        <f t="shared" ca="1" si="160"/>
        <v>6240</v>
      </c>
      <c r="N401" s="61">
        <f t="shared" ca="1" si="161"/>
        <v>-0.4655648701923073</v>
      </c>
      <c r="O401" s="35">
        <f t="shared" si="162"/>
        <v>119.93465399999998</v>
      </c>
      <c r="P401" s="35">
        <f t="shared" si="163"/>
        <v>-6.5346000000019444E-2</v>
      </c>
      <c r="Q401" s="36">
        <f t="shared" si="164"/>
        <v>0.8</v>
      </c>
      <c r="R401" s="37">
        <f t="shared" si="165"/>
        <v>5551.8799999999555</v>
      </c>
      <c r="S401" s="38">
        <f t="shared" si="166"/>
        <v>7591.6407119999385</v>
      </c>
      <c r="T401" s="38"/>
      <c r="U401" s="62"/>
      <c r="V401" s="39">
        <f t="shared" si="167"/>
        <v>63905.729999999989</v>
      </c>
      <c r="W401" s="39">
        <f t="shared" si="168"/>
        <v>71497.370711999931</v>
      </c>
      <c r="X401" s="1">
        <f t="shared" si="169"/>
        <v>58370</v>
      </c>
      <c r="Y401" s="37">
        <f t="shared" si="170"/>
        <v>13127.370711999931</v>
      </c>
      <c r="Z401" s="204">
        <f t="shared" si="171"/>
        <v>0.2248992755182444</v>
      </c>
      <c r="AA401" s="204">
        <v>0</v>
      </c>
      <c r="AB401" s="204">
        <f>SUM($C$2:C401)*D401/SUM($B$2:B401)-1</f>
        <v>0.36485541202695626</v>
      </c>
      <c r="AC401" s="204">
        <f t="shared" si="172"/>
        <v>-0.13995613650871186</v>
      </c>
      <c r="AD401" s="40">
        <f t="shared" si="173"/>
        <v>0.27632704999999996</v>
      </c>
    </row>
    <row r="402" spans="1:30">
      <c r="A402" s="63" t="s">
        <v>1670</v>
      </c>
      <c r="B402" s="2">
        <v>120</v>
      </c>
      <c r="C402" s="180">
        <v>88.14</v>
      </c>
      <c r="D402" s="181">
        <v>1.3608</v>
      </c>
      <c r="E402" s="32">
        <f t="shared" si="155"/>
        <v>0.21000000000000002</v>
      </c>
      <c r="F402" s="26">
        <f t="shared" si="156"/>
        <v>-6.1749699999999901E-2</v>
      </c>
      <c r="H402" s="58">
        <f t="shared" si="157"/>
        <v>-7.409963999999988</v>
      </c>
      <c r="I402" s="2" t="s">
        <v>66</v>
      </c>
      <c r="J402" s="33" t="s">
        <v>1655</v>
      </c>
      <c r="K402" s="59">
        <f t="shared" si="158"/>
        <v>44068</v>
      </c>
      <c r="L402" s="60" t="str">
        <f t="shared" ca="1" si="159"/>
        <v>2020/10/14</v>
      </c>
      <c r="M402" s="44">
        <f t="shared" ca="1" si="160"/>
        <v>6120</v>
      </c>
      <c r="N402" s="61">
        <f t="shared" ca="1" si="161"/>
        <v>-0.44193412745097971</v>
      </c>
      <c r="O402" s="35">
        <f t="shared" si="162"/>
        <v>119.940912</v>
      </c>
      <c r="P402" s="35">
        <f t="shared" si="163"/>
        <v>-5.9088000000002694E-2</v>
      </c>
      <c r="Q402" s="36">
        <f t="shared" si="164"/>
        <v>0.8</v>
      </c>
      <c r="R402" s="37">
        <f t="shared" si="165"/>
        <v>5640.0199999999559</v>
      </c>
      <c r="S402" s="38">
        <f t="shared" si="166"/>
        <v>7674.9392159999397</v>
      </c>
      <c r="T402" s="38"/>
      <c r="U402" s="62"/>
      <c r="V402" s="39">
        <f t="shared" si="167"/>
        <v>63905.729999999989</v>
      </c>
      <c r="W402" s="39">
        <f t="shared" si="168"/>
        <v>71580.669215999922</v>
      </c>
      <c r="X402" s="1">
        <f t="shared" si="169"/>
        <v>58490</v>
      </c>
      <c r="Y402" s="37">
        <f t="shared" si="170"/>
        <v>13090.669215999922</v>
      </c>
      <c r="Z402" s="204">
        <f t="shared" si="171"/>
        <v>0.22381038153530386</v>
      </c>
      <c r="AA402" s="204">
        <v>0</v>
      </c>
      <c r="AB402" s="204">
        <f>SUM($C$2:C402)*D402/SUM($B$2:B402)-1</f>
        <v>0.35752530367304636</v>
      </c>
      <c r="AC402" s="204">
        <f t="shared" si="172"/>
        <v>-0.1337149221377425</v>
      </c>
      <c r="AD402" s="40">
        <f t="shared" si="173"/>
        <v>0.27174969999999993</v>
      </c>
    </row>
    <row r="403" spans="1:30">
      <c r="A403" s="63" t="s">
        <v>1671</v>
      </c>
      <c r="B403" s="2">
        <v>120</v>
      </c>
      <c r="C403" s="180">
        <v>89.07</v>
      </c>
      <c r="D403" s="181">
        <v>1.3466</v>
      </c>
      <c r="E403" s="32">
        <f t="shared" si="155"/>
        <v>0.21000000000000002</v>
      </c>
      <c r="F403" s="26">
        <f t="shared" si="156"/>
        <v>-5.1849849999999975E-2</v>
      </c>
      <c r="H403" s="58">
        <f t="shared" si="157"/>
        <v>-6.221981999999997</v>
      </c>
      <c r="I403" s="2" t="s">
        <v>66</v>
      </c>
      <c r="J403" s="33" t="s">
        <v>1657</v>
      </c>
      <c r="K403" s="59">
        <f t="shared" si="158"/>
        <v>44069</v>
      </c>
      <c r="L403" s="60" t="str">
        <f t="shared" ca="1" si="159"/>
        <v>2020/10/14</v>
      </c>
      <c r="M403" s="44">
        <f t="shared" ca="1" si="160"/>
        <v>6000</v>
      </c>
      <c r="N403" s="61">
        <f t="shared" ca="1" si="161"/>
        <v>-0.37850390499999986</v>
      </c>
      <c r="O403" s="35">
        <f t="shared" si="162"/>
        <v>119.94166199999999</v>
      </c>
      <c r="P403" s="35">
        <f t="shared" si="163"/>
        <v>-5.8338000000006218E-2</v>
      </c>
      <c r="Q403" s="36">
        <f t="shared" si="164"/>
        <v>0.8</v>
      </c>
      <c r="R403" s="37">
        <f t="shared" si="165"/>
        <v>5729.0899999999556</v>
      </c>
      <c r="S403" s="38">
        <f t="shared" si="166"/>
        <v>7714.7925939999404</v>
      </c>
      <c r="T403" s="38"/>
      <c r="U403" s="62"/>
      <c r="V403" s="39">
        <f t="shared" si="167"/>
        <v>63905.729999999989</v>
      </c>
      <c r="W403" s="39">
        <f t="shared" si="168"/>
        <v>71620.522593999922</v>
      </c>
      <c r="X403" s="1">
        <f t="shared" si="169"/>
        <v>58610</v>
      </c>
      <c r="Y403" s="37">
        <f t="shared" si="170"/>
        <v>13010.522593999922</v>
      </c>
      <c r="Z403" s="204">
        <f t="shared" si="171"/>
        <v>0.22198468851731645</v>
      </c>
      <c r="AA403" s="204">
        <v>0</v>
      </c>
      <c r="AB403" s="204">
        <f>SUM($C$2:C403)*D403/SUM($B$2:B403)-1</f>
        <v>0.34264941717432373</v>
      </c>
      <c r="AC403" s="204">
        <f t="shared" si="172"/>
        <v>-0.12066472865700728</v>
      </c>
      <c r="AD403" s="40">
        <f t="shared" si="173"/>
        <v>0.26184985</v>
      </c>
    </row>
    <row r="404" spans="1:30">
      <c r="A404" s="63" t="s">
        <v>1672</v>
      </c>
      <c r="B404" s="2">
        <v>120</v>
      </c>
      <c r="C404" s="180">
        <v>89.71</v>
      </c>
      <c r="D404" s="181">
        <v>1.337</v>
      </c>
      <c r="E404" s="32">
        <f t="shared" si="155"/>
        <v>0.21000000000000002</v>
      </c>
      <c r="F404" s="26">
        <f t="shared" si="156"/>
        <v>-4.503704999999994E-2</v>
      </c>
      <c r="H404" s="58">
        <f t="shared" si="157"/>
        <v>-5.404445999999993</v>
      </c>
      <c r="I404" s="2" t="s">
        <v>66</v>
      </c>
      <c r="J404" s="33" t="s">
        <v>1659</v>
      </c>
      <c r="K404" s="59">
        <f t="shared" si="158"/>
        <v>44070</v>
      </c>
      <c r="L404" s="60" t="str">
        <f t="shared" ca="1" si="159"/>
        <v>2020/10/14</v>
      </c>
      <c r="M404" s="44">
        <f t="shared" ca="1" si="160"/>
        <v>5880</v>
      </c>
      <c r="N404" s="61">
        <f t="shared" ca="1" si="161"/>
        <v>-0.33548006632653016</v>
      </c>
      <c r="O404" s="35">
        <f t="shared" si="162"/>
        <v>119.94226999999999</v>
      </c>
      <c r="P404" s="35">
        <f t="shared" si="163"/>
        <v>-5.7730000000006498E-2</v>
      </c>
      <c r="Q404" s="36">
        <f t="shared" si="164"/>
        <v>0.8</v>
      </c>
      <c r="R404" s="37">
        <f t="shared" si="165"/>
        <v>5818.7999999999556</v>
      </c>
      <c r="S404" s="38">
        <f t="shared" si="166"/>
        <v>7779.7355999999409</v>
      </c>
      <c r="T404" s="38"/>
      <c r="U404" s="62"/>
      <c r="V404" s="39">
        <f t="shared" si="167"/>
        <v>63905.729999999989</v>
      </c>
      <c r="W404" s="39">
        <f t="shared" si="168"/>
        <v>71685.465599999923</v>
      </c>
      <c r="X404" s="1">
        <f t="shared" si="169"/>
        <v>58730</v>
      </c>
      <c r="Y404" s="37">
        <f t="shared" si="170"/>
        <v>12955.465599999923</v>
      </c>
      <c r="Z404" s="204">
        <f t="shared" si="171"/>
        <v>0.22059365911799622</v>
      </c>
      <c r="AA404" s="204">
        <v>0</v>
      </c>
      <c r="AB404" s="204">
        <f>SUM($C$2:C404)*D404/SUM($B$2:B404)-1</f>
        <v>0.3323901856431386</v>
      </c>
      <c r="AC404" s="204">
        <f t="shared" si="172"/>
        <v>-0.11179652652514238</v>
      </c>
      <c r="AD404" s="40">
        <f t="shared" si="173"/>
        <v>0.25503704999999999</v>
      </c>
    </row>
    <row r="405" spans="1:30">
      <c r="A405" s="63" t="s">
        <v>1673</v>
      </c>
      <c r="B405" s="2">
        <v>120</v>
      </c>
      <c r="C405" s="180">
        <v>87.55</v>
      </c>
      <c r="D405" s="181">
        <v>1.37</v>
      </c>
      <c r="E405" s="32">
        <f t="shared" si="155"/>
        <v>0.21000000000000002</v>
      </c>
      <c r="F405" s="26">
        <f t="shared" si="156"/>
        <v>-6.8030249999999987E-2</v>
      </c>
      <c r="H405" s="58">
        <f t="shared" si="157"/>
        <v>-8.1636299999999977</v>
      </c>
      <c r="I405" s="2" t="s">
        <v>66</v>
      </c>
      <c r="J405" s="33" t="s">
        <v>1661</v>
      </c>
      <c r="K405" s="59">
        <f t="shared" si="158"/>
        <v>44071</v>
      </c>
      <c r="L405" s="60" t="str">
        <f t="shared" ca="1" si="159"/>
        <v>2020/10/14</v>
      </c>
      <c r="M405" s="44">
        <f t="shared" ca="1" si="160"/>
        <v>5760</v>
      </c>
      <c r="N405" s="61">
        <f t="shared" ca="1" si="161"/>
        <v>-0.51731335937499978</v>
      </c>
      <c r="O405" s="35">
        <f t="shared" si="162"/>
        <v>119.9435</v>
      </c>
      <c r="P405" s="35">
        <f t="shared" si="163"/>
        <v>-5.6499999999999773E-2</v>
      </c>
      <c r="Q405" s="36">
        <f t="shared" si="164"/>
        <v>0.8</v>
      </c>
      <c r="R405" s="37">
        <f t="shared" si="165"/>
        <v>5906.3499999999558</v>
      </c>
      <c r="S405" s="38">
        <f t="shared" si="166"/>
        <v>8091.6994999999397</v>
      </c>
      <c r="T405" s="38"/>
      <c r="U405" s="62"/>
      <c r="V405" s="39">
        <f t="shared" si="167"/>
        <v>63905.729999999989</v>
      </c>
      <c r="W405" s="39">
        <f t="shared" si="168"/>
        <v>71997.429499999926</v>
      </c>
      <c r="X405" s="1">
        <f t="shared" si="169"/>
        <v>58850</v>
      </c>
      <c r="Y405" s="37">
        <f t="shared" si="170"/>
        <v>13147.429499999926</v>
      </c>
      <c r="Z405" s="204">
        <f t="shared" si="171"/>
        <v>0.22340576890399189</v>
      </c>
      <c r="AA405" s="204">
        <v>0</v>
      </c>
      <c r="AB405" s="204">
        <f>SUM($C$2:C405)*D405/SUM($B$2:B405)-1</f>
        <v>0.36452422622107905</v>
      </c>
      <c r="AC405" s="204">
        <f t="shared" si="172"/>
        <v>-0.14111845731708716</v>
      </c>
      <c r="AD405" s="40">
        <f t="shared" si="173"/>
        <v>0.27803025000000003</v>
      </c>
    </row>
    <row r="406" spans="1:30">
      <c r="A406" s="63" t="s">
        <v>1674</v>
      </c>
      <c r="B406" s="2">
        <v>120</v>
      </c>
      <c r="C406" s="180">
        <v>87.82</v>
      </c>
      <c r="D406" s="181">
        <v>1.3657999999999999</v>
      </c>
      <c r="E406" s="32">
        <f t="shared" si="155"/>
        <v>0.21000000000000002</v>
      </c>
      <c r="F406" s="26">
        <f t="shared" si="156"/>
        <v>-6.5156099999999981E-2</v>
      </c>
      <c r="H406" s="58">
        <f t="shared" si="157"/>
        <v>-7.8187319999999971</v>
      </c>
      <c r="I406" s="2" t="s">
        <v>66</v>
      </c>
      <c r="J406" s="33" t="s">
        <v>1675</v>
      </c>
      <c r="K406" s="59">
        <f t="shared" si="158"/>
        <v>44074</v>
      </c>
      <c r="L406" s="60" t="str">
        <f t="shared" ca="1" si="159"/>
        <v>2020/10/14</v>
      </c>
      <c r="M406" s="44">
        <f t="shared" ca="1" si="160"/>
        <v>5400</v>
      </c>
      <c r="N406" s="61">
        <f t="shared" ca="1" si="161"/>
        <v>-0.52848836666666643</v>
      </c>
      <c r="O406" s="35">
        <f t="shared" si="162"/>
        <v>119.94455599999998</v>
      </c>
      <c r="P406" s="35">
        <f t="shared" si="163"/>
        <v>-5.5444000000022697E-2</v>
      </c>
      <c r="Q406" s="36">
        <f t="shared" si="164"/>
        <v>0.8</v>
      </c>
      <c r="R406" s="37">
        <f t="shared" si="165"/>
        <v>5994.1699999999555</v>
      </c>
      <c r="S406" s="38">
        <f t="shared" si="166"/>
        <v>8186.8373859999383</v>
      </c>
      <c r="T406" s="38"/>
      <c r="U406" s="62"/>
      <c r="V406" s="39">
        <f t="shared" si="167"/>
        <v>63905.729999999989</v>
      </c>
      <c r="W406" s="39">
        <f t="shared" si="168"/>
        <v>72092.567385999922</v>
      </c>
      <c r="X406" s="1">
        <f t="shared" si="169"/>
        <v>58970</v>
      </c>
      <c r="Y406" s="37">
        <f t="shared" si="170"/>
        <v>13122.567385999922</v>
      </c>
      <c r="Z406" s="204">
        <f t="shared" si="171"/>
        <v>0.2225295469899935</v>
      </c>
      <c r="AA406" s="204">
        <v>0</v>
      </c>
      <c r="AB406" s="204">
        <f>SUM($C$2:C406)*D406/SUM($B$2:B406)-1</f>
        <v>0.35960052471352766</v>
      </c>
      <c r="AC406" s="204">
        <f t="shared" si="172"/>
        <v>-0.13707097772353416</v>
      </c>
      <c r="AD406" s="40">
        <f t="shared" si="173"/>
        <v>0.27515610000000001</v>
      </c>
    </row>
    <row r="407" spans="1:30">
      <c r="A407" s="63" t="s">
        <v>1710</v>
      </c>
      <c r="B407" s="2">
        <v>120</v>
      </c>
      <c r="C407" s="180">
        <v>87.28</v>
      </c>
      <c r="D407" s="181">
        <v>1.3742000000000001</v>
      </c>
      <c r="E407" s="32">
        <f t="shared" ref="E407" si="174">10%*Q407+13%</f>
        <v>0.21000000000000002</v>
      </c>
      <c r="F407" s="26">
        <f t="shared" ref="F407" si="175">IF(G407="",($F$1*C407-B407)/B407,H407/B407)</f>
        <v>-7.0904399999999868E-2</v>
      </c>
      <c r="H407" s="58">
        <f t="shared" ref="H407" si="176">IF(G407="",$F$1*C407-B407,G407-B407)</f>
        <v>-8.5085279999999841</v>
      </c>
      <c r="I407" s="2" t="s">
        <v>66</v>
      </c>
      <c r="J407" s="33" t="s">
        <v>1693</v>
      </c>
      <c r="K407" s="59">
        <f t="shared" ref="K407" si="177">DATE(MID(J407,1,4),MID(J407,5,2),MID(J407,7,2))</f>
        <v>44075</v>
      </c>
      <c r="L407" s="60" t="str">
        <f t="shared" ref="L407" ca="1" si="178">IF(LEN(J407) &gt; 15,DATE(MID(J407,12,4),MID(J407,16,2),MID(J407,18,2)),TEXT(TODAY(),"yyyy/m/d"))</f>
        <v>2020/10/14</v>
      </c>
      <c r="M407" s="44">
        <f t="shared" ref="M407" ca="1" si="179">(L407-K407+1)*B407</f>
        <v>5280</v>
      </c>
      <c r="N407" s="61">
        <f t="shared" ref="N407" ca="1" si="180">H407/M407*365</f>
        <v>-0.58818422727272612</v>
      </c>
      <c r="O407" s="35">
        <f t="shared" ref="O407" si="181">D407*C407</f>
        <v>119.94017600000001</v>
      </c>
      <c r="P407" s="35">
        <f t="shared" ref="P407" si="182">O407-B407</f>
        <v>-5.9823999999991884E-2</v>
      </c>
      <c r="Q407" s="36">
        <f t="shared" ref="Q407" si="183">B407/150</f>
        <v>0.8</v>
      </c>
      <c r="R407" s="37">
        <f t="shared" ref="R407" si="184">R406+C407-T407</f>
        <v>6081.4499999999553</v>
      </c>
      <c r="S407" s="38">
        <f t="shared" ref="S407" si="185">R407*D407</f>
        <v>8357.1285899999384</v>
      </c>
      <c r="T407" s="38"/>
      <c r="U407" s="62"/>
      <c r="V407" s="39">
        <f t="shared" ref="V407" si="186">U407+V406</f>
        <v>63905.729999999989</v>
      </c>
      <c r="W407" s="39">
        <f t="shared" ref="W407" si="187">S407+V407</f>
        <v>72262.858589999931</v>
      </c>
      <c r="X407" s="1">
        <f t="shared" ref="X407" si="188">X406+B407</f>
        <v>59090</v>
      </c>
      <c r="Y407" s="37">
        <f t="shared" ref="Y407" si="189">W407-X407</f>
        <v>13172.858589999931</v>
      </c>
      <c r="Z407" s="204">
        <f t="shared" ref="Z407" si="190">W407/X407-1</f>
        <v>0.22292872888813564</v>
      </c>
      <c r="AA407" s="204">
        <v>0</v>
      </c>
      <c r="AB407" s="204">
        <f>SUM($C$2:C407)*D407/SUM($B$2:B407)-1</f>
        <v>0.36720774016043634</v>
      </c>
      <c r="AC407" s="204">
        <f t="shared" ref="AC407" si="191">Z407-AB407</f>
        <v>-0.14427901127230069</v>
      </c>
      <c r="AD407" s="40">
        <f t="shared" ref="AD407" si="192">IF(E407-F407&lt;0,"达成",E407-F407)</f>
        <v>0.28090439999999989</v>
      </c>
    </row>
    <row r="408" spans="1:30">
      <c r="A408" s="63" t="s">
        <v>1711</v>
      </c>
      <c r="B408" s="2">
        <v>120</v>
      </c>
      <c r="C408" s="180">
        <v>87.18</v>
      </c>
      <c r="D408" s="181">
        <v>1.3756999999999999</v>
      </c>
      <c r="E408" s="32">
        <f t="shared" ref="E408:E415" si="193">10%*Q408+13%</f>
        <v>0.21000000000000002</v>
      </c>
      <c r="F408" s="26">
        <f t="shared" ref="F408:F415" si="194">IF(G408="",($F$1*C408-B408)/B408,H408/B408)</f>
        <v>-7.1968899999999891E-2</v>
      </c>
      <c r="H408" s="58">
        <f t="shared" ref="H408:H415" si="195">IF(G408="",$F$1*C408-B408,G408-B408)</f>
        <v>-8.636267999999987</v>
      </c>
      <c r="I408" s="2" t="s">
        <v>66</v>
      </c>
      <c r="J408" s="33" t="s">
        <v>1695</v>
      </c>
      <c r="K408" s="59">
        <f t="shared" ref="K408:K415" si="196">DATE(MID(J408,1,4),MID(J408,5,2),MID(J408,7,2))</f>
        <v>44076</v>
      </c>
      <c r="L408" s="60" t="str">
        <f t="shared" ref="L408:L415" ca="1" si="197">IF(LEN(J408) &gt; 15,DATE(MID(J408,12,4),MID(J408,16,2),MID(J408,18,2)),TEXT(TODAY(),"yyyy/m/d"))</f>
        <v>2020/10/14</v>
      </c>
      <c r="M408" s="44">
        <f t="shared" ref="M408:M415" ca="1" si="198">(L408-K408+1)*B408</f>
        <v>5160</v>
      </c>
      <c r="N408" s="61">
        <f t="shared" ref="N408:N415" ca="1" si="199">H408/M408*365</f>
        <v>-0.61089880232558047</v>
      </c>
      <c r="O408" s="35">
        <f t="shared" ref="O408:O415" si="200">D408*C408</f>
        <v>119.933526</v>
      </c>
      <c r="P408" s="35">
        <f t="shared" ref="P408:P415" si="201">O408-B408</f>
        <v>-6.6473999999999478E-2</v>
      </c>
      <c r="Q408" s="36">
        <f t="shared" ref="Q408:Q415" si="202">B408/150</f>
        <v>0.8</v>
      </c>
      <c r="R408" s="37">
        <f t="shared" ref="R408:R410" si="203">R407+C408-T408</f>
        <v>6168.6299999999555</v>
      </c>
      <c r="S408" s="38">
        <f t="shared" ref="S408:S410" si="204">R408*D408</f>
        <v>8486.1842909999377</v>
      </c>
      <c r="T408" s="38"/>
      <c r="U408" s="62"/>
      <c r="V408" s="39">
        <f t="shared" ref="V408:V410" si="205">U408+V407</f>
        <v>63905.729999999989</v>
      </c>
      <c r="W408" s="39">
        <f t="shared" ref="W408:W410" si="206">S408+V408</f>
        <v>72391.914290999921</v>
      </c>
      <c r="X408" s="1">
        <f t="shared" ref="X408:X410" si="207">X407+B408</f>
        <v>59210</v>
      </c>
      <c r="Y408" s="37">
        <f t="shared" ref="Y408:Y410" si="208">W408-X408</f>
        <v>13181.914290999921</v>
      </c>
      <c r="Z408" s="204">
        <f t="shared" ref="Z408:Z410" si="209">W408/X408-1</f>
        <v>0.22262986473568525</v>
      </c>
      <c r="AA408" s="204">
        <v>0</v>
      </c>
      <c r="AB408" s="204">
        <f>SUM($C$2:C408)*D408/SUM($B$2:B408)-1</f>
        <v>0.36794537288366458</v>
      </c>
      <c r="AC408" s="204">
        <f t="shared" ref="AC408:AC410" si="210">Z408-AB408</f>
        <v>-0.14531550814797933</v>
      </c>
      <c r="AD408" s="40">
        <f t="shared" ref="AD408:AD410" si="211">IF(E408-F408&lt;0,"达成",E408-F408)</f>
        <v>0.28196889999999991</v>
      </c>
    </row>
    <row r="409" spans="1:30">
      <c r="A409" s="63" t="s">
        <v>1712</v>
      </c>
      <c r="B409" s="2">
        <v>120</v>
      </c>
      <c r="C409" s="180">
        <v>87.86</v>
      </c>
      <c r="D409" s="181">
        <v>1.3651</v>
      </c>
      <c r="E409" s="32">
        <f t="shared" si="193"/>
        <v>0.21000000000000002</v>
      </c>
      <c r="F409" s="26">
        <f t="shared" si="194"/>
        <v>-6.4730299999999963E-2</v>
      </c>
      <c r="H409" s="58">
        <f t="shared" si="195"/>
        <v>-7.767635999999996</v>
      </c>
      <c r="I409" s="2" t="s">
        <v>66</v>
      </c>
      <c r="J409" s="33" t="s">
        <v>1697</v>
      </c>
      <c r="K409" s="59">
        <f t="shared" si="196"/>
        <v>44077</v>
      </c>
      <c r="L409" s="60" t="str">
        <f t="shared" ca="1" si="197"/>
        <v>2020/10/14</v>
      </c>
      <c r="M409" s="44">
        <f t="shared" ca="1" si="198"/>
        <v>5040</v>
      </c>
      <c r="N409" s="61">
        <f t="shared" ca="1" si="199"/>
        <v>-0.56253713095238067</v>
      </c>
      <c r="O409" s="35">
        <f t="shared" si="200"/>
        <v>119.937686</v>
      </c>
      <c r="P409" s="35">
        <f t="shared" si="201"/>
        <v>-6.2314000000000647E-2</v>
      </c>
      <c r="Q409" s="36">
        <f t="shared" si="202"/>
        <v>0.8</v>
      </c>
      <c r="R409" s="37">
        <f t="shared" si="203"/>
        <v>6256.4899999999552</v>
      </c>
      <c r="S409" s="38">
        <f t="shared" si="204"/>
        <v>8540.7344989999383</v>
      </c>
      <c r="T409" s="38"/>
      <c r="U409" s="62"/>
      <c r="V409" s="39">
        <f t="shared" si="205"/>
        <v>63905.729999999989</v>
      </c>
      <c r="W409" s="39">
        <f t="shared" si="206"/>
        <v>72446.464498999921</v>
      </c>
      <c r="X409" s="1">
        <f t="shared" si="207"/>
        <v>59330</v>
      </c>
      <c r="Y409" s="37">
        <f t="shared" si="208"/>
        <v>13116.464498999921</v>
      </c>
      <c r="Z409" s="204">
        <f t="shared" si="209"/>
        <v>0.22107642843418041</v>
      </c>
      <c r="AA409" s="204">
        <v>0</v>
      </c>
      <c r="AB409" s="204">
        <f>SUM($C$2:C409)*D409/SUM($B$2:B409)-1</f>
        <v>0.35667503810980716</v>
      </c>
      <c r="AC409" s="204">
        <f t="shared" si="210"/>
        <v>-0.13559860967562676</v>
      </c>
      <c r="AD409" s="40">
        <f t="shared" si="211"/>
        <v>0.27473029999999998</v>
      </c>
    </row>
    <row r="410" spans="1:30">
      <c r="A410" s="63" t="s">
        <v>1713</v>
      </c>
      <c r="B410" s="2">
        <v>120</v>
      </c>
      <c r="C410" s="180">
        <v>88.37</v>
      </c>
      <c r="D410" s="181">
        <v>1.3573</v>
      </c>
      <c r="E410" s="32">
        <f t="shared" si="193"/>
        <v>0.21000000000000002</v>
      </c>
      <c r="F410" s="26">
        <f t="shared" si="194"/>
        <v>-5.9301349999999906E-2</v>
      </c>
      <c r="H410" s="58">
        <f t="shared" si="195"/>
        <v>-7.1161619999999886</v>
      </c>
      <c r="I410" s="2" t="s">
        <v>66</v>
      </c>
      <c r="J410" s="33" t="s">
        <v>1699</v>
      </c>
      <c r="K410" s="59">
        <f t="shared" si="196"/>
        <v>44078</v>
      </c>
      <c r="L410" s="60" t="str">
        <f t="shared" ca="1" si="197"/>
        <v>2020/10/14</v>
      </c>
      <c r="M410" s="44">
        <f t="shared" ca="1" si="198"/>
        <v>4920</v>
      </c>
      <c r="N410" s="61">
        <f t="shared" ca="1" si="199"/>
        <v>-0.52792665243902359</v>
      </c>
      <c r="O410" s="35">
        <f t="shared" si="200"/>
        <v>119.94460100000001</v>
      </c>
      <c r="P410" s="35">
        <f t="shared" si="201"/>
        <v>-5.5398999999994203E-2</v>
      </c>
      <c r="Q410" s="36">
        <f t="shared" si="202"/>
        <v>0.8</v>
      </c>
      <c r="R410" s="37">
        <f t="shared" si="203"/>
        <v>6344.8599999999551</v>
      </c>
      <c r="S410" s="38">
        <f t="shared" si="204"/>
        <v>8611.8784779999387</v>
      </c>
      <c r="T410" s="38"/>
      <c r="U410" s="62"/>
      <c r="V410" s="39">
        <f t="shared" si="205"/>
        <v>63905.729999999989</v>
      </c>
      <c r="W410" s="39">
        <f t="shared" si="206"/>
        <v>72517.608477999922</v>
      </c>
      <c r="X410" s="1">
        <f t="shared" si="207"/>
        <v>59450</v>
      </c>
      <c r="Y410" s="37">
        <f t="shared" si="208"/>
        <v>13067.608477999922</v>
      </c>
      <c r="Z410" s="204">
        <f t="shared" si="209"/>
        <v>0.21980838482758491</v>
      </c>
      <c r="AA410" s="204">
        <v>0</v>
      </c>
      <c r="AB410" s="204">
        <f>SUM($C$2:C410)*D410/SUM($B$2:B410)-1</f>
        <v>0.34821196127226406</v>
      </c>
      <c r="AC410" s="204">
        <f t="shared" si="210"/>
        <v>-0.12840357644467915</v>
      </c>
      <c r="AD410" s="40">
        <f t="shared" si="211"/>
        <v>0.26930134999999994</v>
      </c>
    </row>
    <row r="411" spans="1:30">
      <c r="A411" s="63" t="s">
        <v>1714</v>
      </c>
      <c r="B411" s="2">
        <v>120</v>
      </c>
      <c r="C411" s="180">
        <v>90.15</v>
      </c>
      <c r="D411" s="181">
        <v>1.3304</v>
      </c>
      <c r="E411" s="32">
        <f t="shared" si="193"/>
        <v>0.21000000000000002</v>
      </c>
      <c r="F411" s="26">
        <f t="shared" si="194"/>
        <v>-4.0353249999999834E-2</v>
      </c>
      <c r="H411" s="58">
        <f t="shared" si="195"/>
        <v>-4.8423899999999804</v>
      </c>
      <c r="I411" s="2" t="s">
        <v>66</v>
      </c>
      <c r="J411" s="33" t="s">
        <v>1701</v>
      </c>
      <c r="K411" s="59">
        <f t="shared" si="196"/>
        <v>44081</v>
      </c>
      <c r="L411" s="60" t="str">
        <f t="shared" ca="1" si="197"/>
        <v>2020/10/14</v>
      </c>
      <c r="M411" s="44">
        <f t="shared" ca="1" si="198"/>
        <v>4560</v>
      </c>
      <c r="N411" s="61">
        <f t="shared" ca="1" si="199"/>
        <v>-0.38760358552631424</v>
      </c>
      <c r="O411" s="35">
        <f t="shared" si="200"/>
        <v>119.93556000000001</v>
      </c>
      <c r="P411" s="35">
        <f t="shared" si="201"/>
        <v>-6.4439999999990505E-2</v>
      </c>
      <c r="Q411" s="36">
        <f t="shared" si="202"/>
        <v>0.8</v>
      </c>
      <c r="R411" s="37">
        <f t="shared" ref="R411:R415" si="212">R410+C411-T411</f>
        <v>6435.0099999999547</v>
      </c>
      <c r="S411" s="38">
        <f t="shared" ref="S411:S415" si="213">R411*D411</f>
        <v>8561.1373039999398</v>
      </c>
      <c r="T411" s="38"/>
      <c r="U411" s="62"/>
      <c r="V411" s="39">
        <f t="shared" ref="V411:V415" si="214">U411+V410</f>
        <v>63905.729999999989</v>
      </c>
      <c r="W411" s="39">
        <f t="shared" ref="W411:W415" si="215">S411+V411</f>
        <v>72466.867303999927</v>
      </c>
      <c r="X411" s="1">
        <f t="shared" ref="X411:X415" si="216">X410+B411</f>
        <v>59570</v>
      </c>
      <c r="Y411" s="37">
        <f t="shared" ref="Y411:Y415" si="217">W411-X411</f>
        <v>12896.867303999927</v>
      </c>
      <c r="Z411" s="204">
        <f t="shared" ref="Z411:Z415" si="218">W411/X411-1</f>
        <v>0.21649936719825291</v>
      </c>
      <c r="AA411" s="204">
        <v>0</v>
      </c>
      <c r="AB411" s="204">
        <f>SUM($C$2:C411)*D411/SUM($B$2:B411)-1</f>
        <v>0.32083787668867392</v>
      </c>
      <c r="AC411" s="204">
        <f t="shared" ref="AC411:AC415" si="219">Z411-AB411</f>
        <v>-0.10433850949042101</v>
      </c>
      <c r="AD411" s="40">
        <f t="shared" ref="AD411:AD415" si="220">IF(E411-F411&lt;0,"达成",E411-F411)</f>
        <v>0.25035324999999986</v>
      </c>
    </row>
    <row r="412" spans="1:30">
      <c r="A412" s="63" t="s">
        <v>1715</v>
      </c>
      <c r="B412" s="2">
        <v>120</v>
      </c>
      <c r="C412" s="180">
        <v>89.57</v>
      </c>
      <c r="D412" s="181">
        <v>1.3391</v>
      </c>
      <c r="E412" s="32">
        <f t="shared" si="193"/>
        <v>0.21000000000000002</v>
      </c>
      <c r="F412" s="26">
        <f t="shared" si="194"/>
        <v>-4.6527349999999974E-2</v>
      </c>
      <c r="H412" s="58">
        <f t="shared" si="195"/>
        <v>-5.583281999999997</v>
      </c>
      <c r="I412" s="2" t="s">
        <v>66</v>
      </c>
      <c r="J412" s="33" t="s">
        <v>1703</v>
      </c>
      <c r="K412" s="59">
        <f t="shared" si="196"/>
        <v>44082</v>
      </c>
      <c r="L412" s="60" t="str">
        <f t="shared" ca="1" si="197"/>
        <v>2020/10/14</v>
      </c>
      <c r="M412" s="44">
        <f t="shared" ca="1" si="198"/>
        <v>4440</v>
      </c>
      <c r="N412" s="61">
        <f t="shared" ca="1" si="199"/>
        <v>-0.45898602027027002</v>
      </c>
      <c r="O412" s="35">
        <f t="shared" si="200"/>
        <v>119.94318699999998</v>
      </c>
      <c r="P412" s="35">
        <f t="shared" si="201"/>
        <v>-5.6813000000019542E-2</v>
      </c>
      <c r="Q412" s="36">
        <f t="shared" si="202"/>
        <v>0.8</v>
      </c>
      <c r="R412" s="37">
        <f t="shared" si="212"/>
        <v>6524.5799999999545</v>
      </c>
      <c r="S412" s="38">
        <f t="shared" si="213"/>
        <v>8737.0650779999396</v>
      </c>
      <c r="T412" s="38"/>
      <c r="U412" s="62"/>
      <c r="V412" s="39">
        <f t="shared" si="214"/>
        <v>63905.729999999989</v>
      </c>
      <c r="W412" s="39">
        <f t="shared" si="215"/>
        <v>72642.795077999923</v>
      </c>
      <c r="X412" s="1">
        <f t="shared" si="216"/>
        <v>59690</v>
      </c>
      <c r="Y412" s="37">
        <f t="shared" si="217"/>
        <v>12952.795077999923</v>
      </c>
      <c r="Z412" s="204">
        <f t="shared" si="218"/>
        <v>0.21700109026637504</v>
      </c>
      <c r="AA412" s="204">
        <v>0</v>
      </c>
      <c r="AB412" s="204">
        <f>SUM($C$2:C412)*D412/SUM($B$2:B412)-1</f>
        <v>0.32880641816185108</v>
      </c>
      <c r="AC412" s="204">
        <f t="shared" si="219"/>
        <v>-0.11180532789547604</v>
      </c>
      <c r="AD412" s="40">
        <f t="shared" si="220"/>
        <v>0.25652734999999999</v>
      </c>
    </row>
    <row r="413" spans="1:30">
      <c r="A413" s="63" t="s">
        <v>1716</v>
      </c>
      <c r="B413" s="2">
        <v>120</v>
      </c>
      <c r="C413" s="180">
        <v>91.87</v>
      </c>
      <c r="D413" s="181">
        <v>1.3056000000000001</v>
      </c>
      <c r="E413" s="32">
        <f t="shared" si="193"/>
        <v>0.21000000000000002</v>
      </c>
      <c r="F413" s="26">
        <f t="shared" si="194"/>
        <v>-2.2043849999999903E-2</v>
      </c>
      <c r="H413" s="58">
        <f t="shared" si="195"/>
        <v>-2.6452619999999882</v>
      </c>
      <c r="I413" s="2" t="s">
        <v>66</v>
      </c>
      <c r="J413" s="33" t="s">
        <v>1705</v>
      </c>
      <c r="K413" s="59">
        <f t="shared" si="196"/>
        <v>44083</v>
      </c>
      <c r="L413" s="60" t="str">
        <f t="shared" ca="1" si="197"/>
        <v>2020/10/14</v>
      </c>
      <c r="M413" s="44">
        <f t="shared" ca="1" si="198"/>
        <v>4320</v>
      </c>
      <c r="N413" s="61">
        <f t="shared" ca="1" si="199"/>
        <v>-0.22350014583333236</v>
      </c>
      <c r="O413" s="35">
        <f t="shared" si="200"/>
        <v>119.94547200000001</v>
      </c>
      <c r="P413" s="35">
        <f t="shared" si="201"/>
        <v>-5.4527999999990584E-2</v>
      </c>
      <c r="Q413" s="36">
        <f t="shared" si="202"/>
        <v>0.8</v>
      </c>
      <c r="R413" s="37">
        <f t="shared" si="212"/>
        <v>6616.4499999999543</v>
      </c>
      <c r="S413" s="38">
        <f t="shared" si="213"/>
        <v>8638.4371199999405</v>
      </c>
      <c r="T413" s="38"/>
      <c r="U413" s="62"/>
      <c r="V413" s="39">
        <f t="shared" si="214"/>
        <v>63905.729999999989</v>
      </c>
      <c r="W413" s="39">
        <f t="shared" si="215"/>
        <v>72544.167119999925</v>
      </c>
      <c r="X413" s="1">
        <f t="shared" si="216"/>
        <v>59810</v>
      </c>
      <c r="Y413" s="37">
        <f t="shared" si="217"/>
        <v>12734.167119999925</v>
      </c>
      <c r="Z413" s="204">
        <f t="shared" si="218"/>
        <v>0.21291033472663301</v>
      </c>
      <c r="AA413" s="204">
        <v>0</v>
      </c>
      <c r="AB413" s="204">
        <f>SUM($C$2:C413)*D413/SUM($B$2:B413)-1</f>
        <v>0.29496500637329248</v>
      </c>
      <c r="AC413" s="204">
        <f t="shared" si="219"/>
        <v>-8.2054671646659472E-2</v>
      </c>
      <c r="AD413" s="40">
        <f t="shared" si="220"/>
        <v>0.23204384999999991</v>
      </c>
    </row>
    <row r="414" spans="1:30">
      <c r="A414" s="63" t="s">
        <v>1717</v>
      </c>
      <c r="B414" s="2">
        <v>135</v>
      </c>
      <c r="C414" s="180">
        <v>105.04</v>
      </c>
      <c r="D414" s="181">
        <v>1.2846</v>
      </c>
      <c r="E414" s="32">
        <f t="shared" si="193"/>
        <v>0.22000000000000003</v>
      </c>
      <c r="F414" s="26">
        <f t="shared" si="194"/>
        <v>-6.0881777777776983E-3</v>
      </c>
      <c r="H414" s="58">
        <f t="shared" si="195"/>
        <v>-0.82190399999998931</v>
      </c>
      <c r="I414" s="2" t="s">
        <v>66</v>
      </c>
      <c r="J414" s="33" t="s">
        <v>1707</v>
      </c>
      <c r="K414" s="59">
        <f t="shared" si="196"/>
        <v>44084</v>
      </c>
      <c r="L414" s="60" t="str">
        <f t="shared" ca="1" si="197"/>
        <v>2020/10/14</v>
      </c>
      <c r="M414" s="44">
        <f t="shared" ca="1" si="198"/>
        <v>4725</v>
      </c>
      <c r="N414" s="61">
        <f t="shared" ca="1" si="199"/>
        <v>-6.3490996825395996E-2</v>
      </c>
      <c r="O414" s="35">
        <f t="shared" si="200"/>
        <v>134.93438399999999</v>
      </c>
      <c r="P414" s="35">
        <f t="shared" si="201"/>
        <v>-6.561600000000567E-2</v>
      </c>
      <c r="Q414" s="36">
        <f t="shared" si="202"/>
        <v>0.9</v>
      </c>
      <c r="R414" s="37">
        <f t="shared" si="212"/>
        <v>6721.4899999999543</v>
      </c>
      <c r="S414" s="38">
        <f t="shared" si="213"/>
        <v>8634.4260539999414</v>
      </c>
      <c r="T414" s="38"/>
      <c r="U414" s="62"/>
      <c r="V414" s="39">
        <f t="shared" si="214"/>
        <v>63905.729999999989</v>
      </c>
      <c r="W414" s="39">
        <f t="shared" si="215"/>
        <v>72540.156053999934</v>
      </c>
      <c r="X414" s="1">
        <f t="shared" si="216"/>
        <v>59945</v>
      </c>
      <c r="Y414" s="37">
        <f t="shared" si="217"/>
        <v>12595.156053999934</v>
      </c>
      <c r="Z414" s="204">
        <f t="shared" si="218"/>
        <v>0.21011187011427035</v>
      </c>
      <c r="AA414" s="204">
        <v>0</v>
      </c>
      <c r="AB414" s="204">
        <f>SUM($C$2:C414)*D414/SUM($B$2:B414)-1</f>
        <v>0.27351239687105688</v>
      </c>
      <c r="AC414" s="204">
        <f t="shared" si="219"/>
        <v>-6.3400526756786535E-2</v>
      </c>
      <c r="AD414" s="40">
        <f t="shared" si="220"/>
        <v>0.22608817777777773</v>
      </c>
    </row>
    <row r="415" spans="1:30">
      <c r="A415" s="63" t="s">
        <v>1718</v>
      </c>
      <c r="B415" s="2">
        <v>135</v>
      </c>
      <c r="C415" s="180">
        <v>103.9</v>
      </c>
      <c r="D415" s="181">
        <v>1.2987</v>
      </c>
      <c r="E415" s="32">
        <f t="shared" si="193"/>
        <v>0.22000000000000003</v>
      </c>
      <c r="F415" s="26">
        <f t="shared" si="194"/>
        <v>-1.6875111111110955E-2</v>
      </c>
      <c r="H415" s="58">
        <f t="shared" si="195"/>
        <v>-2.2781399999999792</v>
      </c>
      <c r="I415" s="2" t="s">
        <v>66</v>
      </c>
      <c r="J415" s="33" t="s">
        <v>1709</v>
      </c>
      <c r="K415" s="59">
        <f t="shared" si="196"/>
        <v>44085</v>
      </c>
      <c r="L415" s="60" t="str">
        <f t="shared" ca="1" si="197"/>
        <v>2020/10/14</v>
      </c>
      <c r="M415" s="44">
        <f t="shared" ca="1" si="198"/>
        <v>4590</v>
      </c>
      <c r="N415" s="61">
        <f t="shared" ca="1" si="199"/>
        <v>-0.18115928104574996</v>
      </c>
      <c r="O415" s="35">
        <f t="shared" si="200"/>
        <v>134.93493000000001</v>
      </c>
      <c r="P415" s="35">
        <f t="shared" si="201"/>
        <v>-6.5069999999991524E-2</v>
      </c>
      <c r="Q415" s="36">
        <f t="shared" si="202"/>
        <v>0.9</v>
      </c>
      <c r="R415" s="37">
        <f t="shared" si="212"/>
        <v>6825.3899999999539</v>
      </c>
      <c r="S415" s="38">
        <f t="shared" si="213"/>
        <v>8864.1339929999394</v>
      </c>
      <c r="T415" s="38"/>
      <c r="U415" s="62"/>
      <c r="V415" s="39">
        <f t="shared" si="214"/>
        <v>63905.729999999989</v>
      </c>
      <c r="W415" s="39">
        <f t="shared" si="215"/>
        <v>72769.863992999934</v>
      </c>
      <c r="X415" s="1">
        <f t="shared" si="216"/>
        <v>60080</v>
      </c>
      <c r="Y415" s="37">
        <f t="shared" si="217"/>
        <v>12689.863992999934</v>
      </c>
      <c r="Z415" s="204">
        <f t="shared" si="218"/>
        <v>0.21121611173435317</v>
      </c>
      <c r="AA415" s="204">
        <v>0</v>
      </c>
      <c r="AB415" s="204">
        <f>SUM($C$2:C415)*D415/SUM($B$2:B415)-1</f>
        <v>0.28683819123867038</v>
      </c>
      <c r="AC415" s="204">
        <f t="shared" si="219"/>
        <v>-7.5622079504317208E-2</v>
      </c>
      <c r="AD415" s="40">
        <f t="shared" si="220"/>
        <v>0.23687511111111098</v>
      </c>
    </row>
    <row r="416" spans="1:30">
      <c r="A416" s="63" t="s">
        <v>1743</v>
      </c>
      <c r="B416" s="2">
        <v>135</v>
      </c>
      <c r="C416" s="180">
        <v>103.36</v>
      </c>
      <c r="D416" s="181">
        <v>1.3055000000000001</v>
      </c>
      <c r="E416" s="32">
        <f t="shared" ref="E416:E425" si="221">10%*Q416+13%</f>
        <v>0.22000000000000003</v>
      </c>
      <c r="F416" s="26">
        <f t="shared" ref="F416:F425" si="222">IF(G416="",($F$1*C416-B416)/B416,H416/B416)</f>
        <v>-2.1984711111110965E-2</v>
      </c>
      <c r="H416" s="58">
        <f t="shared" ref="H416:H425" si="223">IF(G416="",$F$1*C416-B416,G416-B416)</f>
        <v>-2.9679359999999804</v>
      </c>
      <c r="I416" s="2" t="s">
        <v>66</v>
      </c>
      <c r="J416" s="33" t="s">
        <v>1724</v>
      </c>
      <c r="K416" s="59">
        <f t="shared" ref="K416:K425" si="224">DATE(MID(J416,1,4),MID(J416,5,2),MID(J416,7,2))</f>
        <v>44088</v>
      </c>
      <c r="L416" s="60" t="str">
        <f t="shared" ref="L416:L425" ca="1" si="225">IF(LEN(J416) &gt; 15,DATE(MID(J416,12,4),MID(J416,16,2),MID(J416,18,2)),TEXT(TODAY(),"yyyy/m/d"))</f>
        <v>2020/10/14</v>
      </c>
      <c r="M416" s="44">
        <f t="shared" ref="M416:M425" ca="1" si="226">(L416-K416+1)*B416</f>
        <v>4185</v>
      </c>
      <c r="N416" s="61">
        <f t="shared" ref="N416:N425" ca="1" si="227">H416/M416*365</f>
        <v>-0.25885224372759685</v>
      </c>
      <c r="O416" s="35">
        <f t="shared" ref="O416:O425" si="228">D416*C416</f>
        <v>134.93648000000002</v>
      </c>
      <c r="P416" s="35">
        <f t="shared" ref="P416:P425" si="229">O416-B416</f>
        <v>-6.3519999999982701E-2</v>
      </c>
      <c r="Q416" s="36">
        <f t="shared" ref="Q416:Q425" si="230">B416/150</f>
        <v>0.9</v>
      </c>
      <c r="R416" s="37">
        <f t="shared" ref="R416:R425" si="231">R415+C416-T416</f>
        <v>6928.7499999999536</v>
      </c>
      <c r="S416" s="38">
        <f t="shared" ref="S416:S425" si="232">R416*D416</f>
        <v>9045.4831249999406</v>
      </c>
      <c r="T416" s="38"/>
      <c r="U416" s="62"/>
      <c r="V416" s="39">
        <f t="shared" ref="V416:V425" si="233">U416+V415</f>
        <v>63905.729999999989</v>
      </c>
      <c r="W416" s="39">
        <f t="shared" ref="W416:W425" si="234">S416+V416</f>
        <v>72951.213124999922</v>
      </c>
      <c r="X416" s="1">
        <f t="shared" ref="X416:X425" si="235">X415+B416</f>
        <v>60215</v>
      </c>
      <c r="Y416" s="37">
        <f t="shared" ref="Y416:Y425" si="236">W416-X416</f>
        <v>12736.213124999922</v>
      </c>
      <c r="Z416" s="204">
        <f t="shared" ref="Z416:Z425" si="237">W416/X416-1</f>
        <v>0.21151229967615914</v>
      </c>
      <c r="AA416" s="204">
        <v>0</v>
      </c>
      <c r="AB416" s="204">
        <f>SUM($C$2:C416)*D416/SUM($B$2:B416)-1</f>
        <v>0.2929113202712883</v>
      </c>
      <c r="AC416" s="204">
        <f t="shared" ref="AC416:AC425" si="238">Z416-AB416</f>
        <v>-8.1399020595129157E-2</v>
      </c>
      <c r="AD416" s="40">
        <f t="shared" ref="AD416:AD425" si="239">IF(E416-F416&lt;0,"达成",E416-F416)</f>
        <v>0.241984711111111</v>
      </c>
    </row>
    <row r="417" spans="1:30">
      <c r="A417" s="63" t="s">
        <v>1744</v>
      </c>
      <c r="B417" s="2">
        <v>135</v>
      </c>
      <c r="C417" s="180">
        <v>102.77</v>
      </c>
      <c r="D417" s="181">
        <v>1.3129</v>
      </c>
      <c r="E417" s="32">
        <f t="shared" si="221"/>
        <v>0.22000000000000003</v>
      </c>
      <c r="F417" s="26">
        <f t="shared" si="222"/>
        <v>-2.7567422222222148E-2</v>
      </c>
      <c r="H417" s="58">
        <f t="shared" si="223"/>
        <v>-3.7216019999999901</v>
      </c>
      <c r="I417" s="2" t="s">
        <v>66</v>
      </c>
      <c r="J417" s="33" t="s">
        <v>1726</v>
      </c>
      <c r="K417" s="59">
        <f t="shared" si="224"/>
        <v>44089</v>
      </c>
      <c r="L417" s="60" t="str">
        <f t="shared" ca="1" si="225"/>
        <v>2020/10/14</v>
      </c>
      <c r="M417" s="44">
        <f t="shared" ca="1" si="226"/>
        <v>4050</v>
      </c>
      <c r="N417" s="61">
        <f t="shared" ca="1" si="227"/>
        <v>-0.33540363703703613</v>
      </c>
      <c r="O417" s="35">
        <f t="shared" si="228"/>
        <v>134.92673299999998</v>
      </c>
      <c r="P417" s="35">
        <f t="shared" si="229"/>
        <v>-7.3267000000015514E-2</v>
      </c>
      <c r="Q417" s="36">
        <f t="shared" si="230"/>
        <v>0.9</v>
      </c>
      <c r="R417" s="37">
        <f t="shared" si="231"/>
        <v>7031.5199999999541</v>
      </c>
      <c r="S417" s="38">
        <f t="shared" si="232"/>
        <v>9231.6826079999391</v>
      </c>
      <c r="T417" s="38"/>
      <c r="U417" s="62"/>
      <c r="V417" s="39">
        <f t="shared" si="233"/>
        <v>63905.729999999989</v>
      </c>
      <c r="W417" s="39">
        <f t="shared" si="234"/>
        <v>73137.412607999926</v>
      </c>
      <c r="X417" s="1">
        <f t="shared" si="235"/>
        <v>60350</v>
      </c>
      <c r="Y417" s="37">
        <f t="shared" si="236"/>
        <v>12787.412607999926</v>
      </c>
      <c r="Z417" s="204">
        <f t="shared" si="237"/>
        <v>0.21188753285832518</v>
      </c>
      <c r="AA417" s="204">
        <v>0</v>
      </c>
      <c r="AB417" s="204">
        <f>SUM($C$2:C417)*D417/SUM($B$2:B417)-1</f>
        <v>0.29956150634920586</v>
      </c>
      <c r="AC417" s="204">
        <f t="shared" si="238"/>
        <v>-8.7673973490880686E-2</v>
      </c>
      <c r="AD417" s="40">
        <f t="shared" si="239"/>
        <v>0.24756742222222217</v>
      </c>
    </row>
    <row r="418" spans="1:30">
      <c r="A418" s="63" t="s">
        <v>1745</v>
      </c>
      <c r="B418" s="2">
        <v>135</v>
      </c>
      <c r="C418" s="180">
        <v>103.24</v>
      </c>
      <c r="D418" s="181">
        <v>1.3069</v>
      </c>
      <c r="E418" s="32">
        <f t="shared" si="221"/>
        <v>0.22000000000000003</v>
      </c>
      <c r="F418" s="26">
        <f t="shared" si="222"/>
        <v>-2.3120177777777657E-2</v>
      </c>
      <c r="H418" s="58">
        <f t="shared" si="223"/>
        <v>-3.1212239999999838</v>
      </c>
      <c r="I418" s="2" t="s">
        <v>66</v>
      </c>
      <c r="J418" s="33" t="s">
        <v>1728</v>
      </c>
      <c r="K418" s="59">
        <f t="shared" si="224"/>
        <v>44090</v>
      </c>
      <c r="L418" s="60" t="str">
        <f t="shared" ca="1" si="225"/>
        <v>2020/10/14</v>
      </c>
      <c r="M418" s="44">
        <f t="shared" ca="1" si="226"/>
        <v>3915</v>
      </c>
      <c r="N418" s="61">
        <f t="shared" ca="1" si="227"/>
        <v>-0.29099534099616708</v>
      </c>
      <c r="O418" s="35">
        <f t="shared" si="228"/>
        <v>134.92435599999999</v>
      </c>
      <c r="P418" s="35">
        <f t="shared" si="229"/>
        <v>-7.5644000000011147E-2</v>
      </c>
      <c r="Q418" s="36">
        <f t="shared" si="230"/>
        <v>0.9</v>
      </c>
      <c r="R418" s="37">
        <f t="shared" si="231"/>
        <v>7134.7599999999538</v>
      </c>
      <c r="S418" s="38">
        <f t="shared" si="232"/>
        <v>9324.4178439999396</v>
      </c>
      <c r="T418" s="38"/>
      <c r="U418" s="62"/>
      <c r="V418" s="39">
        <f t="shared" si="233"/>
        <v>63905.729999999989</v>
      </c>
      <c r="W418" s="39">
        <f t="shared" si="234"/>
        <v>73230.147843999934</v>
      </c>
      <c r="X418" s="1">
        <f t="shared" si="235"/>
        <v>60485</v>
      </c>
      <c r="Y418" s="37">
        <f t="shared" si="236"/>
        <v>12745.147843999934</v>
      </c>
      <c r="Z418" s="204">
        <f t="shared" si="237"/>
        <v>0.21071584432503809</v>
      </c>
      <c r="AA418" s="204">
        <v>0</v>
      </c>
      <c r="AB418" s="204">
        <f>SUM($C$2:C418)*D418/SUM($B$2:B418)-1</f>
        <v>0.2929603869467361</v>
      </c>
      <c r="AC418" s="204">
        <f t="shared" si="238"/>
        <v>-8.2244542621698002E-2</v>
      </c>
      <c r="AD418" s="40">
        <f t="shared" si="239"/>
        <v>0.2431201777777777</v>
      </c>
    </row>
    <row r="419" spans="1:30">
      <c r="A419" s="63" t="s">
        <v>1746</v>
      </c>
      <c r="B419" s="2">
        <v>135</v>
      </c>
      <c r="C419" s="180">
        <v>102.88</v>
      </c>
      <c r="D419" s="181">
        <v>1.3115000000000001</v>
      </c>
      <c r="E419" s="32">
        <f t="shared" si="221"/>
        <v>0.22000000000000003</v>
      </c>
      <c r="F419" s="26">
        <f t="shared" si="222"/>
        <v>-2.6526577777777734E-2</v>
      </c>
      <c r="H419" s="58">
        <f t="shared" si="223"/>
        <v>-3.5810879999999941</v>
      </c>
      <c r="I419" s="2" t="s">
        <v>66</v>
      </c>
      <c r="J419" s="33" t="s">
        <v>1730</v>
      </c>
      <c r="K419" s="59">
        <f t="shared" si="224"/>
        <v>44091</v>
      </c>
      <c r="L419" s="60" t="str">
        <f t="shared" ca="1" si="225"/>
        <v>2020/10/14</v>
      </c>
      <c r="M419" s="44">
        <f t="shared" ca="1" si="226"/>
        <v>3780</v>
      </c>
      <c r="N419" s="61">
        <f t="shared" ca="1" si="227"/>
        <v>-0.34579288888888832</v>
      </c>
      <c r="O419" s="35">
        <f t="shared" si="228"/>
        <v>134.92712</v>
      </c>
      <c r="P419" s="35">
        <f t="shared" si="229"/>
        <v>-7.2879999999997835E-2</v>
      </c>
      <c r="Q419" s="36">
        <f t="shared" si="230"/>
        <v>0.9</v>
      </c>
      <c r="R419" s="37">
        <f t="shared" si="231"/>
        <v>7237.6399999999539</v>
      </c>
      <c r="S419" s="38">
        <f t="shared" si="232"/>
        <v>9492.1648599999407</v>
      </c>
      <c r="T419" s="38"/>
      <c r="U419" s="62"/>
      <c r="V419" s="39">
        <f t="shared" si="233"/>
        <v>63905.729999999989</v>
      </c>
      <c r="W419" s="39">
        <f t="shared" si="234"/>
        <v>73397.894859999928</v>
      </c>
      <c r="X419" s="1">
        <f t="shared" si="235"/>
        <v>60620</v>
      </c>
      <c r="Y419" s="37">
        <f t="shared" si="236"/>
        <v>12777.894859999928</v>
      </c>
      <c r="Z419" s="204">
        <f t="shared" si="237"/>
        <v>0.21078678422962605</v>
      </c>
      <c r="AA419" s="204">
        <v>0</v>
      </c>
      <c r="AB419" s="204">
        <f>SUM($C$2:C419)*D419/SUM($B$2:B419)-1</f>
        <v>0.29684204599135011</v>
      </c>
      <c r="AC419" s="204">
        <f t="shared" si="238"/>
        <v>-8.6055261761724067E-2</v>
      </c>
      <c r="AD419" s="40">
        <f t="shared" si="239"/>
        <v>0.24652657777777776</v>
      </c>
    </row>
    <row r="420" spans="1:30">
      <c r="A420" s="63" t="s">
        <v>1747</v>
      </c>
      <c r="B420" s="2">
        <v>135</v>
      </c>
      <c r="C420" s="180">
        <v>101.34</v>
      </c>
      <c r="D420" s="181">
        <v>1.3313999999999999</v>
      </c>
      <c r="E420" s="32">
        <f t="shared" si="221"/>
        <v>0.22000000000000003</v>
      </c>
      <c r="F420" s="26">
        <f t="shared" si="222"/>
        <v>-4.1098399999999966E-2</v>
      </c>
      <c r="H420" s="58">
        <f t="shared" si="223"/>
        <v>-5.5482839999999953</v>
      </c>
      <c r="I420" s="2" t="s">
        <v>66</v>
      </c>
      <c r="J420" s="33" t="s">
        <v>1732</v>
      </c>
      <c r="K420" s="59">
        <f t="shared" si="224"/>
        <v>44092</v>
      </c>
      <c r="L420" s="60" t="str">
        <f t="shared" ca="1" si="225"/>
        <v>2020/10/14</v>
      </c>
      <c r="M420" s="44">
        <f t="shared" ca="1" si="226"/>
        <v>3645</v>
      </c>
      <c r="N420" s="61">
        <f t="shared" ca="1" si="227"/>
        <v>-0.55558948148148102</v>
      </c>
      <c r="O420" s="35">
        <f t="shared" si="228"/>
        <v>134.92407599999999</v>
      </c>
      <c r="P420" s="35">
        <f t="shared" si="229"/>
        <v>-7.5924000000014757E-2</v>
      </c>
      <c r="Q420" s="36">
        <f t="shared" si="230"/>
        <v>0.9</v>
      </c>
      <c r="R420" s="37">
        <f t="shared" si="231"/>
        <v>7338.9799999999541</v>
      </c>
      <c r="S420" s="38">
        <f t="shared" si="232"/>
        <v>9771.1179719999382</v>
      </c>
      <c r="T420" s="38"/>
      <c r="U420" s="62"/>
      <c r="V420" s="39">
        <f t="shared" si="233"/>
        <v>63905.729999999989</v>
      </c>
      <c r="W420" s="39">
        <f t="shared" si="234"/>
        <v>73676.84797199993</v>
      </c>
      <c r="X420" s="1">
        <f t="shared" si="235"/>
        <v>60755</v>
      </c>
      <c r="Y420" s="37">
        <f t="shared" si="236"/>
        <v>12921.84797199993</v>
      </c>
      <c r="Z420" s="204">
        <f t="shared" si="237"/>
        <v>0.21268781124187197</v>
      </c>
      <c r="AA420" s="204">
        <v>0</v>
      </c>
      <c r="AB420" s="204">
        <f>SUM($C$2:C420)*D420/SUM($B$2:B420)-1</f>
        <v>0.31580921872043732</v>
      </c>
      <c r="AC420" s="204">
        <f t="shared" si="238"/>
        <v>-0.10312140747856535</v>
      </c>
      <c r="AD420" s="40">
        <f t="shared" si="239"/>
        <v>0.26109840000000001</v>
      </c>
    </row>
    <row r="421" spans="1:30">
      <c r="A421" s="63" t="s">
        <v>1748</v>
      </c>
      <c r="B421" s="2">
        <v>120</v>
      </c>
      <c r="C421" s="180">
        <v>90.38</v>
      </c>
      <c r="D421" s="181">
        <v>1.3270999999999999</v>
      </c>
      <c r="E421" s="32">
        <f t="shared" si="221"/>
        <v>0.21000000000000002</v>
      </c>
      <c r="F421" s="26">
        <f t="shared" si="222"/>
        <v>-3.7904899999999957E-2</v>
      </c>
      <c r="H421" s="58">
        <f t="shared" si="223"/>
        <v>-4.5485879999999952</v>
      </c>
      <c r="I421" s="2" t="s">
        <v>66</v>
      </c>
      <c r="J421" s="33" t="s">
        <v>1734</v>
      </c>
      <c r="K421" s="59">
        <f t="shared" si="224"/>
        <v>44095</v>
      </c>
      <c r="L421" s="60" t="str">
        <f t="shared" ca="1" si="225"/>
        <v>2020/10/14</v>
      </c>
      <c r="M421" s="44">
        <f t="shared" ca="1" si="226"/>
        <v>2880</v>
      </c>
      <c r="N421" s="61">
        <f t="shared" ca="1" si="227"/>
        <v>-0.57647035416666603</v>
      </c>
      <c r="O421" s="35">
        <f t="shared" si="228"/>
        <v>119.94329799999998</v>
      </c>
      <c r="P421" s="35">
        <f t="shared" si="229"/>
        <v>-5.6702000000015573E-2</v>
      </c>
      <c r="Q421" s="36">
        <f t="shared" si="230"/>
        <v>0.8</v>
      </c>
      <c r="R421" s="37">
        <f t="shared" si="231"/>
        <v>7429.3599999999542</v>
      </c>
      <c r="S421" s="38">
        <f t="shared" si="232"/>
        <v>9859.5036559999389</v>
      </c>
      <c r="T421" s="38"/>
      <c r="U421" s="62"/>
      <c r="V421" s="39">
        <f t="shared" si="233"/>
        <v>63905.729999999989</v>
      </c>
      <c r="W421" s="39">
        <f t="shared" si="234"/>
        <v>73765.233655999924</v>
      </c>
      <c r="X421" s="1">
        <f t="shared" si="235"/>
        <v>60875</v>
      </c>
      <c r="Y421" s="37">
        <f t="shared" si="236"/>
        <v>12890.233655999924</v>
      </c>
      <c r="Z421" s="204">
        <f t="shared" si="237"/>
        <v>0.21174921816837666</v>
      </c>
      <c r="AA421" s="204">
        <v>0</v>
      </c>
      <c r="AB421" s="204">
        <f>SUM($C$2:C421)*D421/SUM($B$2:B421)-1</f>
        <v>0.31093938399999921</v>
      </c>
      <c r="AC421" s="204">
        <f t="shared" si="238"/>
        <v>-9.9190165831622545E-2</v>
      </c>
      <c r="AD421" s="40">
        <f t="shared" si="239"/>
        <v>0.24790489999999998</v>
      </c>
    </row>
    <row r="422" spans="1:30">
      <c r="A422" s="63" t="s">
        <v>1749</v>
      </c>
      <c r="B422" s="2">
        <v>120</v>
      </c>
      <c r="C422" s="180">
        <v>91.49</v>
      </c>
      <c r="D422" s="181">
        <v>1.3109999999999999</v>
      </c>
      <c r="E422" s="32">
        <f t="shared" si="221"/>
        <v>0.21000000000000002</v>
      </c>
      <c r="F422" s="26">
        <f t="shared" si="222"/>
        <v>-2.6088949999999993E-2</v>
      </c>
      <c r="H422" s="58">
        <f t="shared" si="223"/>
        <v>-3.1306739999999991</v>
      </c>
      <c r="I422" s="2" t="s">
        <v>66</v>
      </c>
      <c r="J422" s="33" t="s">
        <v>1736</v>
      </c>
      <c r="K422" s="59">
        <f t="shared" si="224"/>
        <v>44096</v>
      </c>
      <c r="L422" s="60" t="str">
        <f t="shared" ca="1" si="225"/>
        <v>2020/10/14</v>
      </c>
      <c r="M422" s="44">
        <f t="shared" ca="1" si="226"/>
        <v>2760</v>
      </c>
      <c r="N422" s="61">
        <f t="shared" ca="1" si="227"/>
        <v>-0.41402029347826069</v>
      </c>
      <c r="O422" s="35">
        <f t="shared" si="228"/>
        <v>119.94338999999999</v>
      </c>
      <c r="P422" s="35">
        <f t="shared" si="229"/>
        <v>-5.6610000000006266E-2</v>
      </c>
      <c r="Q422" s="36">
        <f t="shared" si="230"/>
        <v>0.8</v>
      </c>
      <c r="R422" s="37">
        <f t="shared" si="231"/>
        <v>7520.849999999954</v>
      </c>
      <c r="S422" s="38">
        <f t="shared" si="232"/>
        <v>9859.8343499999391</v>
      </c>
      <c r="T422" s="38"/>
      <c r="U422" s="62"/>
      <c r="V422" s="39">
        <f t="shared" si="233"/>
        <v>63905.729999999989</v>
      </c>
      <c r="W422" s="39">
        <f t="shared" si="234"/>
        <v>73765.564349999928</v>
      </c>
      <c r="X422" s="1">
        <f t="shared" si="235"/>
        <v>60995</v>
      </c>
      <c r="Y422" s="37">
        <f t="shared" si="236"/>
        <v>12770.564349999928</v>
      </c>
      <c r="Z422" s="204">
        <f t="shared" si="237"/>
        <v>0.20937067546520094</v>
      </c>
      <c r="AA422" s="204">
        <v>0</v>
      </c>
      <c r="AB422" s="204">
        <f>SUM($C$2:C422)*D422/SUM($B$2:B422)-1</f>
        <v>0.29444926159186635</v>
      </c>
      <c r="AC422" s="204">
        <f t="shared" si="238"/>
        <v>-8.5078586126665412E-2</v>
      </c>
      <c r="AD422" s="40">
        <f t="shared" si="239"/>
        <v>0.23608895000000002</v>
      </c>
    </row>
    <row r="423" spans="1:30">
      <c r="A423" s="63" t="s">
        <v>1750</v>
      </c>
      <c r="B423" s="2">
        <v>135</v>
      </c>
      <c r="C423" s="180">
        <v>102.38</v>
      </c>
      <c r="D423" s="181">
        <v>1.3179000000000001</v>
      </c>
      <c r="E423" s="32">
        <f t="shared" si="221"/>
        <v>0.22000000000000003</v>
      </c>
      <c r="F423" s="26">
        <f t="shared" si="222"/>
        <v>-3.1257688888888843E-2</v>
      </c>
      <c r="H423" s="58">
        <f t="shared" si="223"/>
        <v>-4.2197879999999941</v>
      </c>
      <c r="I423" s="2" t="s">
        <v>66</v>
      </c>
      <c r="J423" s="33" t="s">
        <v>1738</v>
      </c>
      <c r="K423" s="59">
        <f t="shared" si="224"/>
        <v>44097</v>
      </c>
      <c r="L423" s="60" t="str">
        <f t="shared" ca="1" si="225"/>
        <v>2020/10/14</v>
      </c>
      <c r="M423" s="44">
        <f t="shared" ca="1" si="226"/>
        <v>2970</v>
      </c>
      <c r="N423" s="61">
        <f t="shared" ca="1" si="227"/>
        <v>-0.51859347474747408</v>
      </c>
      <c r="O423" s="35">
        <f t="shared" si="228"/>
        <v>134.926602</v>
      </c>
      <c r="P423" s="35">
        <f t="shared" si="229"/>
        <v>-7.339799999999741E-2</v>
      </c>
      <c r="Q423" s="36">
        <f t="shared" si="230"/>
        <v>0.9</v>
      </c>
      <c r="R423" s="37">
        <f t="shared" si="231"/>
        <v>7623.2299999999541</v>
      </c>
      <c r="S423" s="38">
        <f t="shared" si="232"/>
        <v>10046.654816999941</v>
      </c>
      <c r="T423" s="38"/>
      <c r="U423" s="62"/>
      <c r="V423" s="39">
        <f t="shared" si="233"/>
        <v>63905.729999999989</v>
      </c>
      <c r="W423" s="39">
        <f t="shared" si="234"/>
        <v>73952.384816999926</v>
      </c>
      <c r="X423" s="1">
        <f t="shared" si="235"/>
        <v>61130</v>
      </c>
      <c r="Y423" s="37">
        <f t="shared" si="236"/>
        <v>12822.384816999926</v>
      </c>
      <c r="Z423" s="204">
        <f t="shared" si="237"/>
        <v>0.20975600878455625</v>
      </c>
      <c r="AA423" s="204">
        <v>0</v>
      </c>
      <c r="AB423" s="204">
        <f>SUM($C$2:C423)*D423/SUM($B$2:B423)-1</f>
        <v>0.30059014537357664</v>
      </c>
      <c r="AC423" s="204">
        <f t="shared" si="238"/>
        <v>-9.0834136589020398E-2</v>
      </c>
      <c r="AD423" s="40">
        <f t="shared" si="239"/>
        <v>0.25125768888888889</v>
      </c>
    </row>
    <row r="424" spans="1:30">
      <c r="A424" s="63" t="s">
        <v>1751</v>
      </c>
      <c r="B424" s="2">
        <v>135</v>
      </c>
      <c r="C424" s="180">
        <v>104.58</v>
      </c>
      <c r="D424" s="181">
        <v>1.2902</v>
      </c>
      <c r="E424" s="32">
        <f t="shared" si="221"/>
        <v>0.22000000000000003</v>
      </c>
      <c r="F424" s="26">
        <f t="shared" si="222"/>
        <v>-1.0440799999999913E-2</v>
      </c>
      <c r="H424" s="58">
        <f t="shared" si="223"/>
        <v>-1.4095079999999882</v>
      </c>
      <c r="I424" s="2" t="s">
        <v>66</v>
      </c>
      <c r="J424" s="33" t="s">
        <v>1740</v>
      </c>
      <c r="K424" s="59">
        <f t="shared" si="224"/>
        <v>44098</v>
      </c>
      <c r="L424" s="60" t="str">
        <f t="shared" ca="1" si="225"/>
        <v>2020/10/14</v>
      </c>
      <c r="M424" s="44">
        <f t="shared" ca="1" si="226"/>
        <v>2835</v>
      </c>
      <c r="N424" s="61">
        <f t="shared" ca="1" si="227"/>
        <v>-0.18147104761904612</v>
      </c>
      <c r="O424" s="35">
        <f t="shared" si="228"/>
        <v>134.92911599999999</v>
      </c>
      <c r="P424" s="35">
        <f t="shared" si="229"/>
        <v>-7.0884000000006608E-2</v>
      </c>
      <c r="Q424" s="36">
        <f t="shared" si="230"/>
        <v>0.9</v>
      </c>
      <c r="R424" s="37">
        <f t="shared" si="231"/>
        <v>7727.809999999954</v>
      </c>
      <c r="S424" s="38">
        <f t="shared" si="232"/>
        <v>9970.42046199994</v>
      </c>
      <c r="T424" s="38"/>
      <c r="U424" s="62"/>
      <c r="V424" s="39">
        <f t="shared" si="233"/>
        <v>63905.729999999989</v>
      </c>
      <c r="W424" s="39">
        <f t="shared" si="234"/>
        <v>73876.150461999932</v>
      </c>
      <c r="X424" s="1">
        <f t="shared" si="235"/>
        <v>61265</v>
      </c>
      <c r="Y424" s="37">
        <f t="shared" si="236"/>
        <v>12611.150461999932</v>
      </c>
      <c r="Z424" s="204">
        <f t="shared" si="237"/>
        <v>0.20584592282706171</v>
      </c>
      <c r="AA424" s="204">
        <v>0</v>
      </c>
      <c r="AB424" s="204">
        <f>SUM($C$2:C424)*D424/SUM($B$2:B424)-1</f>
        <v>0.2726457211881832</v>
      </c>
      <c r="AC424" s="204">
        <f t="shared" si="238"/>
        <v>-6.6799798361121487E-2</v>
      </c>
      <c r="AD424" s="40">
        <f t="shared" si="239"/>
        <v>0.23044079999999995</v>
      </c>
    </row>
    <row r="425" spans="1:30">
      <c r="A425" s="63" t="s">
        <v>1752</v>
      </c>
      <c r="B425" s="2">
        <v>135</v>
      </c>
      <c r="C425" s="180">
        <v>104.68</v>
      </c>
      <c r="D425" s="181">
        <v>1.2889999999999999</v>
      </c>
      <c r="E425" s="32">
        <f t="shared" si="221"/>
        <v>0.22000000000000003</v>
      </c>
      <c r="F425" s="26">
        <f t="shared" si="222"/>
        <v>-9.4945777777775634E-3</v>
      </c>
      <c r="H425" s="58">
        <f t="shared" si="223"/>
        <v>-1.2817679999999712</v>
      </c>
      <c r="I425" s="2" t="s">
        <v>66</v>
      </c>
      <c r="J425" s="33" t="s">
        <v>1742</v>
      </c>
      <c r="K425" s="59">
        <f t="shared" si="224"/>
        <v>44099</v>
      </c>
      <c r="L425" s="60" t="str">
        <f t="shared" ca="1" si="225"/>
        <v>2020/10/14</v>
      </c>
      <c r="M425" s="44">
        <f t="shared" ca="1" si="226"/>
        <v>2700</v>
      </c>
      <c r="N425" s="61">
        <f t="shared" ca="1" si="227"/>
        <v>-0.17327604444444053</v>
      </c>
      <c r="O425" s="35">
        <f t="shared" si="228"/>
        <v>134.93252000000001</v>
      </c>
      <c r="P425" s="35">
        <f t="shared" si="229"/>
        <v>-6.7479999999989104E-2</v>
      </c>
      <c r="Q425" s="36">
        <f t="shared" si="230"/>
        <v>0.9</v>
      </c>
      <c r="R425" s="37">
        <f t="shared" si="231"/>
        <v>7832.4899999999543</v>
      </c>
      <c r="S425" s="38">
        <f t="shared" si="232"/>
        <v>10096.079609999941</v>
      </c>
      <c r="T425" s="38"/>
      <c r="U425" s="62"/>
      <c r="V425" s="39">
        <f t="shared" si="233"/>
        <v>63905.729999999989</v>
      </c>
      <c r="W425" s="39">
        <f t="shared" si="234"/>
        <v>74001.809609999924</v>
      </c>
      <c r="X425" s="1">
        <f t="shared" si="235"/>
        <v>61400</v>
      </c>
      <c r="Y425" s="37">
        <f t="shared" si="236"/>
        <v>12601.809609999924</v>
      </c>
      <c r="Z425" s="204">
        <f t="shared" si="237"/>
        <v>0.20524119885993364</v>
      </c>
      <c r="AA425" s="204">
        <v>0</v>
      </c>
      <c r="AB425" s="204">
        <f>SUM($C$2:C425)*D425/SUM($B$2:B425)-1</f>
        <v>0.27085917701149342</v>
      </c>
      <c r="AC425" s="204">
        <f t="shared" si="238"/>
        <v>-6.5617978151559786E-2</v>
      </c>
      <c r="AD425" s="40">
        <f t="shared" si="239"/>
        <v>0.2294945777777776</v>
      </c>
    </row>
    <row r="426" spans="1:30">
      <c r="A426" s="63" t="s">
        <v>1772</v>
      </c>
      <c r="B426" s="2">
        <v>135</v>
      </c>
      <c r="C426" s="180">
        <v>105.46</v>
      </c>
      <c r="D426" s="181">
        <v>1.2794000000000001</v>
      </c>
      <c r="E426" s="32">
        <f t="shared" ref="E426:E429" si="240">10%*Q426+13%</f>
        <v>0.22000000000000003</v>
      </c>
      <c r="F426" s="26">
        <f t="shared" ref="F426:F429" si="241">IF(G426="",($F$1*C426-B426)/B426,H426/B426)</f>
        <v>-2.1140444444443817E-3</v>
      </c>
      <c r="H426" s="58">
        <f t="shared" ref="H426:H429" si="242">IF(G426="",$F$1*C426-B426,G426-B426)</f>
        <v>-0.28539599999999155</v>
      </c>
      <c r="I426" s="2" t="s">
        <v>66</v>
      </c>
      <c r="J426" s="33" t="s">
        <v>1760</v>
      </c>
      <c r="K426" s="59">
        <f t="shared" ref="K426:K429" si="243">DATE(MID(J426,1,4),MID(J426,5,2),MID(J426,7,2))</f>
        <v>44102</v>
      </c>
      <c r="L426" s="60" t="str">
        <f t="shared" ref="L426:L429" ca="1" si="244">IF(LEN(J426) &gt; 15,DATE(MID(J426,12,4),MID(J426,16,2),MID(J426,18,2)),TEXT(TODAY(),"yyyy/m/d"))</f>
        <v>2020/10/14</v>
      </c>
      <c r="M426" s="44">
        <f t="shared" ref="M426:M429" ca="1" si="245">(L426-K426+1)*B426</f>
        <v>2295</v>
      </c>
      <c r="N426" s="61">
        <f t="shared" ref="N426:N429" ca="1" si="246">H426/M426*365</f>
        <v>-4.5389777777776433E-2</v>
      </c>
      <c r="O426" s="35">
        <f t="shared" ref="O426:O429" si="247">D426*C426</f>
        <v>134.925524</v>
      </c>
      <c r="P426" s="35">
        <f t="shared" ref="P426:P429" si="248">O426-B426</f>
        <v>-7.4476000000004206E-2</v>
      </c>
      <c r="Q426" s="36">
        <f t="shared" ref="Q426:Q429" si="249">B426/150</f>
        <v>0.9</v>
      </c>
      <c r="R426" s="37">
        <f t="shared" ref="R426:R431" si="250">R425+C426-T426</f>
        <v>7937.9499999999543</v>
      </c>
      <c r="S426" s="38">
        <f t="shared" ref="S426:S431" si="251">R426*D426</f>
        <v>10155.813229999942</v>
      </c>
      <c r="T426" s="38"/>
      <c r="U426" s="62"/>
      <c r="V426" s="39">
        <f t="shared" ref="V426:V431" si="252">U426+V425</f>
        <v>63905.729999999989</v>
      </c>
      <c r="W426" s="39">
        <f t="shared" ref="W426:W431" si="253">S426+V426</f>
        <v>74061.543229999923</v>
      </c>
      <c r="X426" s="1">
        <f t="shared" ref="X426:X431" si="254">X425+B426</f>
        <v>61535</v>
      </c>
      <c r="Y426" s="37">
        <f t="shared" ref="Y426:Y431" si="255">W426-X426</f>
        <v>12526.543229999923</v>
      </c>
      <c r="Z426" s="204">
        <f t="shared" ref="Z426:Z431" si="256">W426/X426-1</f>
        <v>0.20356777817502114</v>
      </c>
      <c r="AA426" s="204">
        <v>0</v>
      </c>
      <c r="AB426" s="204">
        <f>SUM($C$2:C426)*D426/SUM($B$2:B426)-1</f>
        <v>0.26081489918898915</v>
      </c>
      <c r="AC426" s="204">
        <f t="shared" ref="AC426:AC431" si="257">Z426-AB426</f>
        <v>-5.7247121013968005E-2</v>
      </c>
      <c r="AD426" s="40">
        <f t="shared" ref="AD426:AD431" si="258">IF(E426-F426&lt;0,"达成",E426-F426)</f>
        <v>0.22211404444444441</v>
      </c>
    </row>
    <row r="427" spans="1:30">
      <c r="A427" s="63" t="s">
        <v>1773</v>
      </c>
      <c r="B427" s="2">
        <v>135</v>
      </c>
      <c r="C427" s="180">
        <v>104.65</v>
      </c>
      <c r="D427" s="181">
        <v>1.2892999999999999</v>
      </c>
      <c r="E427" s="32">
        <f t="shared" si="240"/>
        <v>0.22000000000000003</v>
      </c>
      <c r="F427" s="26">
        <f t="shared" si="241"/>
        <v>-9.7784444444443952E-3</v>
      </c>
      <c r="H427" s="58">
        <f t="shared" si="242"/>
        <v>-1.3200899999999933</v>
      </c>
      <c r="I427" s="2" t="s">
        <v>66</v>
      </c>
      <c r="J427" s="33" t="s">
        <v>1762</v>
      </c>
      <c r="K427" s="59">
        <f t="shared" si="243"/>
        <v>44103</v>
      </c>
      <c r="L427" s="60" t="str">
        <f t="shared" ca="1" si="244"/>
        <v>2020/10/14</v>
      </c>
      <c r="M427" s="44">
        <f t="shared" ca="1" si="245"/>
        <v>2160</v>
      </c>
      <c r="N427" s="61">
        <f t="shared" ca="1" si="246"/>
        <v>-0.22307076388888777</v>
      </c>
      <c r="O427" s="35">
        <f t="shared" si="247"/>
        <v>134.92524499999999</v>
      </c>
      <c r="P427" s="35">
        <f t="shared" si="248"/>
        <v>-7.4755000000010341E-2</v>
      </c>
      <c r="Q427" s="36">
        <f t="shared" si="249"/>
        <v>0.9</v>
      </c>
      <c r="R427" s="37">
        <f t="shared" si="250"/>
        <v>8042.599999999954</v>
      </c>
      <c r="S427" s="38">
        <f t="shared" si="251"/>
        <v>10369.32417999994</v>
      </c>
      <c r="T427" s="38"/>
      <c r="U427" s="62"/>
      <c r="V427" s="39">
        <f t="shared" si="252"/>
        <v>63905.729999999989</v>
      </c>
      <c r="W427" s="39">
        <f t="shared" si="253"/>
        <v>74275.054179999934</v>
      </c>
      <c r="X427" s="1">
        <f t="shared" si="254"/>
        <v>61670</v>
      </c>
      <c r="Y427" s="37">
        <f t="shared" si="255"/>
        <v>12605.054179999934</v>
      </c>
      <c r="Z427" s="204">
        <f t="shared" si="256"/>
        <v>0.20439523560888495</v>
      </c>
      <c r="AA427" s="204">
        <v>0</v>
      </c>
      <c r="AB427" s="204">
        <f>SUM($C$2:C427)*D427/SUM($B$2:B427)-1</f>
        <v>0.2699727248487811</v>
      </c>
      <c r="AC427" s="204">
        <f t="shared" si="257"/>
        <v>-6.5577489239896147E-2</v>
      </c>
      <c r="AD427" s="40">
        <f t="shared" si="258"/>
        <v>0.22977844444444442</v>
      </c>
    </row>
    <row r="428" spans="1:30">
      <c r="A428" s="63" t="s">
        <v>1774</v>
      </c>
      <c r="B428" s="2">
        <v>135</v>
      </c>
      <c r="C428" s="180">
        <v>105.27</v>
      </c>
      <c r="D428" s="181">
        <v>1.2817000000000001</v>
      </c>
      <c r="E428" s="32">
        <f t="shared" si="240"/>
        <v>0.22000000000000003</v>
      </c>
      <c r="F428" s="26">
        <f t="shared" si="241"/>
        <v>-3.9118666666665917E-3</v>
      </c>
      <c r="H428" s="58">
        <f t="shared" si="242"/>
        <v>-0.52810199999998986</v>
      </c>
      <c r="I428" s="2" t="s">
        <v>66</v>
      </c>
      <c r="J428" s="33" t="s">
        <v>1765</v>
      </c>
      <c r="K428" s="59">
        <f t="shared" si="243"/>
        <v>44104</v>
      </c>
      <c r="L428" s="60" t="str">
        <f t="shared" ca="1" si="244"/>
        <v>2020/10/14</v>
      </c>
      <c r="M428" s="44">
        <f t="shared" ca="1" si="245"/>
        <v>2025</v>
      </c>
      <c r="N428" s="61">
        <f t="shared" ca="1" si="246"/>
        <v>-9.5188755555553728E-2</v>
      </c>
      <c r="O428" s="35">
        <f t="shared" si="247"/>
        <v>134.92455899999999</v>
      </c>
      <c r="P428" s="35">
        <f t="shared" si="248"/>
        <v>-7.5441000000012082E-2</v>
      </c>
      <c r="Q428" s="36">
        <f t="shared" si="249"/>
        <v>0.9</v>
      </c>
      <c r="R428" s="37">
        <f t="shared" si="250"/>
        <v>8147.8699999999544</v>
      </c>
      <c r="S428" s="38">
        <f t="shared" si="251"/>
        <v>10443.124978999942</v>
      </c>
      <c r="T428" s="38"/>
      <c r="U428" s="62"/>
      <c r="V428" s="39">
        <f t="shared" si="252"/>
        <v>63905.729999999989</v>
      </c>
      <c r="W428" s="39">
        <f t="shared" si="253"/>
        <v>74348.854978999938</v>
      </c>
      <c r="X428" s="1">
        <f t="shared" si="254"/>
        <v>61805</v>
      </c>
      <c r="Y428" s="37">
        <f t="shared" si="255"/>
        <v>12543.854978999938</v>
      </c>
      <c r="Z428" s="204">
        <f t="shared" si="256"/>
        <v>0.2029585790631816</v>
      </c>
      <c r="AA428" s="204">
        <v>0</v>
      </c>
      <c r="AB428" s="204">
        <f>SUM($C$2:C428)*D428/SUM($B$2:B428)-1</f>
        <v>0.26190739923334072</v>
      </c>
      <c r="AC428" s="204">
        <f t="shared" si="257"/>
        <v>-5.8948820170159122E-2</v>
      </c>
      <c r="AD428" s="40">
        <f t="shared" si="258"/>
        <v>0.22391186666666663</v>
      </c>
    </row>
    <row r="429" spans="1:30">
      <c r="A429" s="63" t="s">
        <v>1775</v>
      </c>
      <c r="B429" s="2">
        <v>135</v>
      </c>
      <c r="C429" s="180">
        <v>102.69</v>
      </c>
      <c r="D429" s="181">
        <v>1.3140000000000001</v>
      </c>
      <c r="E429" s="32">
        <f t="shared" si="240"/>
        <v>0.22000000000000003</v>
      </c>
      <c r="F429" s="26">
        <f t="shared" si="241"/>
        <v>-2.8324399999999944E-2</v>
      </c>
      <c r="H429" s="58">
        <f t="shared" si="242"/>
        <v>-3.8237939999999924</v>
      </c>
      <c r="I429" s="2" t="s">
        <v>66</v>
      </c>
      <c r="J429" s="33" t="s">
        <v>1767</v>
      </c>
      <c r="K429" s="59">
        <f t="shared" si="243"/>
        <v>44113</v>
      </c>
      <c r="L429" s="60" t="str">
        <f t="shared" ca="1" si="244"/>
        <v>2020/10/14</v>
      </c>
      <c r="M429" s="44">
        <f t="shared" ca="1" si="245"/>
        <v>810</v>
      </c>
      <c r="N429" s="61">
        <f t="shared" ca="1" si="246"/>
        <v>-1.7230676666666633</v>
      </c>
      <c r="O429" s="35">
        <f t="shared" si="247"/>
        <v>134.93466000000001</v>
      </c>
      <c r="P429" s="35">
        <f t="shared" si="248"/>
        <v>-6.533999999999196E-2</v>
      </c>
      <c r="Q429" s="36">
        <f t="shared" si="249"/>
        <v>0.9</v>
      </c>
      <c r="R429" s="37">
        <f t="shared" si="250"/>
        <v>8250.559999999954</v>
      </c>
      <c r="S429" s="38">
        <f t="shared" si="251"/>
        <v>10841.235839999939</v>
      </c>
      <c r="T429" s="38"/>
      <c r="U429" s="62"/>
      <c r="V429" s="39">
        <f t="shared" si="252"/>
        <v>63905.729999999989</v>
      </c>
      <c r="W429" s="39">
        <f t="shared" si="253"/>
        <v>74746.965839999932</v>
      </c>
      <c r="X429" s="1">
        <f t="shared" si="254"/>
        <v>61940</v>
      </c>
      <c r="Y429" s="37">
        <f t="shared" si="255"/>
        <v>12806.965839999932</v>
      </c>
      <c r="Z429" s="204">
        <f t="shared" si="256"/>
        <v>0.20676405941233345</v>
      </c>
      <c r="AA429" s="204">
        <v>0</v>
      </c>
      <c r="AB429" s="204">
        <f>SUM($C$2:C429)*D429/SUM($B$2:B429)-1</f>
        <v>0.29306218847656162</v>
      </c>
      <c r="AC429" s="204">
        <f t="shared" si="257"/>
        <v>-8.629812906422818E-2</v>
      </c>
      <c r="AD429" s="40">
        <f t="shared" si="258"/>
        <v>0.24832439999999997</v>
      </c>
    </row>
    <row r="430" spans="1:30">
      <c r="A430" s="63" t="s">
        <v>1776</v>
      </c>
      <c r="B430" s="2">
        <v>135</v>
      </c>
      <c r="C430" s="180">
        <v>99.99</v>
      </c>
      <c r="D430" s="181">
        <v>1.3494999999999999</v>
      </c>
      <c r="E430" s="32">
        <f t="shared" ref="E430:E431" si="259">10%*Q430+13%</f>
        <v>0.22000000000000003</v>
      </c>
      <c r="F430" s="26">
        <f t="shared" ref="F430:F431" si="260">IF(G430="",($F$1*C430-B430)/B430,H430/B430)</f>
        <v>-5.3872399999999987E-2</v>
      </c>
      <c r="H430" s="58">
        <f t="shared" ref="H430:H431" si="261">IF(G430="",$F$1*C430-B430,G430-B430)</f>
        <v>-7.2727739999999983</v>
      </c>
      <c r="I430" s="2" t="s">
        <v>66</v>
      </c>
      <c r="J430" s="33" t="s">
        <v>1769</v>
      </c>
      <c r="K430" s="59">
        <f t="shared" ref="K430:K431" si="262">DATE(MID(J430,1,4),MID(J430,5,2),MID(J430,7,2))</f>
        <v>44116</v>
      </c>
      <c r="L430" s="60" t="str">
        <f t="shared" ref="L430:L431" ca="1" si="263">IF(LEN(J430) &gt; 15,DATE(MID(J430,12,4),MID(J430,16,2),MID(J430,18,2)),TEXT(TODAY(),"yyyy/m/d"))</f>
        <v>2020/10/14</v>
      </c>
      <c r="M430" s="44">
        <f t="shared" ref="M430:M431" ca="1" si="264">(L430-K430+1)*B430</f>
        <v>405</v>
      </c>
      <c r="N430" s="61">
        <f t="shared" ref="N430:N431" ca="1" si="265">H430/M430*365</f>
        <v>-6.5544753333333317</v>
      </c>
      <c r="O430" s="35">
        <f t="shared" ref="O430:O431" si="266">D430*C430</f>
        <v>134.93650499999998</v>
      </c>
      <c r="P430" s="35">
        <f t="shared" ref="P430:P431" si="267">O430-B430</f>
        <v>-6.3495000000017399E-2</v>
      </c>
      <c r="Q430" s="36">
        <f t="shared" ref="Q430:Q431" si="268">B430/150</f>
        <v>0.9</v>
      </c>
      <c r="R430" s="37">
        <f t="shared" si="250"/>
        <v>8350.5499999999538</v>
      </c>
      <c r="S430" s="38">
        <f t="shared" si="251"/>
        <v>11269.067224999937</v>
      </c>
      <c r="T430" s="38"/>
      <c r="U430" s="62"/>
      <c r="V430" s="39">
        <f t="shared" si="252"/>
        <v>63905.729999999989</v>
      </c>
      <c r="W430" s="39">
        <f t="shared" si="253"/>
        <v>75174.797224999929</v>
      </c>
      <c r="X430" s="1">
        <f t="shared" si="254"/>
        <v>62075</v>
      </c>
      <c r="Y430" s="37">
        <f t="shared" si="255"/>
        <v>13099.797224999929</v>
      </c>
      <c r="Z430" s="204">
        <f t="shared" si="256"/>
        <v>0.21103177164719988</v>
      </c>
      <c r="AA430" s="204">
        <v>0</v>
      </c>
      <c r="AB430" s="204">
        <f>SUM($C$2:C430)*D430/SUM($B$2:B430)-1</f>
        <v>0.32727637044254876</v>
      </c>
      <c r="AC430" s="204">
        <f t="shared" si="257"/>
        <v>-0.11624459879534887</v>
      </c>
      <c r="AD430" s="40">
        <f t="shared" si="258"/>
        <v>0.27387240000000002</v>
      </c>
    </row>
    <row r="431" spans="1:30">
      <c r="A431" s="63" t="s">
        <v>1777</v>
      </c>
      <c r="B431" s="2">
        <v>120</v>
      </c>
      <c r="C431" s="180">
        <v>88.75</v>
      </c>
      <c r="D431" s="181">
        <v>1.3514999999999999</v>
      </c>
      <c r="E431" s="32">
        <f t="shared" si="259"/>
        <v>0.21000000000000002</v>
      </c>
      <c r="F431" s="26">
        <f t="shared" si="260"/>
        <v>-5.525624999999993E-2</v>
      </c>
      <c r="H431" s="58">
        <f t="shared" si="261"/>
        <v>-6.6307499999999919</v>
      </c>
      <c r="I431" s="2" t="s">
        <v>66</v>
      </c>
      <c r="J431" s="33" t="s">
        <v>1771</v>
      </c>
      <c r="K431" s="59">
        <f t="shared" si="262"/>
        <v>44117</v>
      </c>
      <c r="L431" s="60" t="str">
        <f t="shared" ca="1" si="263"/>
        <v>2020/10/14</v>
      </c>
      <c r="M431" s="44">
        <f t="shared" ca="1" si="264"/>
        <v>240</v>
      </c>
      <c r="N431" s="61">
        <f t="shared" ca="1" si="265"/>
        <v>-10.084265624999988</v>
      </c>
      <c r="O431" s="35">
        <f t="shared" si="266"/>
        <v>119.94562499999999</v>
      </c>
      <c r="P431" s="35">
        <f t="shared" si="267"/>
        <v>-5.437500000000739E-2</v>
      </c>
      <c r="Q431" s="36">
        <f t="shared" si="268"/>
        <v>0.8</v>
      </c>
      <c r="R431" s="37">
        <f t="shared" si="250"/>
        <v>8439.2999999999538</v>
      </c>
      <c r="S431" s="38">
        <f t="shared" si="251"/>
        <v>11405.713949999938</v>
      </c>
      <c r="T431" s="38"/>
      <c r="U431" s="62"/>
      <c r="V431" s="39">
        <f t="shared" si="252"/>
        <v>63905.729999999989</v>
      </c>
      <c r="W431" s="39">
        <f t="shared" si="253"/>
        <v>75311.443949999928</v>
      </c>
      <c r="X431" s="1">
        <f t="shared" si="254"/>
        <v>62195</v>
      </c>
      <c r="Y431" s="37">
        <f t="shared" si="255"/>
        <v>13116.443949999928</v>
      </c>
      <c r="Z431" s="204">
        <f t="shared" si="256"/>
        <v>0.21089225741618978</v>
      </c>
      <c r="AA431" s="204">
        <v>0</v>
      </c>
      <c r="AB431" s="204">
        <f>SUM($C$2:C431)*D431/SUM($B$2:B431)-1</f>
        <v>0.32860215730610154</v>
      </c>
      <c r="AC431" s="204">
        <f t="shared" si="257"/>
        <v>-0.11770989988991176</v>
      </c>
      <c r="AD431" s="40">
        <f t="shared" si="258"/>
        <v>0.26525624999999997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431">
    <cfRule type="cellIs" dxfId="2" priority="13" operator="between">
      <formula>-0.3</formula>
      <formula>-0.03</formula>
    </cfRule>
  </conditionalFormatting>
  <conditionalFormatting sqref="F1:F1048576 H1:H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431">
    <cfRule type="dataBar" priority="1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431">
    <cfRule type="dataBar" priority="1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Z2:Z431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674</v>
      </c>
      <c r="C2" s="2" t="s">
        <v>675</v>
      </c>
      <c r="D2" s="2" t="s">
        <v>676</v>
      </c>
      <c r="E2" s="2" t="s">
        <v>677</v>
      </c>
      <c r="F2" s="2" t="s">
        <v>678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M6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8" sqref="H8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11.625" style="2" customWidth="1"/>
    <col min="6" max="6" width="7.5" style="2" bestFit="1" customWidth="1"/>
    <col min="7" max="7" width="9.625" style="56" bestFit="1" customWidth="1"/>
    <col min="8" max="8" width="8" style="56" bestFit="1" customWidth="1"/>
    <col min="9" max="9" width="9" style="2" bestFit="1" customWidth="1"/>
    <col min="10" max="10" width="7.5" style="2" bestFit="1" customWidth="1"/>
    <col min="11" max="11" width="9.5" style="56" bestFit="1" customWidth="1"/>
    <col min="12" max="12" width="7.5" style="56" bestFit="1" customWidth="1"/>
    <col min="13" max="13" width="8" style="2" bestFit="1" customWidth="1"/>
    <col min="14" max="14" width="7.5" style="2" bestFit="1" customWidth="1"/>
    <col min="15" max="15" width="9.5" style="2" bestFit="1" customWidth="1"/>
    <col min="16" max="16" width="7.5" style="2" bestFit="1" customWidth="1"/>
    <col min="17" max="17" width="8.625" style="2" customWidth="1"/>
    <col min="18" max="1025" width="9.625" style="2" customWidth="1"/>
  </cols>
  <sheetData>
    <row r="1" spans="1:17 1026:1027" ht="36.950000000000003" customHeight="1">
      <c r="A1" s="243">
        <f>G1+K1+O1</f>
        <v>11706.48</v>
      </c>
      <c r="B1" s="243"/>
      <c r="C1" s="243"/>
      <c r="D1" s="243"/>
      <c r="E1" s="244"/>
      <c r="F1" s="67" t="s">
        <v>679</v>
      </c>
      <c r="G1" s="245">
        <f>SUM(I3:I10052)</f>
        <v>8264.7639999999992</v>
      </c>
      <c r="H1" s="245"/>
      <c r="I1" s="246"/>
      <c r="J1" s="67" t="s">
        <v>1602</v>
      </c>
      <c r="K1" s="245">
        <f>SUM(M3:M10052)</f>
        <v>1217.4760000000001</v>
      </c>
      <c r="L1" s="245"/>
      <c r="M1" s="246"/>
      <c r="N1" s="67" t="s">
        <v>1636</v>
      </c>
      <c r="O1" s="245">
        <f>SUM(Q3:Q10052)</f>
        <v>2224.2400000000002</v>
      </c>
      <c r="P1" s="245"/>
      <c r="Q1" s="246"/>
    </row>
    <row r="2" spans="1:17 1026:1027" s="69" customFormat="1">
      <c r="A2" s="69" t="s">
        <v>682</v>
      </c>
      <c r="B2" s="69" t="s">
        <v>683</v>
      </c>
      <c r="C2" s="69" t="s">
        <v>1637</v>
      </c>
      <c r="D2" s="69" t="s">
        <v>684</v>
      </c>
      <c r="E2" s="210" t="s">
        <v>686</v>
      </c>
      <c r="F2" s="70" t="s">
        <v>1638</v>
      </c>
      <c r="G2" s="211" t="s">
        <v>1604</v>
      </c>
      <c r="H2" s="211" t="s">
        <v>1635</v>
      </c>
      <c r="I2" s="212" t="s">
        <v>688</v>
      </c>
      <c r="J2" s="70" t="s">
        <v>1638</v>
      </c>
      <c r="K2" s="211" t="s">
        <v>1604</v>
      </c>
      <c r="L2" s="211" t="s">
        <v>1635</v>
      </c>
      <c r="M2" s="212" t="s">
        <v>688</v>
      </c>
      <c r="N2" s="70" t="s">
        <v>1638</v>
      </c>
      <c r="O2" s="211" t="s">
        <v>1604</v>
      </c>
      <c r="P2" s="211" t="s">
        <v>1635</v>
      </c>
      <c r="Q2" s="213" t="s">
        <v>688</v>
      </c>
    </row>
    <row r="3" spans="1:17 1026:1027" s="2" customFormat="1">
      <c r="A3" s="2">
        <v>688519</v>
      </c>
      <c r="B3" s="65" t="s">
        <v>1603</v>
      </c>
      <c r="C3" s="126">
        <v>32.6</v>
      </c>
      <c r="D3" s="81">
        <v>44053</v>
      </c>
      <c r="E3" s="215">
        <v>44061</v>
      </c>
      <c r="F3" s="214">
        <v>353</v>
      </c>
      <c r="G3" s="219">
        <v>48.508000000000003</v>
      </c>
      <c r="H3" s="219">
        <v>24.6</v>
      </c>
      <c r="I3" s="216">
        <f>F3*(G3-$C$3)-H3</f>
        <v>5590.924</v>
      </c>
      <c r="J3" s="214">
        <v>52</v>
      </c>
      <c r="K3" s="219">
        <v>48.508000000000003</v>
      </c>
      <c r="L3" s="219">
        <v>3.62</v>
      </c>
      <c r="M3" s="216">
        <f>J3*(K3-C3)-L3</f>
        <v>823.59600000000012</v>
      </c>
      <c r="N3" s="214">
        <v>95</v>
      </c>
      <c r="O3" s="219">
        <v>48.508000000000003</v>
      </c>
      <c r="P3" s="219">
        <v>6.61</v>
      </c>
      <c r="Q3" s="217">
        <f>N3*(O3-$C$3)-P3</f>
        <v>1504.6500000000003</v>
      </c>
      <c r="AML3" s="218"/>
      <c r="AMM3" s="218"/>
    </row>
    <row r="4" spans="1:17 1026:1027" s="2" customFormat="1">
      <c r="A4" s="2">
        <v>601702</v>
      </c>
      <c r="B4" s="65" t="s">
        <v>1641</v>
      </c>
      <c r="C4" s="126">
        <v>3.69</v>
      </c>
      <c r="D4" s="81">
        <v>44071</v>
      </c>
      <c r="E4" s="83">
        <v>44085</v>
      </c>
      <c r="F4" s="82">
        <v>706</v>
      </c>
      <c r="G4" s="239">
        <v>7.49</v>
      </c>
      <c r="H4" s="239">
        <f>12.69-2.41-1.32</f>
        <v>8.9599999999999991</v>
      </c>
      <c r="I4" s="216">
        <f>F4*(G4-C4)-H4</f>
        <v>2673.84</v>
      </c>
      <c r="J4" s="82">
        <v>104</v>
      </c>
      <c r="K4" s="239">
        <v>7.49</v>
      </c>
      <c r="L4" s="239">
        <v>1.32</v>
      </c>
      <c r="M4" s="216">
        <f>J4*(K4-C4)-L4</f>
        <v>393.88000000000005</v>
      </c>
      <c r="N4" s="82">
        <v>190</v>
      </c>
      <c r="O4" s="239">
        <v>7.49</v>
      </c>
      <c r="P4" s="239">
        <v>2.41</v>
      </c>
      <c r="Q4" s="217">
        <f>N4*(O4-C4)-P4</f>
        <v>719.59</v>
      </c>
    </row>
    <row r="5" spans="1:17 1026:1027">
      <c r="D5" s="81"/>
      <c r="E5" s="81"/>
      <c r="F5" s="82"/>
      <c r="G5" s="84"/>
      <c r="H5" s="84"/>
      <c r="I5" s="85"/>
      <c r="J5" s="82"/>
      <c r="K5" s="84"/>
      <c r="L5" s="84"/>
      <c r="M5" s="85"/>
      <c r="N5" s="82"/>
      <c r="O5" s="84"/>
      <c r="P5" s="84"/>
      <c r="Q5" s="209"/>
    </row>
    <row r="6" spans="1:17 1026:1027">
      <c r="D6" s="81"/>
      <c r="E6" s="81"/>
      <c r="F6" s="82"/>
      <c r="G6" s="84"/>
      <c r="H6" s="84"/>
      <c r="I6" s="85"/>
      <c r="J6" s="82"/>
      <c r="K6" s="84"/>
      <c r="L6" s="84"/>
      <c r="M6" s="85"/>
      <c r="N6" s="82"/>
      <c r="O6" s="84"/>
      <c r="P6" s="84"/>
      <c r="Q6" s="209"/>
    </row>
  </sheetData>
  <mergeCells count="4">
    <mergeCell ref="A1:E1"/>
    <mergeCell ref="G1:I1"/>
    <mergeCell ref="K1:M1"/>
    <mergeCell ref="O1:Q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zoomScaleNormal="100" workbookViewId="0">
      <pane xSplit="3" ySplit="3" topLeftCell="D34" activePane="bottomRight" state="frozen"/>
      <selection pane="topRight" activeCell="D1" sqref="D1"/>
      <selection pane="bottomLeft" activeCell="A22" sqref="A22"/>
      <selection pane="bottomRight" activeCell="M46" sqref="M46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47">
        <f>E1+K1</f>
        <v>8577.880000000001</v>
      </c>
      <c r="B1" s="247"/>
      <c r="C1" s="249"/>
      <c r="D1" s="67" t="s">
        <v>679</v>
      </c>
      <c r="E1" s="247">
        <f>G3</f>
        <v>4080.7200000000003</v>
      </c>
      <c r="F1" s="247"/>
      <c r="G1" s="68" t="s">
        <v>680</v>
      </c>
      <c r="H1" s="248">
        <f>G3/I3*365</f>
        <v>2.4140401944894654</v>
      </c>
      <c r="I1" s="248"/>
      <c r="J1" s="67" t="s">
        <v>681</v>
      </c>
      <c r="K1" s="247">
        <f>M3</f>
        <v>4497.1600000000008</v>
      </c>
      <c r="L1" s="247"/>
      <c r="M1" s="68" t="s">
        <v>680</v>
      </c>
      <c r="N1" s="248">
        <f>M3/O3*365</f>
        <v>2.0569716791979951</v>
      </c>
      <c r="O1" s="248"/>
    </row>
    <row r="2" spans="1:15" s="69" customFormat="1">
      <c r="A2" s="69" t="s">
        <v>682</v>
      </c>
      <c r="B2" s="69" t="s">
        <v>683</v>
      </c>
      <c r="C2" s="69" t="s">
        <v>684</v>
      </c>
      <c r="D2" s="70" t="s">
        <v>685</v>
      </c>
      <c r="E2" s="71" t="s">
        <v>686</v>
      </c>
      <c r="F2" s="72" t="s">
        <v>687</v>
      </c>
      <c r="G2" s="73" t="s">
        <v>688</v>
      </c>
      <c r="H2" s="74" t="s">
        <v>689</v>
      </c>
      <c r="I2" s="75" t="s">
        <v>690</v>
      </c>
      <c r="J2" s="70" t="s">
        <v>685</v>
      </c>
      <c r="K2" s="71" t="s">
        <v>686</v>
      </c>
      <c r="L2" s="72" t="s">
        <v>687</v>
      </c>
      <c r="M2" s="76" t="s">
        <v>688</v>
      </c>
      <c r="N2" s="74" t="s">
        <v>689</v>
      </c>
      <c r="O2" s="75" t="s">
        <v>690</v>
      </c>
    </row>
    <row r="3" spans="1:15" s="69" customFormat="1">
      <c r="A3" s="69" t="s">
        <v>691</v>
      </c>
      <c r="B3" s="112" t="s">
        <v>692</v>
      </c>
      <c r="C3" s="113" t="str">
        <f ca="1">TODAY()-C4&amp;" 天"</f>
        <v>484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1" t="str">
        <f>"当前 "&amp;COUNTIF(E4:E10008,"----")&amp;" 支"</f>
        <v>当前 0 支</v>
      </c>
      <c r="I3" s="80">
        <f>SUM(I4:I3008)</f>
        <v>617000</v>
      </c>
      <c r="J3" s="77">
        <f>SUM(J4:J10094)</f>
        <v>34000</v>
      </c>
      <c r="K3" s="74"/>
      <c r="L3" s="78">
        <f>SUM(L4:L10094)</f>
        <v>38497.159999999996</v>
      </c>
      <c r="M3" s="79">
        <f>SUM(M4:M10094)</f>
        <v>4497.1600000000008</v>
      </c>
      <c r="N3" s="111" t="str">
        <f>"当前 "&amp;COUNTIF(K4:K10008,"----")&amp;" 支"</f>
        <v>当前 0 支</v>
      </c>
      <c r="O3" s="80">
        <f>SUM(O4:O3008)</f>
        <v>798000</v>
      </c>
    </row>
    <row r="4" spans="1:15">
      <c r="A4" s="2">
        <v>113027</v>
      </c>
      <c r="B4" s="65" t="s">
        <v>693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694</v>
      </c>
      <c r="K4" s="89" t="s">
        <v>694</v>
      </c>
      <c r="L4" s="90" t="s">
        <v>694</v>
      </c>
      <c r="M4" s="90" t="s">
        <v>694</v>
      </c>
      <c r="N4" s="89" t="s">
        <v>694</v>
      </c>
      <c r="O4" s="91" t="s">
        <v>694</v>
      </c>
    </row>
    <row r="5" spans="1:15">
      <c r="A5" s="2">
        <v>113028</v>
      </c>
      <c r="B5" s="65" t="s">
        <v>695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696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697</v>
      </c>
      <c r="C7" s="81">
        <v>43663</v>
      </c>
      <c r="D7" s="96" t="s">
        <v>694</v>
      </c>
      <c r="E7" s="97" t="s">
        <v>694</v>
      </c>
      <c r="F7" s="98" t="s">
        <v>694</v>
      </c>
      <c r="G7" s="98" t="s">
        <v>694</v>
      </c>
      <c r="H7" s="97" t="s">
        <v>694</v>
      </c>
      <c r="I7" s="97" t="s">
        <v>694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698</v>
      </c>
      <c r="C8" s="81">
        <v>43671</v>
      </c>
      <c r="D8" s="96" t="s">
        <v>694</v>
      </c>
      <c r="E8" s="97" t="s">
        <v>694</v>
      </c>
      <c r="F8" s="98" t="s">
        <v>694</v>
      </c>
      <c r="G8" s="98" t="s">
        <v>694</v>
      </c>
      <c r="H8" s="97" t="s">
        <v>694</v>
      </c>
      <c r="I8" s="97" t="s">
        <v>694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699</v>
      </c>
      <c r="C9" s="81">
        <v>43682</v>
      </c>
      <c r="D9" s="96" t="s">
        <v>694</v>
      </c>
      <c r="E9" s="97" t="s">
        <v>694</v>
      </c>
      <c r="F9" s="98" t="s">
        <v>694</v>
      </c>
      <c r="G9" s="98" t="s">
        <v>694</v>
      </c>
      <c r="H9" s="97" t="s">
        <v>694</v>
      </c>
      <c r="I9" s="97" t="s">
        <v>694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700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694</v>
      </c>
      <c r="K10" s="89" t="s">
        <v>694</v>
      </c>
      <c r="L10" s="90" t="s">
        <v>694</v>
      </c>
      <c r="M10" s="90" t="s">
        <v>694</v>
      </c>
      <c r="N10" s="89" t="s">
        <v>694</v>
      </c>
      <c r="O10" s="91" t="s">
        <v>694</v>
      </c>
    </row>
    <row r="11" spans="1:15">
      <c r="A11" s="2">
        <v>128073</v>
      </c>
      <c r="B11" s="65" t="s">
        <v>701</v>
      </c>
      <c r="C11" s="81">
        <v>43703</v>
      </c>
      <c r="D11" s="96" t="s">
        <v>694</v>
      </c>
      <c r="E11" s="97" t="s">
        <v>694</v>
      </c>
      <c r="F11" s="98" t="s">
        <v>694</v>
      </c>
      <c r="G11" s="98" t="s">
        <v>694</v>
      </c>
      <c r="H11" s="97" t="s">
        <v>694</v>
      </c>
      <c r="I11" s="97" t="s">
        <v>694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702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703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694</v>
      </c>
      <c r="K13" s="89" t="s">
        <v>694</v>
      </c>
      <c r="L13" s="90" t="s">
        <v>694</v>
      </c>
      <c r="M13" s="90" t="s">
        <v>694</v>
      </c>
      <c r="N13" s="89" t="s">
        <v>694</v>
      </c>
      <c r="O13" s="91" t="s">
        <v>694</v>
      </c>
    </row>
    <row r="14" spans="1:15">
      <c r="A14" s="2">
        <v>128079</v>
      </c>
      <c r="B14" s="65" t="s">
        <v>704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694</v>
      </c>
      <c r="K14" s="89" t="s">
        <v>694</v>
      </c>
      <c r="L14" s="90" t="s">
        <v>694</v>
      </c>
      <c r="M14" s="90" t="s">
        <v>694</v>
      </c>
      <c r="N14" s="89" t="s">
        <v>694</v>
      </c>
      <c r="O14" s="91" t="s">
        <v>694</v>
      </c>
    </row>
    <row r="15" spans="1:15">
      <c r="A15" s="2">
        <v>127014</v>
      </c>
      <c r="B15" s="65" t="s">
        <v>705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694</v>
      </c>
      <c r="K15" s="89" t="s">
        <v>694</v>
      </c>
      <c r="L15" s="90" t="s">
        <v>694</v>
      </c>
      <c r="M15" s="90" t="s">
        <v>694</v>
      </c>
      <c r="N15" s="89" t="s">
        <v>694</v>
      </c>
      <c r="O15" s="91" t="s">
        <v>694</v>
      </c>
    </row>
    <row r="16" spans="1:15">
      <c r="A16" s="2">
        <v>110059</v>
      </c>
      <c r="B16" s="65" t="s">
        <v>871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706</v>
      </c>
      <c r="C17" s="81">
        <v>43768</v>
      </c>
      <c r="D17" s="96" t="s">
        <v>694</v>
      </c>
      <c r="E17" s="97" t="s">
        <v>694</v>
      </c>
      <c r="F17" s="98" t="s">
        <v>694</v>
      </c>
      <c r="G17" s="98" t="s">
        <v>694</v>
      </c>
      <c r="H17" s="97" t="s">
        <v>694</v>
      </c>
      <c r="I17" s="104" t="s">
        <v>694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707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694</v>
      </c>
      <c r="K18" s="89" t="s">
        <v>694</v>
      </c>
      <c r="L18" s="90" t="s">
        <v>694</v>
      </c>
      <c r="M18" s="90" t="s">
        <v>694</v>
      </c>
      <c r="N18" s="89" t="s">
        <v>694</v>
      </c>
      <c r="O18" s="91" t="s">
        <v>694</v>
      </c>
    </row>
    <row r="19" spans="1:15">
      <c r="A19" s="2">
        <v>123035</v>
      </c>
      <c r="B19" s="65" t="s">
        <v>708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709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694</v>
      </c>
      <c r="K20" s="89" t="s">
        <v>694</v>
      </c>
      <c r="L20" s="90" t="s">
        <v>694</v>
      </c>
      <c r="M20" s="90" t="s">
        <v>694</v>
      </c>
      <c r="N20" s="89" t="s">
        <v>694</v>
      </c>
      <c r="O20" s="91" t="s">
        <v>694</v>
      </c>
    </row>
    <row r="21" spans="1:15">
      <c r="A21" s="2">
        <v>128081</v>
      </c>
      <c r="B21" s="65" t="s">
        <v>710</v>
      </c>
      <c r="C21" s="81">
        <v>43794</v>
      </c>
      <c r="D21" s="96" t="s">
        <v>694</v>
      </c>
      <c r="E21" s="97" t="s">
        <v>694</v>
      </c>
      <c r="F21" s="98" t="s">
        <v>694</v>
      </c>
      <c r="G21" s="98" t="s">
        <v>694</v>
      </c>
      <c r="H21" s="97" t="s">
        <v>694</v>
      </c>
      <c r="I21" s="104" t="s">
        <v>694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711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712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694</v>
      </c>
      <c r="K23" s="89" t="s">
        <v>694</v>
      </c>
      <c r="L23" s="90" t="s">
        <v>694</v>
      </c>
      <c r="M23" s="90" t="s">
        <v>694</v>
      </c>
      <c r="N23" s="89" t="s">
        <v>694</v>
      </c>
      <c r="O23" s="91" t="s">
        <v>694</v>
      </c>
    </row>
    <row r="24" spans="1:15">
      <c r="A24" s="2">
        <v>110063</v>
      </c>
      <c r="B24" s="105" t="s">
        <v>713</v>
      </c>
      <c r="C24" s="81">
        <v>43816</v>
      </c>
      <c r="D24" s="96" t="s">
        <v>694</v>
      </c>
      <c r="E24" s="97" t="s">
        <v>694</v>
      </c>
      <c r="F24" s="98" t="s">
        <v>694</v>
      </c>
      <c r="G24" s="98" t="s">
        <v>694</v>
      </c>
      <c r="H24" s="97" t="s">
        <v>694</v>
      </c>
      <c r="I24" s="104" t="s">
        <v>694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714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715</v>
      </c>
      <c r="C26" s="81">
        <v>43817</v>
      </c>
      <c r="D26" s="96" t="s">
        <v>694</v>
      </c>
      <c r="E26" s="97" t="s">
        <v>694</v>
      </c>
      <c r="F26" s="98" t="s">
        <v>694</v>
      </c>
      <c r="G26" s="98" t="s">
        <v>694</v>
      </c>
      <c r="H26" s="97" t="s">
        <v>694</v>
      </c>
      <c r="I26" s="104" t="s">
        <v>694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716</v>
      </c>
      <c r="C27" s="81">
        <v>43822</v>
      </c>
      <c r="D27" s="96" t="s">
        <v>694</v>
      </c>
      <c r="E27" s="97" t="s">
        <v>694</v>
      </c>
      <c r="F27" s="98" t="s">
        <v>694</v>
      </c>
      <c r="G27" s="98" t="s">
        <v>694</v>
      </c>
      <c r="H27" s="97" t="s">
        <v>694</v>
      </c>
      <c r="I27" s="104" t="s">
        <v>694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717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718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694</v>
      </c>
      <c r="K29" s="89" t="s">
        <v>694</v>
      </c>
      <c r="L29" s="90" t="s">
        <v>694</v>
      </c>
      <c r="M29" s="90" t="s">
        <v>694</v>
      </c>
      <c r="N29" s="89" t="s">
        <v>694</v>
      </c>
      <c r="O29" s="91" t="s">
        <v>694</v>
      </c>
    </row>
    <row r="30" spans="1:15">
      <c r="A30" s="2">
        <v>128088</v>
      </c>
      <c r="B30" s="65" t="s">
        <v>719</v>
      </c>
      <c r="C30" s="81">
        <v>43825</v>
      </c>
      <c r="D30" s="96" t="s">
        <v>694</v>
      </c>
      <c r="E30" s="97" t="s">
        <v>694</v>
      </c>
      <c r="F30" s="98" t="s">
        <v>694</v>
      </c>
      <c r="G30" s="98" t="s">
        <v>694</v>
      </c>
      <c r="H30" s="97" t="s">
        <v>694</v>
      </c>
      <c r="I30" s="104" t="s">
        <v>694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720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694</v>
      </c>
      <c r="K31" s="89" t="s">
        <v>694</v>
      </c>
      <c r="L31" s="90" t="s">
        <v>694</v>
      </c>
      <c r="M31" s="90" t="s">
        <v>694</v>
      </c>
      <c r="N31" s="89" t="s">
        <v>694</v>
      </c>
      <c r="O31" s="91" t="s">
        <v>694</v>
      </c>
    </row>
    <row r="32" spans="1:15">
      <c r="A32" s="2">
        <v>128090</v>
      </c>
      <c r="B32" s="105" t="s">
        <v>721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694</v>
      </c>
      <c r="K32" s="89" t="s">
        <v>694</v>
      </c>
      <c r="L32" s="90" t="s">
        <v>694</v>
      </c>
      <c r="M32" s="90" t="s">
        <v>694</v>
      </c>
      <c r="N32" s="89" t="s">
        <v>694</v>
      </c>
      <c r="O32" s="91" t="s">
        <v>694</v>
      </c>
    </row>
    <row r="33" spans="1:15">
      <c r="A33" s="2">
        <v>128092</v>
      </c>
      <c r="B33" s="65" t="s">
        <v>722</v>
      </c>
      <c r="C33" s="81">
        <v>43832</v>
      </c>
      <c r="D33" s="96" t="s">
        <v>694</v>
      </c>
      <c r="E33" s="97" t="s">
        <v>694</v>
      </c>
      <c r="F33" s="98" t="s">
        <v>694</v>
      </c>
      <c r="G33" s="98" t="s">
        <v>694</v>
      </c>
      <c r="H33" s="97" t="s">
        <v>694</v>
      </c>
      <c r="I33" s="104" t="s">
        <v>694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723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694</v>
      </c>
      <c r="K34" s="89" t="s">
        <v>694</v>
      </c>
      <c r="L34" s="90" t="s">
        <v>694</v>
      </c>
      <c r="M34" s="90" t="s">
        <v>694</v>
      </c>
      <c r="N34" s="89" t="s">
        <v>694</v>
      </c>
      <c r="O34" s="91" t="s">
        <v>694</v>
      </c>
    </row>
    <row r="35" spans="1:15">
      <c r="A35" s="2">
        <v>127015</v>
      </c>
      <c r="B35" s="65" t="s">
        <v>724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725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726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727</v>
      </c>
      <c r="C38" s="81">
        <v>43900</v>
      </c>
      <c r="D38" s="96" t="s">
        <v>694</v>
      </c>
      <c r="E38" s="97" t="s">
        <v>694</v>
      </c>
      <c r="F38" s="98" t="s">
        <v>694</v>
      </c>
      <c r="G38" s="98" t="s">
        <v>694</v>
      </c>
      <c r="H38" s="97" t="s">
        <v>694</v>
      </c>
      <c r="I38" s="104" t="s">
        <v>694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836</v>
      </c>
      <c r="C39" s="81">
        <v>43905</v>
      </c>
      <c r="D39" s="96" t="s">
        <v>694</v>
      </c>
      <c r="E39" s="97" t="s">
        <v>694</v>
      </c>
      <c r="F39" s="98" t="s">
        <v>694</v>
      </c>
      <c r="G39" s="98" t="s">
        <v>694</v>
      </c>
      <c r="H39" s="97" t="s">
        <v>694</v>
      </c>
      <c r="I39" s="104" t="s">
        <v>694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849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694</v>
      </c>
      <c r="K40" s="97" t="s">
        <v>694</v>
      </c>
      <c r="L40" s="98" t="s">
        <v>694</v>
      </c>
      <c r="M40" s="98" t="s">
        <v>694</v>
      </c>
      <c r="N40" s="97" t="s">
        <v>694</v>
      </c>
      <c r="O40" s="104" t="s">
        <v>694</v>
      </c>
    </row>
    <row r="41" spans="1:15">
      <c r="A41" s="2">
        <v>110068</v>
      </c>
      <c r="B41" s="65" t="s">
        <v>860</v>
      </c>
      <c r="C41" s="81">
        <v>43916</v>
      </c>
      <c r="D41" s="96" t="s">
        <v>694</v>
      </c>
      <c r="E41" s="97" t="s">
        <v>694</v>
      </c>
      <c r="F41" s="98" t="s">
        <v>694</v>
      </c>
      <c r="G41" s="98" t="s">
        <v>694</v>
      </c>
      <c r="H41" s="97" t="s">
        <v>694</v>
      </c>
      <c r="I41" s="104" t="s">
        <v>694</v>
      </c>
      <c r="J41" s="77">
        <v>1000</v>
      </c>
      <c r="K41" s="146">
        <v>43941</v>
      </c>
      <c r="L41" s="126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872</v>
      </c>
      <c r="C42" s="81">
        <v>43924</v>
      </c>
      <c r="D42" s="96" t="s">
        <v>694</v>
      </c>
      <c r="E42" s="97" t="s">
        <v>694</v>
      </c>
      <c r="F42" s="98" t="s">
        <v>694</v>
      </c>
      <c r="G42" s="98" t="s">
        <v>694</v>
      </c>
      <c r="H42" s="97" t="s">
        <v>694</v>
      </c>
      <c r="I42" s="104" t="s">
        <v>694</v>
      </c>
      <c r="J42" s="77">
        <v>1000</v>
      </c>
      <c r="K42" s="146">
        <v>43942</v>
      </c>
      <c r="L42" s="126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891</v>
      </c>
      <c r="C43" s="81">
        <v>43935</v>
      </c>
      <c r="D43" s="96" t="s">
        <v>694</v>
      </c>
      <c r="E43" s="97" t="s">
        <v>694</v>
      </c>
      <c r="F43" s="98" t="s">
        <v>694</v>
      </c>
      <c r="G43" s="98" t="s">
        <v>694</v>
      </c>
      <c r="H43" s="97" t="s">
        <v>694</v>
      </c>
      <c r="I43" s="104" t="s">
        <v>694</v>
      </c>
      <c r="J43" s="77">
        <v>1000</v>
      </c>
      <c r="K43" s="146">
        <v>44000</v>
      </c>
      <c r="L43" s="126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969</v>
      </c>
      <c r="C44" s="81">
        <v>43990</v>
      </c>
      <c r="D44" s="96" t="s">
        <v>694</v>
      </c>
      <c r="E44" s="97" t="s">
        <v>694</v>
      </c>
      <c r="F44" s="98" t="s">
        <v>694</v>
      </c>
      <c r="G44" s="98" t="s">
        <v>694</v>
      </c>
      <c r="H44" s="97" t="s">
        <v>694</v>
      </c>
      <c r="I44" s="104" t="s">
        <v>694</v>
      </c>
      <c r="J44" s="77">
        <v>1000</v>
      </c>
      <c r="K44" s="146">
        <v>44005</v>
      </c>
      <c r="L44" s="126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1586</v>
      </c>
      <c r="C45" s="81">
        <v>44040</v>
      </c>
      <c r="D45" s="96" t="s">
        <v>694</v>
      </c>
      <c r="E45" s="97" t="s">
        <v>694</v>
      </c>
      <c r="F45" s="98" t="s">
        <v>694</v>
      </c>
      <c r="G45" s="98" t="s">
        <v>694</v>
      </c>
      <c r="H45" s="97" t="s">
        <v>694</v>
      </c>
      <c r="I45" s="104" t="s">
        <v>694</v>
      </c>
      <c r="J45" s="77">
        <v>1000</v>
      </c>
      <c r="K45" s="146">
        <v>44063</v>
      </c>
      <c r="L45" s="126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1640</v>
      </c>
      <c r="C46" s="81">
        <v>44063</v>
      </c>
      <c r="D46" s="82"/>
      <c r="E46" s="107"/>
      <c r="F46" s="92"/>
      <c r="G46" s="92"/>
      <c r="H46" s="86"/>
      <c r="I46" s="87"/>
      <c r="J46" s="82">
        <v>1000</v>
      </c>
      <c r="K46" s="242">
        <v>44091</v>
      </c>
      <c r="L46" s="92">
        <v>1059.79</v>
      </c>
      <c r="M46" s="86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C47" s="81"/>
      <c r="D47" s="82"/>
      <c r="E47" s="107"/>
      <c r="F47" s="92"/>
      <c r="G47" s="92"/>
      <c r="H47" s="86"/>
      <c r="I47" s="87"/>
      <c r="J47" s="82"/>
      <c r="K47" s="86"/>
      <c r="L47" s="92"/>
      <c r="M47" s="86"/>
      <c r="N47" s="86"/>
      <c r="O47" s="87"/>
    </row>
    <row r="48" spans="1:15">
      <c r="C48" s="81"/>
      <c r="D48" s="82"/>
      <c r="E48" s="107"/>
      <c r="F48" s="92"/>
      <c r="G48" s="92"/>
      <c r="H48" s="86"/>
      <c r="I48" s="87"/>
      <c r="J48" s="82"/>
      <c r="K48" s="86"/>
      <c r="L48" s="92"/>
      <c r="M48" s="86"/>
      <c r="N48" s="86"/>
      <c r="O48" s="87"/>
    </row>
    <row r="49" spans="3:15">
      <c r="C49" s="81"/>
      <c r="D49" s="82"/>
      <c r="E49" s="107"/>
      <c r="F49" s="92"/>
      <c r="G49" s="92"/>
      <c r="H49" s="86"/>
      <c r="I49" s="87"/>
      <c r="J49" s="82"/>
      <c r="K49" s="86"/>
      <c r="L49" s="92"/>
      <c r="M49" s="86"/>
      <c r="N49" s="86"/>
      <c r="O49" s="87"/>
    </row>
    <row r="50" spans="3:15">
      <c r="C50" s="81"/>
      <c r="D50" s="82"/>
      <c r="E50" s="107"/>
      <c r="F50" s="92"/>
      <c r="G50" s="92"/>
      <c r="H50" s="86"/>
      <c r="I50" s="87"/>
      <c r="J50" s="82"/>
      <c r="K50" s="86"/>
      <c r="L50" s="92"/>
      <c r="M50" s="86"/>
      <c r="N50" s="86"/>
      <c r="O50" s="87"/>
    </row>
  </sheetData>
  <mergeCells count="5">
    <mergeCell ref="E1:F1"/>
    <mergeCell ref="H1:I1"/>
    <mergeCell ref="K1:L1"/>
    <mergeCell ref="N1:O1"/>
    <mergeCell ref="A1:C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728</v>
      </c>
      <c r="D2" s="2" t="s">
        <v>729</v>
      </c>
      <c r="F2" s="2" t="s">
        <v>730</v>
      </c>
      <c r="H2" s="2" t="s">
        <v>731</v>
      </c>
      <c r="J2" s="2" t="s">
        <v>732</v>
      </c>
      <c r="L2" s="2" t="s">
        <v>733</v>
      </c>
    </row>
    <row r="3" spans="2:14">
      <c r="B3" s="2" t="s">
        <v>734</v>
      </c>
      <c r="C3" s="2">
        <v>1.5</v>
      </c>
      <c r="D3" s="108" t="s">
        <v>735</v>
      </c>
      <c r="E3" s="9">
        <v>1.5</v>
      </c>
      <c r="F3" s="2" t="s">
        <v>736</v>
      </c>
      <c r="G3" s="2">
        <v>1.5</v>
      </c>
      <c r="H3" s="2" t="s">
        <v>737</v>
      </c>
      <c r="I3" s="2">
        <v>1.5</v>
      </c>
      <c r="J3" s="2" t="s">
        <v>738</v>
      </c>
      <c r="K3" s="2">
        <v>1.5</v>
      </c>
      <c r="L3" s="2" t="s">
        <v>739</v>
      </c>
      <c r="M3">
        <v>1.5</v>
      </c>
      <c r="N3"/>
    </row>
    <row r="4" spans="2:14">
      <c r="B4" s="2" t="s">
        <v>740</v>
      </c>
      <c r="C4" s="2">
        <v>1.3</v>
      </c>
      <c r="D4" s="2" t="s">
        <v>741</v>
      </c>
      <c r="E4" s="2">
        <v>1.2</v>
      </c>
      <c r="F4" s="2" t="s">
        <v>742</v>
      </c>
      <c r="G4" s="2">
        <v>1.2</v>
      </c>
      <c r="H4" s="2" t="s">
        <v>743</v>
      </c>
      <c r="I4" s="2">
        <v>1</v>
      </c>
      <c r="J4" s="2" t="s">
        <v>744</v>
      </c>
      <c r="K4" s="2">
        <v>1.3</v>
      </c>
      <c r="L4" s="2" t="s">
        <v>745</v>
      </c>
      <c r="M4">
        <v>1.2</v>
      </c>
      <c r="N4"/>
    </row>
    <row r="5" spans="2:14">
      <c r="B5" s="2" t="s">
        <v>746</v>
      </c>
      <c r="C5" s="2">
        <v>1.1000000000000001</v>
      </c>
      <c r="D5" s="2" t="s">
        <v>747</v>
      </c>
      <c r="E5" s="2">
        <v>1</v>
      </c>
      <c r="F5" s="2" t="s">
        <v>748</v>
      </c>
      <c r="G5" s="2">
        <v>1.1000000000000001</v>
      </c>
      <c r="H5" s="108" t="s">
        <v>749</v>
      </c>
      <c r="I5" s="2">
        <v>0</v>
      </c>
      <c r="J5" s="2" t="s">
        <v>750</v>
      </c>
      <c r="K5" s="2">
        <v>1.1000000000000001</v>
      </c>
      <c r="L5" s="2" t="s">
        <v>751</v>
      </c>
      <c r="M5">
        <v>1</v>
      </c>
      <c r="N5"/>
    </row>
    <row r="6" spans="2:14">
      <c r="B6" s="2" t="s">
        <v>752</v>
      </c>
      <c r="C6" s="2">
        <v>1</v>
      </c>
      <c r="D6" s="109" t="s">
        <v>753</v>
      </c>
      <c r="E6" s="2">
        <v>0.8</v>
      </c>
      <c r="F6" s="2" t="s">
        <v>754</v>
      </c>
      <c r="G6" s="2">
        <v>1</v>
      </c>
      <c r="J6" s="2" t="s">
        <v>755</v>
      </c>
      <c r="K6" s="2">
        <v>0.9</v>
      </c>
      <c r="M6"/>
      <c r="N6"/>
    </row>
    <row r="7" spans="2:14">
      <c r="B7" s="2" t="s">
        <v>756</v>
      </c>
      <c r="C7" s="2">
        <v>0.9</v>
      </c>
      <c r="D7" s="108" t="s">
        <v>757</v>
      </c>
      <c r="E7" s="2">
        <v>0.5</v>
      </c>
      <c r="F7" s="2" t="s">
        <v>758</v>
      </c>
      <c r="G7" s="2">
        <v>0.9</v>
      </c>
      <c r="J7" s="2" t="s">
        <v>759</v>
      </c>
      <c r="K7" s="2">
        <v>0.8</v>
      </c>
      <c r="M7"/>
      <c r="N7"/>
    </row>
    <row r="8" spans="2:14">
      <c r="B8" s="2" t="s">
        <v>760</v>
      </c>
      <c r="C8" s="2">
        <v>0.8</v>
      </c>
      <c r="F8" s="2" t="s">
        <v>761</v>
      </c>
      <c r="G8" s="2">
        <v>0.8</v>
      </c>
      <c r="J8" s="2" t="s">
        <v>762</v>
      </c>
      <c r="K8" s="2">
        <v>0.5</v>
      </c>
      <c r="M8"/>
      <c r="N8"/>
    </row>
    <row r="9" spans="2:14">
      <c r="B9" s="2" t="s">
        <v>763</v>
      </c>
      <c r="C9" s="2">
        <v>0.5</v>
      </c>
      <c r="F9" s="2" t="s">
        <v>764</v>
      </c>
      <c r="G9" s="2">
        <v>0.5</v>
      </c>
      <c r="M9"/>
      <c r="N9"/>
    </row>
    <row r="10" spans="2:14">
      <c r="B10" s="2" t="s">
        <v>765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zoomScaleNormal="100" workbookViewId="0">
      <selection activeCell="L7" sqref="L7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766</v>
      </c>
      <c r="C2" s="117" t="s">
        <v>848</v>
      </c>
      <c r="D2" s="114" t="s">
        <v>767</v>
      </c>
      <c r="E2" s="114" t="s">
        <v>768</v>
      </c>
      <c r="F2" s="114" t="s">
        <v>769</v>
      </c>
      <c r="G2" s="114" t="s">
        <v>770</v>
      </c>
      <c r="H2" s="114" t="s">
        <v>771</v>
      </c>
      <c r="I2" s="114" t="s">
        <v>772</v>
      </c>
      <c r="J2" s="114" t="s">
        <v>773</v>
      </c>
      <c r="K2" s="114" t="s">
        <v>774</v>
      </c>
      <c r="L2" s="241" t="s">
        <v>1719</v>
      </c>
    </row>
    <row r="3" spans="2:12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1722</v>
      </c>
    </row>
    <row r="8" spans="2:12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1721</v>
      </c>
    </row>
    <row r="9" spans="2:12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208">
        <v>4.62</v>
      </c>
      <c r="E15" s="115">
        <v>11000</v>
      </c>
      <c r="F15" s="208">
        <v>13.47</v>
      </c>
      <c r="G15" s="115">
        <f t="shared" ref="G15" si="17">(D15*E15)*C15+F15</f>
        <v>50833.47</v>
      </c>
      <c r="H15" s="115">
        <f t="shared" ref="H15" si="18">E15*C15</f>
        <v>11000</v>
      </c>
      <c r="I15" s="115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1720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hs300</vt:lpstr>
      <vt:lpstr>zz500</vt:lpstr>
      <vt:lpstr>创业板回测</vt:lpstr>
      <vt:lpstr>打新股收益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2020-10-14T11:06:55Z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