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资产收益统计/"/>
    </mc:Choice>
  </mc:AlternateContent>
  <xr:revisionPtr revIDLastSave="0" documentId="13_ncr:1_{F8800207-0395-DC47-B1BC-DDBD26E26C6B}" xr6:coauthVersionLast="45" xr6:coauthVersionMax="45" xr10:uidLastSave="{00000000-0000-0000-0000-000000000000}"/>
  <bookViews>
    <workbookView xWindow="0" yWindow="460" windowWidth="28800" windowHeight="16480" tabRatio="500" xr2:uid="{00000000-000D-0000-FFFF-FFFF00000000}"/>
  </bookViews>
  <sheets>
    <sheet name="配置计划" sheetId="1" r:id="rId1"/>
    <sheet name="实际结果" sheetId="2" r:id="rId2"/>
  </sheets>
  <definedNames>
    <definedName name="_xlnm.Print_Area" localSheetId="0">配置计划!$A$1:$J$19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6" i="2" l="1"/>
  <c r="H7" i="1"/>
  <c r="S15" i="2" l="1"/>
  <c r="B16" i="1" l="1"/>
  <c r="S14" i="2" l="1"/>
  <c r="G12" i="1" l="1"/>
  <c r="M2" i="2" s="1"/>
  <c r="S13" i="2"/>
  <c r="S12" i="2"/>
  <c r="S11" i="2"/>
  <c r="S10" i="2"/>
  <c r="S9" i="2"/>
  <c r="S8" i="2"/>
  <c r="S7" i="2"/>
  <c r="S6" i="2"/>
  <c r="Q2" i="2"/>
  <c r="G16" i="1"/>
  <c r="P2" i="2" s="1"/>
  <c r="G14" i="1"/>
  <c r="O2" i="2" s="1"/>
  <c r="G13" i="1"/>
  <c r="N2" i="2" s="1"/>
  <c r="G11" i="1"/>
  <c r="L2" i="2" s="1"/>
  <c r="G10" i="1"/>
  <c r="K2" i="2" s="1"/>
  <c r="G9" i="1"/>
  <c r="J2" i="2" s="1"/>
  <c r="G8" i="1"/>
  <c r="I2" i="2" s="1"/>
  <c r="G7" i="1"/>
  <c r="G5" i="1"/>
  <c r="G2" i="2" s="1"/>
  <c r="G4" i="1"/>
  <c r="F2" i="2" s="1"/>
  <c r="G3" i="1"/>
  <c r="E2" i="2" s="1"/>
  <c r="B3" i="1"/>
  <c r="B2" i="1" s="1"/>
  <c r="G2" i="1"/>
  <c r="C2" i="2"/>
  <c r="E3" i="1" l="1"/>
  <c r="H2" i="2"/>
  <c r="E8" i="1"/>
  <c r="E11" i="1"/>
  <c r="E15" i="1"/>
  <c r="F17" i="1"/>
  <c r="D2" i="2"/>
  <c r="R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Hello_C</author>
  </authors>
  <commentList>
    <comment ref="H16" authorId="0" shapeId="0" xr:uid="{00000000-0006-0000-0000-000002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邢健豪</t>
        </r>
      </text>
    </comment>
    <comment ref="I16" authorId="0" shapeId="0" xr:uid="{00000000-0006-0000-0000-000003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张朋</t>
        </r>
      </text>
    </comment>
    <comment ref="J16" authorId="1" shapeId="0" xr:uid="{00000000-0006-0000-0000-000004000000}">
      <text>
        <r>
          <rPr>
            <b/>
            <sz val="9"/>
            <color rgb="FF000000"/>
            <rFont val="宋体"/>
            <family val="3"/>
            <charset val="134"/>
          </rPr>
          <t>Hello_C: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许亮亮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预计</t>
        </r>
        <r>
          <rPr>
            <sz val="9"/>
            <color rgb="FF000000"/>
            <rFont val="宋体"/>
            <family val="3"/>
            <charset val="134"/>
          </rPr>
          <t>4</t>
        </r>
        <r>
          <rPr>
            <sz val="9"/>
            <color rgb="FF000000"/>
            <rFont val="宋体"/>
            <family val="3"/>
            <charset val="134"/>
          </rPr>
          <t>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0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 xml:space="preserve">作者:
</t>
        </r>
        <r>
          <rPr>
            <sz val="9"/>
            <color rgb="FF000000"/>
            <rFont val="宋体"/>
            <family val="3"/>
            <charset val="134"/>
          </rPr>
          <t>高金波投入150000</t>
        </r>
      </text>
    </comment>
    <comment ref="S12" authorId="0" shapeId="0" xr:uid="{00000000-0006-0000-0100-000002000000}">
      <text>
        <r>
          <rPr>
            <sz val="11"/>
            <color rgb="FF000000"/>
            <rFont val="等线"/>
            <family val="2"/>
            <charset val="1"/>
          </rPr>
          <t xml:space="preserve">年终奖+Q4绩效
+双十一奖金-扣税 = 34437.9
</t>
        </r>
      </text>
    </comment>
  </commentList>
</comments>
</file>

<file path=xl/sharedStrings.xml><?xml version="1.0" encoding="utf-8"?>
<sst xmlns="http://schemas.openxmlformats.org/spreadsheetml/2006/main" count="64" uniqueCount="55">
  <si>
    <t>余额宝</t>
  </si>
  <si>
    <t>总计</t>
  </si>
  <si>
    <t>明细</t>
  </si>
  <si>
    <t>剩余资金</t>
  </si>
  <si>
    <t>支付宝定期</t>
  </si>
  <si>
    <t>支付宝定期-固定
(定额 30 二级机动）</t>
  </si>
  <si>
    <t>底线资金</t>
  </si>
  <si>
    <t>支付宝定期-长期
(30% 180-366)</t>
  </si>
  <si>
    <t>招商信用卡待还</t>
  </si>
  <si>
    <t>·</t>
  </si>
  <si>
    <t>支付宝定期-中期
(30% 45-179)</t>
  </si>
  <si>
    <t>广发信用卡待还</t>
  </si>
  <si>
    <t>支付宝定期-短期
(40% 0-45 一级机动)</t>
  </si>
  <si>
    <t>0级机动资金</t>
  </si>
  <si>
    <t xml:space="preserve">生活费 </t>
  </si>
  <si>
    <t>股票</t>
  </si>
  <si>
    <t>稳健收益股票</t>
  </si>
  <si>
    <t>房租预支出</t>
  </si>
  <si>
    <t>其他股票</t>
  </si>
  <si>
    <t>出行预支出</t>
  </si>
  <si>
    <t>股票账户余额及可转债</t>
  </si>
  <si>
    <t>其他预支出</t>
  </si>
  <si>
    <t>基金</t>
  </si>
  <si>
    <t>沪深300</t>
  </si>
  <si>
    <t xml:space="preserve">基金定投 </t>
  </si>
  <si>
    <t>中证500</t>
  </si>
  <si>
    <t>花呗</t>
  </si>
  <si>
    <t>债券类基金</t>
  </si>
  <si>
    <t>京东小金库
(灵活机动,不记总资产)</t>
  </si>
  <si>
    <t>其他</t>
  </si>
  <si>
    <t>微信零钱
(灵活机动,不记总资产)</t>
  </si>
  <si>
    <t>银行定期 (定额  三级机动）</t>
  </si>
  <si>
    <t>赵世麒（股）</t>
  </si>
  <si>
    <t>自己+高金波（股）</t>
  </si>
  <si>
    <t>债权</t>
  </si>
  <si>
    <t>高金波（股）</t>
  </si>
  <si>
    <t>数据更新日期</t>
  </si>
  <si>
    <t>灵活地</t>
  </si>
  <si>
    <t>稳健的</t>
  </si>
  <si>
    <t>激进的</t>
  </si>
  <si>
    <t>积极地</t>
  </si>
  <si>
    <t>待结算</t>
  </si>
  <si>
    <t>提升</t>
  </si>
  <si>
    <t>支付宝定期
-定额</t>
  </si>
  <si>
    <t>支付宝定期
-长期</t>
  </si>
  <si>
    <t>支付宝定期
-中期</t>
  </si>
  <si>
    <t>支付宝定期
-短期</t>
  </si>
  <si>
    <t>股票账户余额
及可转债</t>
  </si>
  <si>
    <t>中证300</t>
  </si>
  <si>
    <t>其他基金</t>
  </si>
  <si>
    <t>银行定期</t>
  </si>
  <si>
    <t>负债</t>
  </si>
  <si>
    <t>每月10号</t>
    <phoneticPr fontId="5" type="noConversion"/>
  </si>
  <si>
    <t>模板</t>
    <phoneticPr fontId="5" type="noConversion"/>
  </si>
  <si>
    <t>2020年05月10日更新 顺道设定信用卡还款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</si>
</sst>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4]mmm\-yy"/>
    <numFmt numFmtId="177" formatCode="[$-804]yyyy\-m\-d"/>
    <numFmt numFmtId="178" formatCode="yyyy\-mm\-dd"/>
  </numFmts>
  <fonts count="6">
    <font>
      <sz val="11"/>
      <color rgb="FF000000"/>
      <name val="等线"/>
      <family val="2"/>
      <charset val="1"/>
    </font>
    <font>
      <b/>
      <sz val="14"/>
      <color rgb="FFFF0000"/>
      <name val="等线"/>
      <family val="3"/>
      <charset val="134"/>
    </font>
    <font>
      <b/>
      <sz val="16"/>
      <color rgb="FFFF0000"/>
      <name val="等线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00B050"/>
        <bgColor rgb="FF008080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Font="1" applyAlignment="1">
      <alignment horizontal="right" vertical="center" wrapText="1"/>
    </xf>
    <xf numFmtId="2" fontId="0" fillId="3" borderId="0" xfId="0" applyNumberFormat="1" applyFill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left" vertical="center" wrapText="1"/>
    </xf>
    <xf numFmtId="17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177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78" fontId="0" fillId="0" borderId="4" xfId="0" applyNumberFormat="1" applyBorder="1"/>
    <xf numFmtId="2" fontId="0" fillId="0" borderId="4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2" fontId="1" fillId="0" borderId="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601200</xdr:colOff>
      <xdr:row>9</xdr:row>
      <xdr:rowOff>277560</xdr:rowOff>
    </xdr:from>
    <xdr:to>
      <xdr:col>3</xdr:col>
      <xdr:colOff>719280</xdr:colOff>
      <xdr:row>10</xdr:row>
      <xdr:rowOff>200520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5760" y="3534840"/>
          <a:ext cx="747000" cy="285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每日定投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16920</xdr:colOff>
      <xdr:row>10</xdr:row>
      <xdr:rowOff>209520</xdr:rowOff>
    </xdr:from>
    <xdr:to>
      <xdr:col>4</xdr:col>
      <xdr:colOff>14400</xdr:colOff>
      <xdr:row>10</xdr:row>
      <xdr:rowOff>209880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2031480" y="3828960"/>
          <a:ext cx="175212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headEnd type="triangl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600480</xdr:colOff>
      <xdr:row>10</xdr:row>
      <xdr:rowOff>200160</xdr:rowOff>
    </xdr:from>
    <xdr:to>
      <xdr:col>3</xdr:col>
      <xdr:colOff>718200</xdr:colOff>
      <xdr:row>11</xdr:row>
      <xdr:rowOff>123840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5040" y="3819600"/>
          <a:ext cx="746640" cy="285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36720</xdr:colOff>
      <xdr:row>7</xdr:row>
      <xdr:rowOff>238320</xdr:rowOff>
    </xdr:from>
    <xdr:to>
      <xdr:col>4</xdr:col>
      <xdr:colOff>15120</xdr:colOff>
      <xdr:row>7</xdr:row>
      <xdr:rowOff>238680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2051280" y="2771640"/>
          <a:ext cx="173304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603360</xdr:colOff>
      <xdr:row>6</xdr:row>
      <xdr:rowOff>313200</xdr:rowOff>
    </xdr:from>
    <xdr:to>
      <xdr:col>3</xdr:col>
      <xdr:colOff>721080</xdr:colOff>
      <xdr:row>7</xdr:row>
      <xdr:rowOff>244440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617920" y="2484720"/>
          <a:ext cx="74664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122040</xdr:colOff>
      <xdr:row>4</xdr:row>
      <xdr:rowOff>200520</xdr:rowOff>
    </xdr:from>
    <xdr:to>
      <xdr:col>5</xdr:col>
      <xdr:colOff>138960</xdr:colOff>
      <xdr:row>7</xdr:row>
      <xdr:rowOff>141120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flipH="1">
          <a:off x="4659480" y="1648080"/>
          <a:ext cx="16920" cy="1026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114840</xdr:colOff>
      <xdr:row>5</xdr:row>
      <xdr:rowOff>9360</xdr:rowOff>
    </xdr:from>
    <xdr:to>
      <xdr:col>7</xdr:col>
      <xdr:colOff>439560</xdr:colOff>
      <xdr:row>6</xdr:row>
      <xdr:rowOff>72720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52280" y="1819080"/>
          <a:ext cx="3212280" cy="425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银行股股息率 &gt;0.5 0.75 0.1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→ 50% 75% 100%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9720</xdr:colOff>
      <xdr:row>1</xdr:row>
      <xdr:rowOff>237960</xdr:rowOff>
    </xdr:from>
    <xdr:to>
      <xdr:col>4</xdr:col>
      <xdr:colOff>35640</xdr:colOff>
      <xdr:row>1</xdr:row>
      <xdr:rowOff>245160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024280" y="599760"/>
          <a:ext cx="1780560" cy="7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209880</xdr:colOff>
      <xdr:row>0</xdr:row>
      <xdr:rowOff>351000</xdr:rowOff>
    </xdr:from>
    <xdr:to>
      <xdr:col>3</xdr:col>
      <xdr:colOff>730440</xdr:colOff>
      <xdr:row>1</xdr:row>
      <xdr:rowOff>282240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224440" y="351000"/>
          <a:ext cx="114948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条件触发 10000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342336F3-9C81-4460-8E55-ADE16963DA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FDDBD4D3-7A88-4D51-B67A-A35230D7B5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AE40855-BBC4-4250-BA6E-C0584EACC2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D6C10AE4-8F8E-054B-82A2-71BD344B7A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4473E2AE-DAA2-8D4A-99A9-572CC52EB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1B4CF41-4DD0-C344-88E2-F2CCA84DCB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7" name="AutoShape 6">
          <a:extLst>
            <a:ext uri="{FF2B5EF4-FFF2-40B4-BE49-F238E27FC236}">
              <a16:creationId xmlns:a16="http://schemas.microsoft.com/office/drawing/2014/main" id="{305B5053-95B6-F84D-A3B2-FF4C1036CB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69409D92-8A77-EE40-91E6-459EF89997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620C18A-2EE1-2443-92C2-321EA7597E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C514741A-5539-4047-8B7A-A71F82CF21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2691F900-684A-664E-AE1B-D86A7EA4ED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FF18CCF5-EB9F-5F4F-B1D5-F9C69693BA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3" name="AutoShape 6">
          <a:extLst>
            <a:ext uri="{FF2B5EF4-FFF2-40B4-BE49-F238E27FC236}">
              <a16:creationId xmlns:a16="http://schemas.microsoft.com/office/drawing/2014/main" id="{51143C91-2007-3D42-BAE4-7333C92C4A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D299C924-2E33-EA40-BD95-B8E13CC70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DBF28F6D-80A6-7445-A401-D5BB5FC03B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6" name="AutoShape 6">
          <a:extLst>
            <a:ext uri="{FF2B5EF4-FFF2-40B4-BE49-F238E27FC236}">
              <a16:creationId xmlns:a16="http://schemas.microsoft.com/office/drawing/2014/main" id="{4094A498-77F7-EC47-B873-7ED7D52336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7" name="AutoShape 4">
          <a:extLst>
            <a:ext uri="{FF2B5EF4-FFF2-40B4-BE49-F238E27FC236}">
              <a16:creationId xmlns:a16="http://schemas.microsoft.com/office/drawing/2014/main" id="{9056BB61-3ABC-9C48-9C3E-3845BD3617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8" name="AutoShape 6">
          <a:extLst>
            <a:ext uri="{FF2B5EF4-FFF2-40B4-BE49-F238E27FC236}">
              <a16:creationId xmlns:a16="http://schemas.microsoft.com/office/drawing/2014/main" id="{64D7AB36-B09F-D648-B0C8-28D98D7B2D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E913EC21-EFAA-DF44-A4E2-FADD77F5F5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B6D712-4E7C-4B47-8F93-C1176DC3F0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6594B6A-4679-4921-962A-647DF39C3E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D4C71308-4949-0B43-9A2B-66243A51CF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55D205CD-85C3-6946-8137-5C06FBF379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16C976F1-847A-BF4F-9EF4-E39D7AEA6D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69443980-3B8B-6947-990D-3949FC0E3B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70D7A9FD-A931-5F47-ACCE-8C44B8BF52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4F566E6F-72B1-764F-BCFD-ED41E958D6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D20BFFAA-3DF2-E041-B093-34AF07FE17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CBF3253F-54AD-CF4B-8A91-4277A8D47A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AEBE4178-7A98-EC48-B6CF-8AF0A3C43C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48CDC78-D9BF-F843-BBDF-5948213AEE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52927C50-08EB-854D-9E89-C0E720FA45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B6ADF5E5-CF87-D949-AECD-D82E2C4E59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9"/>
  <sheetViews>
    <sheetView tabSelected="1" zoomScale="106" zoomScaleNormal="106" workbookViewId="0">
      <selection activeCell="D3" sqref="D3"/>
    </sheetView>
  </sheetViews>
  <sheetFormatPr baseColWidth="10" defaultColWidth="8.83203125" defaultRowHeight="15"/>
  <cols>
    <col min="1" max="1" width="19.1640625" style="1" customWidth="1"/>
    <col min="2" max="2" width="9.6640625" style="2" customWidth="1"/>
    <col min="3" max="3" width="9" style="2" customWidth="1"/>
    <col min="4" max="4" width="16.1640625" style="3" customWidth="1"/>
    <col min="5" max="5" width="11" style="2" customWidth="1"/>
    <col min="6" max="6" width="30.5" style="4" customWidth="1"/>
    <col min="7" max="8" width="10.83203125" style="2" customWidth="1"/>
    <col min="9" max="1025" width="9" style="2" customWidth="1"/>
  </cols>
  <sheetData>
    <row r="1" spans="1:11" ht="28.5" customHeight="1">
      <c r="A1" s="1" t="s">
        <v>0</v>
      </c>
      <c r="B1" s="5">
        <v>127821.32</v>
      </c>
      <c r="D1" s="25" t="s">
        <v>54</v>
      </c>
      <c r="E1" s="25"/>
      <c r="F1" s="25"/>
      <c r="G1" s="2" t="s">
        <v>1</v>
      </c>
      <c r="H1" s="2" t="s">
        <v>2</v>
      </c>
    </row>
    <row r="2" spans="1:11" ht="28.5" customHeight="1">
      <c r="A2" s="6" t="s">
        <v>3</v>
      </c>
      <c r="B2" s="7">
        <f>B1-B3</f>
        <v>98990.080000000016</v>
      </c>
      <c r="E2" s="2" t="s">
        <v>4</v>
      </c>
      <c r="F2" s="6" t="s">
        <v>5</v>
      </c>
      <c r="G2" s="4">
        <f>SUM(H2:P2)</f>
        <v>42963.5</v>
      </c>
      <c r="H2" s="4">
        <v>10463.75</v>
      </c>
      <c r="I2" s="4">
        <v>10752.96</v>
      </c>
      <c r="J2" s="4">
        <v>21746.79</v>
      </c>
      <c r="K2" s="4"/>
    </row>
    <row r="3" spans="1:11" ht="28.5" customHeight="1">
      <c r="A3" s="6" t="s">
        <v>6</v>
      </c>
      <c r="B3" s="5">
        <f>SUM(B4:B12)</f>
        <v>28831.239999999998</v>
      </c>
      <c r="E3" s="5">
        <f>SUM(G2:G5)</f>
        <v>83556.17</v>
      </c>
      <c r="F3" s="6" t="s">
        <v>7</v>
      </c>
      <c r="G3" s="4">
        <f>SUM(H3:P3)</f>
        <v>0</v>
      </c>
      <c r="H3" s="4"/>
      <c r="I3" s="4"/>
      <c r="J3" s="4"/>
      <c r="K3" s="4"/>
    </row>
    <row r="4" spans="1:11" ht="28.5" customHeight="1">
      <c r="A4" s="1" t="s">
        <v>8</v>
      </c>
      <c r="B4" s="5">
        <v>13831.24</v>
      </c>
      <c r="E4" s="2" t="s">
        <v>9</v>
      </c>
      <c r="F4" s="6" t="s">
        <v>10</v>
      </c>
      <c r="G4" s="4">
        <f>SUM(H4:P4)</f>
        <v>0</v>
      </c>
      <c r="H4" s="8"/>
      <c r="I4" s="4"/>
      <c r="J4" s="4"/>
      <c r="K4" s="4"/>
    </row>
    <row r="5" spans="1:11" ht="28.5" customHeight="1">
      <c r="A5" s="1" t="s">
        <v>11</v>
      </c>
      <c r="B5" s="5">
        <v>0</v>
      </c>
      <c r="F5" s="6" t="s">
        <v>12</v>
      </c>
      <c r="G5" s="4">
        <f>SUM(H5:P5)</f>
        <v>40592.67</v>
      </c>
      <c r="H5" s="4">
        <v>10136.049999999999</v>
      </c>
      <c r="I5" s="4">
        <v>20304.57</v>
      </c>
      <c r="J5" s="4">
        <v>10152.049999999999</v>
      </c>
      <c r="K5" s="4"/>
    </row>
    <row r="6" spans="1:11" ht="28.5" customHeight="1">
      <c r="A6" s="1" t="s">
        <v>13</v>
      </c>
      <c r="B6" s="5">
        <v>3000</v>
      </c>
      <c r="F6" s="6"/>
      <c r="G6" s="4"/>
      <c r="H6" s="4"/>
      <c r="I6" s="4"/>
      <c r="J6" s="4"/>
      <c r="K6" s="4"/>
    </row>
    <row r="7" spans="1:11" ht="28.5" customHeight="1">
      <c r="A7" s="1" t="s">
        <v>14</v>
      </c>
      <c r="B7" s="5">
        <v>3000</v>
      </c>
      <c r="E7" s="2" t="s">
        <v>15</v>
      </c>
      <c r="F7" s="6" t="s">
        <v>16</v>
      </c>
      <c r="G7" s="4">
        <f t="shared" ref="G7:G14" si="0">SUM(H7:P7)</f>
        <v>146490</v>
      </c>
      <c r="H7" s="4">
        <f>28500*5.14</f>
        <v>146490</v>
      </c>
      <c r="I7" s="4"/>
      <c r="J7" s="4"/>
      <c r="K7" s="4"/>
    </row>
    <row r="8" spans="1:11" ht="28.5" customHeight="1">
      <c r="A8" s="1" t="s">
        <v>17</v>
      </c>
      <c r="B8" s="2">
        <v>0</v>
      </c>
      <c r="E8" s="5">
        <f>SUM(G7:G9)</f>
        <v>210261.9</v>
      </c>
      <c r="F8" s="6" t="s">
        <v>18</v>
      </c>
      <c r="G8" s="4">
        <f t="shared" si="0"/>
        <v>0</v>
      </c>
      <c r="H8" s="4">
        <v>0</v>
      </c>
      <c r="I8" s="4"/>
      <c r="J8" s="4"/>
      <c r="K8" s="4"/>
    </row>
    <row r="9" spans="1:11" ht="28.5" customHeight="1">
      <c r="A9" s="1" t="s">
        <v>19</v>
      </c>
      <c r="B9" s="2">
        <v>0</v>
      </c>
      <c r="F9" s="1" t="s">
        <v>20</v>
      </c>
      <c r="G9" s="4">
        <f t="shared" si="0"/>
        <v>63771.9</v>
      </c>
      <c r="H9" s="4">
        <v>63771.9</v>
      </c>
      <c r="I9" s="4"/>
      <c r="J9" s="4"/>
      <c r="K9" s="4"/>
    </row>
    <row r="10" spans="1:11" ht="28.5" customHeight="1">
      <c r="A10" s="1" t="s">
        <v>21</v>
      </c>
      <c r="B10" s="5">
        <v>0</v>
      </c>
      <c r="E10" s="2" t="s">
        <v>22</v>
      </c>
      <c r="F10" s="6" t="s">
        <v>23</v>
      </c>
      <c r="G10" s="4">
        <f t="shared" si="0"/>
        <v>41053.19</v>
      </c>
      <c r="H10" s="4">
        <v>41053.19</v>
      </c>
      <c r="I10" s="4"/>
      <c r="J10" s="4"/>
      <c r="K10" s="4"/>
    </row>
    <row r="11" spans="1:11" ht="28.5" customHeight="1">
      <c r="A11" s="1" t="s">
        <v>24</v>
      </c>
      <c r="B11" s="5">
        <v>9000</v>
      </c>
      <c r="E11" s="5">
        <f>SUM(G10:G13)</f>
        <v>85277.62</v>
      </c>
      <c r="F11" s="6" t="s">
        <v>25</v>
      </c>
      <c r="G11" s="4">
        <f t="shared" si="0"/>
        <v>42212.18</v>
      </c>
      <c r="H11" s="4">
        <v>42212.18</v>
      </c>
      <c r="I11" s="4"/>
      <c r="J11" s="4"/>
      <c r="K11" s="4"/>
    </row>
    <row r="12" spans="1:11" ht="28.5" customHeight="1">
      <c r="A12" s="6" t="s">
        <v>26</v>
      </c>
      <c r="B12" s="5">
        <v>0</v>
      </c>
      <c r="F12" s="6" t="s">
        <v>27</v>
      </c>
      <c r="G12" s="4">
        <f t="shared" si="0"/>
        <v>0</v>
      </c>
      <c r="H12" s="4">
        <v>0</v>
      </c>
      <c r="I12" s="4"/>
      <c r="J12" s="4"/>
      <c r="K12" s="4"/>
    </row>
    <row r="13" spans="1:11" ht="28.5" customHeight="1">
      <c r="A13" s="6" t="s">
        <v>28</v>
      </c>
      <c r="F13" s="6" t="s">
        <v>29</v>
      </c>
      <c r="G13" s="4">
        <f t="shared" si="0"/>
        <v>2012.25</v>
      </c>
      <c r="H13" s="4">
        <v>2012.25</v>
      </c>
      <c r="I13" s="4"/>
      <c r="J13" s="4"/>
      <c r="K13" s="4"/>
    </row>
    <row r="14" spans="1:11" ht="28.5" customHeight="1">
      <c r="A14" s="6" t="s">
        <v>30</v>
      </c>
      <c r="B14" s="8"/>
      <c r="E14" s="2" t="s">
        <v>29</v>
      </c>
      <c r="F14" s="6" t="s">
        <v>31</v>
      </c>
      <c r="G14" s="4">
        <f t="shared" si="0"/>
        <v>0</v>
      </c>
      <c r="H14" s="4"/>
      <c r="I14" s="4"/>
      <c r="J14" s="4"/>
      <c r="K14" s="4"/>
    </row>
    <row r="15" spans="1:11" ht="28.5" customHeight="1">
      <c r="A15" s="1" t="s">
        <v>32</v>
      </c>
      <c r="B15" s="2">
        <v>5500</v>
      </c>
      <c r="E15" s="5">
        <f>SUM(G14:G16)</f>
        <v>9000</v>
      </c>
      <c r="F15" s="1"/>
      <c r="G15" s="4"/>
      <c r="H15" s="4"/>
      <c r="I15" s="4"/>
      <c r="J15" s="4"/>
      <c r="K15" s="4"/>
    </row>
    <row r="16" spans="1:11" ht="28.5" customHeight="1">
      <c r="A16" s="1" t="s">
        <v>33</v>
      </c>
      <c r="B16" s="2">
        <f>34000-5500</f>
        <v>28500</v>
      </c>
      <c r="F16" s="6" t="s">
        <v>34</v>
      </c>
      <c r="G16" s="4">
        <f>SUM(H16:P16)</f>
        <v>9000</v>
      </c>
      <c r="H16" s="4">
        <v>7000</v>
      </c>
      <c r="I16" s="4">
        <v>2000</v>
      </c>
      <c r="J16" s="4"/>
      <c r="K16" s="8"/>
    </row>
    <row r="17" spans="1:11" ht="28.5" customHeight="1">
      <c r="A17" s="1" t="s">
        <v>35</v>
      </c>
      <c r="B17" s="2">
        <v>10000</v>
      </c>
      <c r="E17" s="9" t="s">
        <v>1</v>
      </c>
      <c r="F17" s="10">
        <f>SUM(G2:G17)+B1-B4-B5-B12</f>
        <v>502085.77</v>
      </c>
      <c r="G17" s="4"/>
      <c r="H17" s="4"/>
      <c r="I17" s="4"/>
      <c r="J17" s="4"/>
      <c r="K17" s="4"/>
    </row>
    <row r="18" spans="1:11" ht="28.5" customHeight="1">
      <c r="F18" s="1"/>
      <c r="G18" s="4"/>
      <c r="H18" s="4"/>
      <c r="I18" s="4"/>
      <c r="J18" s="4"/>
      <c r="K18" s="4"/>
    </row>
    <row r="19" spans="1:11" ht="28.5" customHeight="1">
      <c r="F19" s="2"/>
    </row>
  </sheetData>
  <mergeCells count="1">
    <mergeCell ref="D1:F1"/>
  </mergeCells>
  <phoneticPr fontId="5" type="noConversion"/>
  <pageMargins left="0.25" right="0.25" top="0.75" bottom="0.75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2"/>
  <sheetViews>
    <sheetView showGridLines="0" zoomScale="98" zoomScaleNormal="98" workbookViewId="0">
      <selection activeCell="E15" sqref="E15"/>
    </sheetView>
  </sheetViews>
  <sheetFormatPr baseColWidth="10" defaultColWidth="8.83203125" defaultRowHeight="15"/>
  <cols>
    <col min="1" max="1" width="4.83203125" customWidth="1"/>
    <col min="2" max="2" width="12.83203125" customWidth="1"/>
    <col min="3" max="3" width="9.83203125" customWidth="1"/>
    <col min="4" max="7" width="11.1640625" customWidth="1"/>
    <col min="8" max="8" width="13.1640625" customWidth="1"/>
    <col min="9" max="9" width="9.1640625" customWidth="1"/>
    <col min="10" max="10" width="13.1640625" customWidth="1"/>
    <col min="11" max="13" width="9.83203125" customWidth="1"/>
    <col min="14" max="14" width="9.1640625" customWidth="1"/>
    <col min="15" max="16" width="9.83203125" customWidth="1"/>
    <col min="17" max="18" width="11" customWidth="1"/>
    <col min="19" max="19" width="9.83203125" customWidth="1"/>
    <col min="20" max="1025" width="8.83203125" customWidth="1"/>
  </cols>
  <sheetData>
    <row r="1" spans="2:19" ht="16" thickBot="1">
      <c r="B1" t="s">
        <v>36</v>
      </c>
      <c r="C1" t="s">
        <v>52</v>
      </c>
    </row>
    <row r="2" spans="2:19">
      <c r="B2" s="11" t="s">
        <v>53</v>
      </c>
      <c r="C2" s="12">
        <f>配置计划!B1</f>
        <v>127821.32</v>
      </c>
      <c r="D2" s="12">
        <f>配置计划!G2</f>
        <v>42963.5</v>
      </c>
      <c r="E2" s="12">
        <f>配置计划!G3</f>
        <v>0</v>
      </c>
      <c r="F2" s="12">
        <f>配置计划!G4</f>
        <v>0</v>
      </c>
      <c r="G2" s="12">
        <f>配置计划!G5</f>
        <v>40592.67</v>
      </c>
      <c r="H2" s="12">
        <f>配置计划!G7</f>
        <v>146490</v>
      </c>
      <c r="I2" s="12">
        <f>配置计划!G8</f>
        <v>0</v>
      </c>
      <c r="J2" s="12">
        <f>配置计划!G9</f>
        <v>63771.9</v>
      </c>
      <c r="K2" s="12">
        <f>配置计划!G10</f>
        <v>41053.19</v>
      </c>
      <c r="L2" s="12">
        <f>配置计划!G11</f>
        <v>42212.18</v>
      </c>
      <c r="M2" s="12">
        <f>配置计划!G12</f>
        <v>0</v>
      </c>
      <c r="N2" s="12">
        <f>配置计划!G13</f>
        <v>2012.25</v>
      </c>
      <c r="O2" s="12">
        <f>配置计划!G14</f>
        <v>0</v>
      </c>
      <c r="P2" s="12">
        <f>配置计划!G16</f>
        <v>9000</v>
      </c>
      <c r="Q2" s="12">
        <f>0-配置计划!B4-配置计划!B5-配置计划!B12</f>
        <v>-13831.24</v>
      </c>
      <c r="R2" s="12">
        <f>SUM(C2:Q2)</f>
        <v>502085.77</v>
      </c>
      <c r="S2" s="13"/>
    </row>
    <row r="3" spans="2:19">
      <c r="B3" s="14"/>
      <c r="C3" s="15" t="s">
        <v>37</v>
      </c>
      <c r="D3" s="27" t="s">
        <v>38</v>
      </c>
      <c r="E3" s="27"/>
      <c r="F3" s="27"/>
      <c r="G3" s="27"/>
      <c r="H3" s="27" t="s">
        <v>39</v>
      </c>
      <c r="I3" s="27"/>
      <c r="J3" s="27"/>
      <c r="K3" s="27" t="s">
        <v>40</v>
      </c>
      <c r="L3" s="27"/>
      <c r="M3" s="27"/>
      <c r="N3" s="27"/>
      <c r="O3" s="27" t="s">
        <v>41</v>
      </c>
      <c r="P3" s="27"/>
      <c r="Q3" s="27"/>
      <c r="R3" s="27" t="s">
        <v>1</v>
      </c>
      <c r="S3" s="26" t="s">
        <v>42</v>
      </c>
    </row>
    <row r="4" spans="2:19" ht="32">
      <c r="B4" s="14"/>
      <c r="C4" s="15" t="s">
        <v>0</v>
      </c>
      <c r="D4" s="16" t="s">
        <v>43</v>
      </c>
      <c r="E4" s="16" t="s">
        <v>44</v>
      </c>
      <c r="F4" s="16" t="s">
        <v>45</v>
      </c>
      <c r="G4" s="16" t="s">
        <v>46</v>
      </c>
      <c r="H4" s="15" t="s">
        <v>16</v>
      </c>
      <c r="I4" s="15" t="s">
        <v>18</v>
      </c>
      <c r="J4" s="16" t="s">
        <v>47</v>
      </c>
      <c r="K4" s="15" t="s">
        <v>23</v>
      </c>
      <c r="L4" s="15" t="s">
        <v>48</v>
      </c>
      <c r="M4" s="15" t="s">
        <v>27</v>
      </c>
      <c r="N4" s="15" t="s">
        <v>49</v>
      </c>
      <c r="O4" s="15" t="s">
        <v>50</v>
      </c>
      <c r="P4" s="15" t="s">
        <v>34</v>
      </c>
      <c r="Q4" s="15" t="s">
        <v>51</v>
      </c>
      <c r="R4" s="27"/>
      <c r="S4" s="26"/>
    </row>
    <row r="5" spans="2:19">
      <c r="B5" s="17">
        <v>43656</v>
      </c>
      <c r="C5" s="18">
        <v>25096.03</v>
      </c>
      <c r="D5" s="18">
        <v>41706.559999999998</v>
      </c>
      <c r="E5" s="18">
        <v>20000</v>
      </c>
      <c r="F5" s="18">
        <v>10016.9</v>
      </c>
      <c r="G5" s="18">
        <v>0</v>
      </c>
      <c r="H5" s="18">
        <v>39032</v>
      </c>
      <c r="I5" s="18">
        <v>5488</v>
      </c>
      <c r="J5" s="18">
        <v>5057.91</v>
      </c>
      <c r="K5" s="18">
        <v>14938.45</v>
      </c>
      <c r="L5" s="18">
        <v>12322.5</v>
      </c>
      <c r="M5" s="18">
        <v>0</v>
      </c>
      <c r="N5" s="18">
        <v>1729.67</v>
      </c>
      <c r="O5" s="18">
        <v>20000</v>
      </c>
      <c r="P5" s="18">
        <v>11000</v>
      </c>
      <c r="Q5" s="18">
        <v>-2932.57</v>
      </c>
      <c r="R5" s="18">
        <v>203455.5</v>
      </c>
      <c r="S5" s="19">
        <v>0</v>
      </c>
    </row>
    <row r="6" spans="2:19">
      <c r="B6" s="17">
        <v>43689</v>
      </c>
      <c r="C6" s="18">
        <v>27148.47</v>
      </c>
      <c r="D6" s="18">
        <v>41842.92</v>
      </c>
      <c r="E6" s="18">
        <v>20338.490000000002</v>
      </c>
      <c r="F6" s="18">
        <v>10045.74</v>
      </c>
      <c r="G6" s="18">
        <v>0</v>
      </c>
      <c r="H6" s="18">
        <v>47558</v>
      </c>
      <c r="I6" s="18">
        <v>8532</v>
      </c>
      <c r="J6" s="18">
        <v>12.96</v>
      </c>
      <c r="K6" s="18">
        <v>18132.89</v>
      </c>
      <c r="L6" s="18">
        <v>17031.580000000002</v>
      </c>
      <c r="M6" s="18">
        <v>0</v>
      </c>
      <c r="N6" s="18">
        <v>1060</v>
      </c>
      <c r="O6" s="18">
        <v>20000</v>
      </c>
      <c r="P6" s="18">
        <v>9000</v>
      </c>
      <c r="Q6" s="18">
        <v>-1980</v>
      </c>
      <c r="R6" s="18">
        <v>218723.05</v>
      </c>
      <c r="S6" s="19">
        <f t="shared" ref="S6:S16" si="0">R6-R5</f>
        <v>15267.549999999988</v>
      </c>
    </row>
    <row r="7" spans="2:19">
      <c r="B7" s="17">
        <v>43719</v>
      </c>
      <c r="C7" s="18">
        <v>28302.28</v>
      </c>
      <c r="D7" s="18">
        <v>41966.9</v>
      </c>
      <c r="E7" s="18">
        <v>20381.89</v>
      </c>
      <c r="F7" s="18">
        <v>10073.59</v>
      </c>
      <c r="G7" s="18">
        <v>0</v>
      </c>
      <c r="H7" s="18">
        <v>59996</v>
      </c>
      <c r="I7" s="18">
        <v>9372</v>
      </c>
      <c r="J7" s="18">
        <v>1202.18</v>
      </c>
      <c r="K7" s="18">
        <v>21584.31</v>
      </c>
      <c r="L7" s="18">
        <v>22174.17</v>
      </c>
      <c r="M7" s="18">
        <v>0</v>
      </c>
      <c r="N7" s="18">
        <v>0</v>
      </c>
      <c r="O7" s="18">
        <v>20000</v>
      </c>
      <c r="P7" s="18">
        <v>9000</v>
      </c>
      <c r="Q7" s="18">
        <v>-15450.21</v>
      </c>
      <c r="R7" s="18">
        <v>228603.11</v>
      </c>
      <c r="S7" s="19">
        <f t="shared" si="0"/>
        <v>9880.0599999999977</v>
      </c>
    </row>
    <row r="8" spans="2:19">
      <c r="B8" s="17">
        <v>43752</v>
      </c>
      <c r="C8" s="18">
        <v>17637</v>
      </c>
      <c r="D8" s="18">
        <v>42105.55</v>
      </c>
      <c r="E8" s="18">
        <v>20429.63</v>
      </c>
      <c r="F8" s="18">
        <v>10100.44</v>
      </c>
      <c r="G8" s="18">
        <v>1001.75</v>
      </c>
      <c r="H8" s="18">
        <v>60420</v>
      </c>
      <c r="I8" s="18">
        <v>8936</v>
      </c>
      <c r="J8" s="18">
        <v>1204.3499999999999</v>
      </c>
      <c r="K8" s="18">
        <v>23797.48</v>
      </c>
      <c r="L8" s="18">
        <v>23850.55</v>
      </c>
      <c r="M8" s="18">
        <v>0</v>
      </c>
      <c r="N8" s="18">
        <v>0</v>
      </c>
      <c r="O8" s="18">
        <v>20000</v>
      </c>
      <c r="P8" s="18">
        <v>9000</v>
      </c>
      <c r="Q8" s="18">
        <v>-5202.49</v>
      </c>
      <c r="R8" s="18">
        <v>233280.26</v>
      </c>
      <c r="S8" s="19">
        <f t="shared" si="0"/>
        <v>4677.1500000000233</v>
      </c>
    </row>
    <row r="9" spans="2:19">
      <c r="B9" s="17">
        <v>43780</v>
      </c>
      <c r="C9" s="18">
        <v>16905.240000000002</v>
      </c>
      <c r="D9" s="18">
        <v>42223.91</v>
      </c>
      <c r="E9" s="18">
        <v>20470.13</v>
      </c>
      <c r="F9" s="18">
        <v>10122.31</v>
      </c>
      <c r="G9" s="18">
        <v>1001.8</v>
      </c>
      <c r="H9" s="18">
        <v>59360</v>
      </c>
      <c r="I9" s="18">
        <v>8448</v>
      </c>
      <c r="J9" s="18">
        <v>6493.34</v>
      </c>
      <c r="K9" s="18">
        <v>26413.61</v>
      </c>
      <c r="L9" s="18">
        <v>25749.3</v>
      </c>
      <c r="M9" s="18">
        <v>0</v>
      </c>
      <c r="N9" s="18">
        <v>110.03</v>
      </c>
      <c r="O9" s="18">
        <v>20000</v>
      </c>
      <c r="P9" s="18">
        <v>9000</v>
      </c>
      <c r="Q9" s="18">
        <v>-1905.04</v>
      </c>
      <c r="R9" s="18">
        <v>244392.63</v>
      </c>
      <c r="S9" s="19">
        <f t="shared" si="0"/>
        <v>11112.369999999995</v>
      </c>
    </row>
    <row r="10" spans="2:19">
      <c r="B10" s="17">
        <v>43809</v>
      </c>
      <c r="C10" s="18">
        <v>76153</v>
      </c>
      <c r="D10" s="18">
        <v>42345.71</v>
      </c>
      <c r="E10" s="18">
        <v>20512.080000000002</v>
      </c>
      <c r="F10" s="18">
        <v>10151.15</v>
      </c>
      <c r="G10" s="18">
        <v>30020.49</v>
      </c>
      <c r="H10" s="18">
        <v>128780</v>
      </c>
      <c r="I10" s="18">
        <v>8776</v>
      </c>
      <c r="J10" s="18">
        <v>2875.43</v>
      </c>
      <c r="K10" s="18">
        <v>28786.12</v>
      </c>
      <c r="L10" s="18">
        <v>30464.42</v>
      </c>
      <c r="M10" s="18">
        <v>0</v>
      </c>
      <c r="N10" s="18">
        <v>1000.98</v>
      </c>
      <c r="O10" s="18">
        <v>20000</v>
      </c>
      <c r="P10" s="18">
        <v>9000</v>
      </c>
      <c r="Q10" s="18">
        <v>-278.56</v>
      </c>
      <c r="R10" s="18">
        <v>408586.82</v>
      </c>
      <c r="S10" s="19">
        <f t="shared" si="0"/>
        <v>164194.19</v>
      </c>
    </row>
    <row r="11" spans="2:19">
      <c r="B11" s="20">
        <v>43840</v>
      </c>
      <c r="C11" s="18">
        <v>19478.28</v>
      </c>
      <c r="D11" s="18">
        <v>42476.51</v>
      </c>
      <c r="E11" s="18">
        <v>10000</v>
      </c>
      <c r="F11" s="18">
        <v>0</v>
      </c>
      <c r="G11" s="18">
        <v>50160.04</v>
      </c>
      <c r="H11" s="18">
        <v>132540</v>
      </c>
      <c r="I11" s="18">
        <v>0</v>
      </c>
      <c r="J11" s="18">
        <v>9006.0300000000007</v>
      </c>
      <c r="K11" s="18">
        <v>32264.48</v>
      </c>
      <c r="L11" s="18">
        <v>36093.379999999997</v>
      </c>
      <c r="M11" s="18">
        <v>61200</v>
      </c>
      <c r="N11" s="18">
        <v>0</v>
      </c>
      <c r="O11" s="18">
        <v>20000</v>
      </c>
      <c r="P11" s="18">
        <v>20000</v>
      </c>
      <c r="Q11" s="18">
        <v>-10254.36</v>
      </c>
      <c r="R11" s="18">
        <v>422964.36</v>
      </c>
      <c r="S11" s="19">
        <f t="shared" si="0"/>
        <v>14377.539999999979</v>
      </c>
    </row>
    <row r="12" spans="2:19">
      <c r="B12" s="20">
        <v>43854</v>
      </c>
      <c r="C12" s="18">
        <v>29292.67</v>
      </c>
      <c r="D12" s="18">
        <v>42530.26</v>
      </c>
      <c r="E12" s="18">
        <v>10000</v>
      </c>
      <c r="F12" s="18">
        <v>0</v>
      </c>
      <c r="G12" s="18">
        <v>50230.31</v>
      </c>
      <c r="H12" s="18">
        <v>128545</v>
      </c>
      <c r="I12" s="18">
        <v>0</v>
      </c>
      <c r="J12" s="18">
        <v>42364.6</v>
      </c>
      <c r="K12" s="18">
        <v>31679.71</v>
      </c>
      <c r="L12" s="18">
        <v>36488.870000000003</v>
      </c>
      <c r="M12" s="18">
        <v>61380</v>
      </c>
      <c r="N12" s="18">
        <v>0</v>
      </c>
      <c r="O12" s="18">
        <v>20000</v>
      </c>
      <c r="P12" s="18">
        <v>9000</v>
      </c>
      <c r="Q12" s="18">
        <v>-20104.59</v>
      </c>
      <c r="R12" s="18">
        <v>441406.83</v>
      </c>
      <c r="S12" s="19">
        <f t="shared" si="0"/>
        <v>18442.47000000003</v>
      </c>
    </row>
    <row r="13" spans="2:19">
      <c r="B13" s="20">
        <v>43871</v>
      </c>
      <c r="C13" s="18">
        <v>40368.199999999997</v>
      </c>
      <c r="D13" s="18">
        <v>42602.97</v>
      </c>
      <c r="E13" s="18">
        <v>10000</v>
      </c>
      <c r="F13" s="18">
        <v>0</v>
      </c>
      <c r="G13" s="18">
        <v>51331.81</v>
      </c>
      <c r="H13" s="18">
        <v>122905</v>
      </c>
      <c r="I13" s="18">
        <v>0</v>
      </c>
      <c r="J13" s="18">
        <v>42654.07</v>
      </c>
      <c r="K13" s="18">
        <v>31793.200000000001</v>
      </c>
      <c r="L13" s="18">
        <v>37331.58</v>
      </c>
      <c r="M13" s="18">
        <v>61740</v>
      </c>
      <c r="N13" s="18">
        <v>0</v>
      </c>
      <c r="O13" s="18">
        <v>20000</v>
      </c>
      <c r="P13" s="18">
        <v>9000</v>
      </c>
      <c r="Q13" s="18">
        <v>-16003.23</v>
      </c>
      <c r="R13" s="18">
        <v>453723.6</v>
      </c>
      <c r="S13" s="19">
        <f t="shared" si="0"/>
        <v>12316.76999999996</v>
      </c>
    </row>
    <row r="14" spans="2:19">
      <c r="B14" s="20">
        <v>43900</v>
      </c>
      <c r="C14" s="18">
        <v>25713.95</v>
      </c>
      <c r="D14" s="18">
        <v>42720.71</v>
      </c>
      <c r="E14" s="18">
        <v>0</v>
      </c>
      <c r="F14" s="18">
        <v>0</v>
      </c>
      <c r="G14" s="18">
        <v>50509.29</v>
      </c>
      <c r="H14" s="18">
        <v>125724.99999999999</v>
      </c>
      <c r="I14" s="18">
        <v>0</v>
      </c>
      <c r="J14" s="18">
        <v>53287.96</v>
      </c>
      <c r="K14" s="18">
        <v>35447.480000000003</v>
      </c>
      <c r="L14" s="18">
        <v>37299.980000000003</v>
      </c>
      <c r="M14" s="18">
        <v>72800</v>
      </c>
      <c r="N14" s="18">
        <v>0</v>
      </c>
      <c r="O14" s="18">
        <v>20000</v>
      </c>
      <c r="P14" s="18">
        <v>19000</v>
      </c>
      <c r="Q14" s="18">
        <v>-680.28</v>
      </c>
      <c r="R14" s="18">
        <v>481824.08999999997</v>
      </c>
      <c r="S14" s="19">
        <f t="shared" si="0"/>
        <v>28100.489999999991</v>
      </c>
    </row>
    <row r="15" spans="2:19">
      <c r="B15" s="20">
        <v>43931</v>
      </c>
      <c r="C15" s="18">
        <v>114197.53</v>
      </c>
      <c r="D15" s="18">
        <v>42851.53</v>
      </c>
      <c r="E15" s="18">
        <v>0</v>
      </c>
      <c r="F15" s="18">
        <v>0</v>
      </c>
      <c r="G15" s="18">
        <v>40487.360000000001</v>
      </c>
      <c r="H15" s="18">
        <v>147630</v>
      </c>
      <c r="I15" s="18">
        <v>0</v>
      </c>
      <c r="J15" s="18">
        <v>63447.3</v>
      </c>
      <c r="K15" s="18">
        <v>35801.040000000001</v>
      </c>
      <c r="L15" s="18">
        <v>38419.51</v>
      </c>
      <c r="M15" s="18">
        <v>0</v>
      </c>
      <c r="N15" s="18">
        <v>1950.09</v>
      </c>
      <c r="O15" s="18">
        <v>0</v>
      </c>
      <c r="P15" s="18">
        <v>19000</v>
      </c>
      <c r="Q15" s="18">
        <v>0</v>
      </c>
      <c r="R15" s="18">
        <v>503784.36</v>
      </c>
      <c r="S15" s="19">
        <f t="shared" si="0"/>
        <v>21960.270000000019</v>
      </c>
    </row>
    <row r="16" spans="2:19">
      <c r="B16" s="20">
        <v>43961</v>
      </c>
      <c r="C16" s="18">
        <v>127821.32</v>
      </c>
      <c r="D16" s="18">
        <v>42963.5</v>
      </c>
      <c r="E16" s="18">
        <v>0</v>
      </c>
      <c r="F16" s="18">
        <v>0</v>
      </c>
      <c r="G16" s="18">
        <v>40592.67</v>
      </c>
      <c r="H16" s="18">
        <v>146490</v>
      </c>
      <c r="I16" s="18">
        <v>0</v>
      </c>
      <c r="J16" s="18">
        <v>63771.9</v>
      </c>
      <c r="K16" s="18">
        <v>41053.19</v>
      </c>
      <c r="L16" s="18">
        <v>42212.18</v>
      </c>
      <c r="M16" s="18">
        <v>0</v>
      </c>
      <c r="N16" s="18">
        <v>2012.25</v>
      </c>
      <c r="O16" s="18">
        <v>0</v>
      </c>
      <c r="P16" s="18">
        <v>19000</v>
      </c>
      <c r="Q16" s="18">
        <v>-13831.24</v>
      </c>
      <c r="R16" s="18">
        <v>512085.77</v>
      </c>
      <c r="S16" s="19">
        <f t="shared" si="0"/>
        <v>8301.4100000000326</v>
      </c>
    </row>
    <row r="17" spans="2:19">
      <c r="B17" s="21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9"/>
    </row>
    <row r="18" spans="2:19">
      <c r="B18" s="2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</row>
    <row r="19" spans="2:19">
      <c r="B19" s="14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9"/>
    </row>
    <row r="20" spans="2:19">
      <c r="B20" s="14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</row>
    <row r="21" spans="2:19">
      <c r="B21" s="14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9"/>
    </row>
    <row r="22" spans="2:19" ht="16" thickBot="1">
      <c r="B22" s="22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4"/>
    </row>
  </sheetData>
  <mergeCells count="6">
    <mergeCell ref="S3:S4"/>
    <mergeCell ref="D3:G3"/>
    <mergeCell ref="H3:J3"/>
    <mergeCell ref="K3:N3"/>
    <mergeCell ref="O3:Q3"/>
    <mergeCell ref="R3:R4"/>
  </mergeCells>
  <phoneticPr fontId="5" type="noConversion"/>
  <conditionalFormatting sqref="S5:S2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{1D64AB90-227D-4044-96B4-BEEE10EFC78C}</x14:id>
        </ext>
      </extLst>
    </cfRule>
  </conditionalFormatting>
  <conditionalFormatting sqref="C5:C22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{A8D5B3DD-0362-4B02-B824-E543E635778C}</x14:id>
        </ext>
      </extLst>
    </cfRule>
  </conditionalFormatting>
  <conditionalFormatting sqref="D5:D22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{9262FA2E-985C-4C9F-BC2C-5465EE4A39E5}</x14:id>
        </ext>
      </extLst>
    </cfRule>
  </conditionalFormatting>
  <conditionalFormatting sqref="E5:E22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{366CB2EF-417B-4A2A-A0FC-74FA72D67D0E}</x14:id>
        </ext>
      </extLst>
    </cfRule>
  </conditionalFormatting>
  <conditionalFormatting sqref="F5:F2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{C63BD7AD-4A7E-41B2-B926-F353DC8F8355}</x14:id>
        </ext>
      </extLst>
    </cfRule>
  </conditionalFormatting>
  <conditionalFormatting sqref="G5:G22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{EF82F637-C529-4606-AB75-EFC562990FDD}</x14:id>
        </ext>
      </extLst>
    </cfRule>
  </conditionalFormatting>
  <conditionalFormatting sqref="H5:H22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{108206A8-6F7A-4A41-865B-B89BF7A3213D}</x14:id>
        </ext>
      </extLst>
    </cfRule>
  </conditionalFormatting>
  <conditionalFormatting sqref="I5:I2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{5459F8EC-8409-4F32-91C3-C64502A2A1A7}</x14:id>
        </ext>
      </extLst>
    </cfRule>
  </conditionalFormatting>
  <conditionalFormatting sqref="J5:J2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{EA3F5533-E5A1-45C8-BEBA-D23596F0B1FB}</x14:id>
        </ext>
      </extLst>
    </cfRule>
  </conditionalFormatting>
  <conditionalFormatting sqref="K5:K22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{5D9E7CCB-26C7-49B5-B11C-54E3DB3F3F38}</x14:id>
        </ext>
      </extLst>
    </cfRule>
  </conditionalFormatting>
  <conditionalFormatting sqref="L5:L2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{2784457A-ECE6-4F72-92D6-DDC0B0EC0618}</x14:id>
        </ext>
      </extLst>
    </cfRule>
  </conditionalFormatting>
  <conditionalFormatting sqref="M5:M2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{7CC31536-6AA6-473B-9F0A-A55BD9B8A311}</x14:id>
        </ext>
      </extLst>
    </cfRule>
  </conditionalFormatting>
  <conditionalFormatting sqref="N5:N2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{9ED6CAA1-F06F-4B76-A494-32CFD48F70A5}</x14:id>
        </ext>
      </extLst>
    </cfRule>
  </conditionalFormatting>
  <conditionalFormatting sqref="O5:O22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{79E86C09-D459-46FB-8ACE-D5B165E833BF}</x14:id>
        </ext>
      </extLst>
    </cfRule>
  </conditionalFormatting>
  <conditionalFormatting sqref="P5:P22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{7843817F-83BE-406B-8B5E-06FD2FA0F2BE}</x14:id>
        </ext>
      </extLst>
    </cfRule>
  </conditionalFormatting>
  <conditionalFormatting sqref="Q5:Q2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{89879D83-71C1-4BD2-8AD3-870641914BA9}</x14:id>
        </ext>
      </extLst>
    </cfRule>
  </conditionalFormatting>
  <conditionalFormatting sqref="R5:R2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{83AB5F10-FE33-4604-A317-D0B3AB265532}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64AB90-227D-4044-96B4-BEEE10EFC78C}">
            <x14:dataBar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S5:S22</xm:sqref>
        </x14:conditionalFormatting>
        <x14:conditionalFormatting xmlns:xm="http://schemas.microsoft.com/office/excel/2006/main">
          <x14:cfRule type="dataBar" id="{A8D5B3DD-0362-4B02-B824-E543E63577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C5:C22</xm:sqref>
        </x14:conditionalFormatting>
        <x14:conditionalFormatting xmlns:xm="http://schemas.microsoft.com/office/excel/2006/main">
          <x14:cfRule type="dataBar" id="{9262FA2E-985C-4C9F-BC2C-5465EE4A39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D5:D22</xm:sqref>
        </x14:conditionalFormatting>
        <x14:conditionalFormatting xmlns:xm="http://schemas.microsoft.com/office/excel/2006/main">
          <x14:cfRule type="dataBar" id="{366CB2EF-417B-4A2A-A0FC-74FA72D67D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E5:E22</xm:sqref>
        </x14:conditionalFormatting>
        <x14:conditionalFormatting xmlns:xm="http://schemas.microsoft.com/office/excel/2006/main">
          <x14:cfRule type="dataBar" id="{C63BD7AD-4A7E-41B2-B926-F353DC8F83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F5:F22</xm:sqref>
        </x14:conditionalFormatting>
        <x14:conditionalFormatting xmlns:xm="http://schemas.microsoft.com/office/excel/2006/main">
          <x14:cfRule type="dataBar" id="{EF82F637-C529-4606-AB75-EFC562990F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G5:G22</xm:sqref>
        </x14:conditionalFormatting>
        <x14:conditionalFormatting xmlns:xm="http://schemas.microsoft.com/office/excel/2006/main">
          <x14:cfRule type="dataBar" id="{108206A8-6F7A-4A41-865B-B89BF7A321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H5:H22</xm:sqref>
        </x14:conditionalFormatting>
        <x14:conditionalFormatting xmlns:xm="http://schemas.microsoft.com/office/excel/2006/main">
          <x14:cfRule type="dataBar" id="{5459F8EC-8409-4F32-91C3-C64502A2A1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I5:I22</xm:sqref>
        </x14:conditionalFormatting>
        <x14:conditionalFormatting xmlns:xm="http://schemas.microsoft.com/office/excel/2006/main">
          <x14:cfRule type="dataBar" id="{EA3F5533-E5A1-45C8-BEBA-D23596F0B1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J5:J22</xm:sqref>
        </x14:conditionalFormatting>
        <x14:conditionalFormatting xmlns:xm="http://schemas.microsoft.com/office/excel/2006/main">
          <x14:cfRule type="dataBar" id="{5D9E7CCB-26C7-49B5-B11C-54E3DB3F3F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K5:K22</xm:sqref>
        </x14:conditionalFormatting>
        <x14:conditionalFormatting xmlns:xm="http://schemas.microsoft.com/office/excel/2006/main">
          <x14:cfRule type="dataBar" id="{2784457A-ECE6-4F72-92D6-DDC0B0EC06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L5:L22</xm:sqref>
        </x14:conditionalFormatting>
        <x14:conditionalFormatting xmlns:xm="http://schemas.microsoft.com/office/excel/2006/main">
          <x14:cfRule type="dataBar" id="{7CC31536-6AA6-473B-9F0A-A55BD9B8A3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M5:M22</xm:sqref>
        </x14:conditionalFormatting>
        <x14:conditionalFormatting xmlns:xm="http://schemas.microsoft.com/office/excel/2006/main">
          <x14:cfRule type="dataBar" id="{9ED6CAA1-F06F-4B76-A494-32CFD48F70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N5:N22</xm:sqref>
        </x14:conditionalFormatting>
        <x14:conditionalFormatting xmlns:xm="http://schemas.microsoft.com/office/excel/2006/main">
          <x14:cfRule type="dataBar" id="{79E86C09-D459-46FB-8ACE-D5B165E833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O5:O22</xm:sqref>
        </x14:conditionalFormatting>
        <x14:conditionalFormatting xmlns:xm="http://schemas.microsoft.com/office/excel/2006/main">
          <x14:cfRule type="dataBar" id="{7843817F-83BE-406B-8B5E-06FD2FA0F2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P5:P22</xm:sqref>
        </x14:conditionalFormatting>
        <x14:conditionalFormatting xmlns:xm="http://schemas.microsoft.com/office/excel/2006/main">
          <x14:cfRule type="dataBar" id="{89879D83-71C1-4BD2-8AD3-870641914B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Q5:Q22</xm:sqref>
        </x14:conditionalFormatting>
        <x14:conditionalFormatting xmlns:xm="http://schemas.microsoft.com/office/excel/2006/main">
          <x14:cfRule type="dataBar" id="{83AB5F10-FE33-4604-A317-D0B3AB2655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R5:R22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配置计划</vt:lpstr>
      <vt:lpstr>实际结果</vt:lpstr>
      <vt:lpstr>配置计划!Print_Area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husky husky</cp:lastModifiedBy>
  <cp:revision>13</cp:revision>
  <dcterms:created xsi:type="dcterms:W3CDTF">2015-06-05T18:19:34Z</dcterms:created>
  <dcterms:modified xsi:type="dcterms:W3CDTF">2020-05-11T10:18:18Z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