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A14385A3-0B15-7746-9350-BDD3EE8CEBDD}" xr6:coauthVersionLast="40" xr6:coauthVersionMax="40" xr10:uidLastSave="{00000000-0000-0000-0000-000000000000}"/>
  <bookViews>
    <workbookView xWindow="0" yWindow="0" windowWidth="25600" windowHeight="16000" tabRatio="500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  <sheet name="交通银行" sheetId="16" r:id="rId8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0" i="11" l="1"/>
  <c r="S210" i="11"/>
  <c r="V210" i="11"/>
  <c r="W210" i="11"/>
  <c r="Y210" i="11" s="1"/>
  <c r="X210" i="11"/>
  <c r="AA210" i="11"/>
  <c r="AB210" i="11"/>
  <c r="R211" i="11"/>
  <c r="S211" i="11" s="1"/>
  <c r="V211" i="11"/>
  <c r="V212" i="11" s="1"/>
  <c r="V213" i="11" s="1"/>
  <c r="V214" i="11" s="1"/>
  <c r="X211" i="11"/>
  <c r="X212" i="11" s="1"/>
  <c r="X213" i="11" s="1"/>
  <c r="X214" i="11" s="1"/>
  <c r="AB211" i="11"/>
  <c r="AB212" i="11"/>
  <c r="AB213" i="11"/>
  <c r="AB214" i="11"/>
  <c r="F210" i="11"/>
  <c r="H210" i="11"/>
  <c r="K210" i="11"/>
  <c r="L210" i="11"/>
  <c r="M210" i="11" s="1"/>
  <c r="O210" i="11"/>
  <c r="P210" i="11" s="1"/>
  <c r="Q210" i="11"/>
  <c r="E210" i="11" s="1"/>
  <c r="F211" i="11"/>
  <c r="H211" i="11"/>
  <c r="K211" i="11"/>
  <c r="L211" i="11"/>
  <c r="M211" i="11" s="1"/>
  <c r="O211" i="11"/>
  <c r="P211" i="11"/>
  <c r="Q211" i="11"/>
  <c r="E211" i="11" s="1"/>
  <c r="F212" i="11"/>
  <c r="H212" i="11"/>
  <c r="K212" i="11"/>
  <c r="L212" i="11"/>
  <c r="O212" i="11"/>
  <c r="P212" i="11" s="1"/>
  <c r="Q212" i="11"/>
  <c r="E212" i="11" s="1"/>
  <c r="E213" i="11"/>
  <c r="F213" i="11"/>
  <c r="H213" i="11"/>
  <c r="K213" i="11"/>
  <c r="L213" i="11"/>
  <c r="M213" i="11" s="1"/>
  <c r="O213" i="11"/>
  <c r="P213" i="11" s="1"/>
  <c r="Q213" i="11"/>
  <c r="F214" i="11"/>
  <c r="H214" i="11"/>
  <c r="K214" i="11"/>
  <c r="L214" i="11"/>
  <c r="O214" i="11"/>
  <c r="P214" i="11"/>
  <c r="Q214" i="11"/>
  <c r="E214" i="11" s="1"/>
  <c r="V209" i="14"/>
  <c r="V210" i="14" s="1"/>
  <c r="F209" i="14"/>
  <c r="H209" i="14"/>
  <c r="K209" i="14"/>
  <c r="L209" i="14"/>
  <c r="M209" i="14" s="1"/>
  <c r="N209" i="14" s="1"/>
  <c r="O209" i="14"/>
  <c r="P209" i="14"/>
  <c r="Q209" i="14"/>
  <c r="E209" i="14" s="1"/>
  <c r="AB209" i="14" s="1"/>
  <c r="F210" i="14"/>
  <c r="H210" i="14"/>
  <c r="K210" i="14"/>
  <c r="L210" i="14"/>
  <c r="O210" i="14"/>
  <c r="P210" i="14" s="1"/>
  <c r="F211" i="14"/>
  <c r="H211" i="14"/>
  <c r="K211" i="14"/>
  <c r="L211" i="14"/>
  <c r="O211" i="14"/>
  <c r="Q211" i="14" s="1"/>
  <c r="E211" i="14" s="1"/>
  <c r="AB211" i="14" s="1"/>
  <c r="P211" i="14"/>
  <c r="F212" i="14"/>
  <c r="H212" i="14"/>
  <c r="K212" i="14"/>
  <c r="L212" i="14"/>
  <c r="M212" i="14" s="1"/>
  <c r="O212" i="14"/>
  <c r="P212" i="14" s="1"/>
  <c r="F213" i="14"/>
  <c r="H213" i="14"/>
  <c r="K213" i="14"/>
  <c r="L213" i="14"/>
  <c r="M213" i="14" s="1"/>
  <c r="N213" i="14" s="1"/>
  <c r="O213" i="14"/>
  <c r="P213" i="14" s="1"/>
  <c r="W211" i="11" l="1"/>
  <c r="AA211" i="11"/>
  <c r="R212" i="11"/>
  <c r="Z210" i="11"/>
  <c r="M214" i="11"/>
  <c r="N214" i="11" s="1"/>
  <c r="N211" i="11"/>
  <c r="N210" i="11"/>
  <c r="N213" i="11"/>
  <c r="M212" i="11"/>
  <c r="N212" i="11" s="1"/>
  <c r="Q213" i="14"/>
  <c r="E213" i="14" s="1"/>
  <c r="AB213" i="14" s="1"/>
  <c r="N212" i="14"/>
  <c r="V211" i="14"/>
  <c r="M210" i="14"/>
  <c r="N210" i="14" s="1"/>
  <c r="Q212" i="14"/>
  <c r="E212" i="14" s="1"/>
  <c r="AB212" i="14" s="1"/>
  <c r="M211" i="14"/>
  <c r="N211" i="14" s="1"/>
  <c r="Q210" i="14"/>
  <c r="E210" i="14" s="1"/>
  <c r="AB210" i="14" s="1"/>
  <c r="M7" i="4"/>
  <c r="M16" i="4"/>
  <c r="N16" i="4"/>
  <c r="O16" i="4" s="1"/>
  <c r="G16" i="4"/>
  <c r="H16" i="4"/>
  <c r="I16" i="4"/>
  <c r="Y211" i="11" l="1"/>
  <c r="Z211" i="11"/>
  <c r="S212" i="11"/>
  <c r="R213" i="11"/>
  <c r="V212" i="14"/>
  <c r="F205" i="11"/>
  <c r="H205" i="11"/>
  <c r="K205" i="11"/>
  <c r="L205" i="11"/>
  <c r="M205" i="11" s="1"/>
  <c r="N205" i="11" s="1"/>
  <c r="O205" i="11"/>
  <c r="P205" i="11" s="1"/>
  <c r="Q205" i="11"/>
  <c r="E205" i="11" s="1"/>
  <c r="F206" i="11"/>
  <c r="H206" i="11"/>
  <c r="K206" i="11"/>
  <c r="L206" i="11"/>
  <c r="M206" i="11" s="1"/>
  <c r="N206" i="11" s="1"/>
  <c r="O206" i="11"/>
  <c r="P206" i="11" s="1"/>
  <c r="Q206" i="11"/>
  <c r="E206" i="11" s="1"/>
  <c r="F207" i="11"/>
  <c r="H207" i="11"/>
  <c r="K207" i="11"/>
  <c r="L207" i="11"/>
  <c r="O207" i="11"/>
  <c r="P207" i="11" s="1"/>
  <c r="Q207" i="11"/>
  <c r="E207" i="11" s="1"/>
  <c r="F208" i="11"/>
  <c r="H208" i="11"/>
  <c r="K208" i="11"/>
  <c r="L208" i="11"/>
  <c r="M208" i="11" s="1"/>
  <c r="O208" i="11"/>
  <c r="P208" i="11" s="1"/>
  <c r="Q208" i="11"/>
  <c r="E208" i="11" s="1"/>
  <c r="F209" i="11"/>
  <c r="H209" i="11"/>
  <c r="K209" i="11"/>
  <c r="L209" i="11"/>
  <c r="M209" i="11" s="1"/>
  <c r="O209" i="11"/>
  <c r="P209" i="11" s="1"/>
  <c r="Q209" i="11"/>
  <c r="E209" i="11" s="1"/>
  <c r="F204" i="14"/>
  <c r="H204" i="14"/>
  <c r="K204" i="14"/>
  <c r="L204" i="14"/>
  <c r="M204" i="14" s="1"/>
  <c r="O204" i="14"/>
  <c r="P204" i="14"/>
  <c r="Q204" i="14"/>
  <c r="E204" i="14" s="1"/>
  <c r="F205" i="14"/>
  <c r="H205" i="14"/>
  <c r="K205" i="14"/>
  <c r="L205" i="14"/>
  <c r="O205" i="14"/>
  <c r="P205" i="14" s="1"/>
  <c r="F206" i="14"/>
  <c r="H206" i="14"/>
  <c r="K206" i="14"/>
  <c r="L206" i="14"/>
  <c r="O206" i="14"/>
  <c r="Q206" i="14" s="1"/>
  <c r="E206" i="14" s="1"/>
  <c r="AB206" i="14" s="1"/>
  <c r="P206" i="14"/>
  <c r="F207" i="14"/>
  <c r="H207" i="14"/>
  <c r="K207" i="14"/>
  <c r="L207" i="14"/>
  <c r="M207" i="14" s="1"/>
  <c r="O207" i="14"/>
  <c r="Q207" i="14" s="1"/>
  <c r="E207" i="14" s="1"/>
  <c r="P207" i="14"/>
  <c r="F208" i="14"/>
  <c r="H208" i="14"/>
  <c r="K208" i="14"/>
  <c r="L208" i="14"/>
  <c r="M208" i="14" s="1"/>
  <c r="N208" i="14" s="1"/>
  <c r="O208" i="14"/>
  <c r="Q208" i="14" s="1"/>
  <c r="E208" i="14" s="1"/>
  <c r="P208" i="14"/>
  <c r="W212" i="11" l="1"/>
  <c r="AA212" i="11"/>
  <c r="S213" i="11"/>
  <c r="R214" i="11"/>
  <c r="S214" i="11" s="1"/>
  <c r="AB209" i="11"/>
  <c r="AB207" i="11"/>
  <c r="AB205" i="11"/>
  <c r="AB208" i="11"/>
  <c r="AB206" i="11"/>
  <c r="AB204" i="14"/>
  <c r="V213" i="14"/>
  <c r="N207" i="14"/>
  <c r="AB207" i="14"/>
  <c r="AB208" i="14"/>
  <c r="N204" i="14"/>
  <c r="N209" i="11"/>
  <c r="N208" i="11"/>
  <c r="M207" i="11"/>
  <c r="N207" i="11" s="1"/>
  <c r="M206" i="14"/>
  <c r="N206" i="14" s="1"/>
  <c r="M205" i="14"/>
  <c r="N205" i="14" s="1"/>
  <c r="Q205" i="14"/>
  <c r="E205" i="14" s="1"/>
  <c r="AB205" i="14" s="1"/>
  <c r="G13" i="4"/>
  <c r="W214" i="11" l="1"/>
  <c r="AA214" i="11"/>
  <c r="W213" i="11"/>
  <c r="AA213" i="11"/>
  <c r="Z212" i="11"/>
  <c r="Y212" i="11"/>
  <c r="H13" i="4"/>
  <c r="I13" i="4"/>
  <c r="Y213" i="11" l="1"/>
  <c r="Z213" i="11"/>
  <c r="Y214" i="11"/>
  <c r="Z214" i="11"/>
  <c r="H4" i="4"/>
  <c r="H5" i="4"/>
  <c r="H6" i="4"/>
  <c r="H10" i="4"/>
  <c r="H12" i="4"/>
  <c r="N5" i="4"/>
  <c r="N6" i="4"/>
  <c r="N7" i="4"/>
  <c r="N8" i="4"/>
  <c r="N9" i="4"/>
  <c r="N11" i="4"/>
  <c r="N12" i="4"/>
  <c r="F199" i="14" l="1"/>
  <c r="H199" i="14"/>
  <c r="K199" i="14"/>
  <c r="L199" i="14"/>
  <c r="M199" i="14" s="1"/>
  <c r="O199" i="14"/>
  <c r="P199" i="14" s="1"/>
  <c r="F200" i="14"/>
  <c r="H200" i="14"/>
  <c r="K200" i="14"/>
  <c r="L200" i="14"/>
  <c r="O200" i="14"/>
  <c r="Q200" i="14" s="1"/>
  <c r="E200" i="14" s="1"/>
  <c r="F201" i="14"/>
  <c r="H201" i="14"/>
  <c r="K201" i="14"/>
  <c r="L201" i="14"/>
  <c r="M201" i="14" s="1"/>
  <c r="O201" i="14"/>
  <c r="P201" i="14" s="1"/>
  <c r="F202" i="14"/>
  <c r="H202" i="14"/>
  <c r="K202" i="14"/>
  <c r="L202" i="14"/>
  <c r="O202" i="14"/>
  <c r="Q202" i="14" s="1"/>
  <c r="E202" i="14" s="1"/>
  <c r="F203" i="14"/>
  <c r="H203" i="14"/>
  <c r="K203" i="14"/>
  <c r="L203" i="14"/>
  <c r="M203" i="14" s="1"/>
  <c r="O203" i="14"/>
  <c r="P203" i="14" s="1"/>
  <c r="F200" i="11"/>
  <c r="AB200" i="11" s="1"/>
  <c r="H200" i="11"/>
  <c r="K200" i="11"/>
  <c r="L200" i="11"/>
  <c r="O200" i="11"/>
  <c r="P200" i="11" s="1"/>
  <c r="Q200" i="11"/>
  <c r="E200" i="11" s="1"/>
  <c r="F201" i="11"/>
  <c r="AB201" i="11" s="1"/>
  <c r="H201" i="11"/>
  <c r="K201" i="11"/>
  <c r="L201" i="11"/>
  <c r="M201" i="11" s="1"/>
  <c r="O201" i="11"/>
  <c r="P201" i="11" s="1"/>
  <c r="Q201" i="11"/>
  <c r="E201" i="11" s="1"/>
  <c r="F202" i="11"/>
  <c r="H202" i="11"/>
  <c r="K202" i="11"/>
  <c r="L202" i="11"/>
  <c r="O202" i="11"/>
  <c r="P202" i="11" s="1"/>
  <c r="Q202" i="11"/>
  <c r="E202" i="11" s="1"/>
  <c r="F203" i="11"/>
  <c r="H203" i="11"/>
  <c r="K203" i="11"/>
  <c r="L203" i="11"/>
  <c r="M203" i="11" s="1"/>
  <c r="O203" i="11"/>
  <c r="P203" i="11" s="1"/>
  <c r="Q203" i="11"/>
  <c r="E203" i="11" s="1"/>
  <c r="F204" i="11"/>
  <c r="H204" i="11"/>
  <c r="K204" i="11"/>
  <c r="L204" i="11"/>
  <c r="M204" i="11" s="1"/>
  <c r="O204" i="11"/>
  <c r="P204" i="11" s="1"/>
  <c r="Q204" i="11"/>
  <c r="E204" i="11" s="1"/>
  <c r="M202" i="11" l="1"/>
  <c r="N202" i="11" s="1"/>
  <c r="M202" i="14"/>
  <c r="N202" i="14" s="1"/>
  <c r="P202" i="14"/>
  <c r="M200" i="14"/>
  <c r="N200" i="14" s="1"/>
  <c r="AB203" i="11"/>
  <c r="M200" i="11"/>
  <c r="N200" i="11" s="1"/>
  <c r="AB204" i="11"/>
  <c r="AB202" i="11"/>
  <c r="AB200" i="14"/>
  <c r="Q199" i="14"/>
  <c r="E199" i="14" s="1"/>
  <c r="AB199" i="14" s="1"/>
  <c r="AB202" i="14"/>
  <c r="Q203" i="14"/>
  <c r="E203" i="14" s="1"/>
  <c r="AB203" i="14" s="1"/>
  <c r="P200" i="14"/>
  <c r="N199" i="14"/>
  <c r="N203" i="11"/>
  <c r="N201" i="11"/>
  <c r="N203" i="14"/>
  <c r="N201" i="14"/>
  <c r="Q201" i="14"/>
  <c r="E201" i="14" s="1"/>
  <c r="AB201" i="14" s="1"/>
  <c r="N204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Q195" i="11" l="1"/>
  <c r="E195" i="11" s="1"/>
  <c r="F195" i="11"/>
  <c r="AB195" i="11" s="1"/>
  <c r="H195" i="11"/>
  <c r="L195" i="11"/>
  <c r="O195" i="11"/>
  <c r="P195" i="11"/>
  <c r="Q196" i="11"/>
  <c r="E196" i="11"/>
  <c r="F196" i="11"/>
  <c r="H196" i="11"/>
  <c r="L196" i="11"/>
  <c r="O196" i="11"/>
  <c r="P196" i="11" s="1"/>
  <c r="Q197" i="11"/>
  <c r="E197" i="11" s="1"/>
  <c r="F197" i="11"/>
  <c r="H197" i="11"/>
  <c r="L197" i="11"/>
  <c r="M197" i="11" s="1"/>
  <c r="O197" i="11"/>
  <c r="P197" i="11" s="1"/>
  <c r="Q198" i="11"/>
  <c r="E198" i="11" s="1"/>
  <c r="F198" i="11"/>
  <c r="H198" i="11"/>
  <c r="L198" i="11"/>
  <c r="M198" i="11" s="1"/>
  <c r="O198" i="11"/>
  <c r="P198" i="11"/>
  <c r="Q199" i="11"/>
  <c r="E199" i="11" s="1"/>
  <c r="F199" i="11"/>
  <c r="H199" i="11"/>
  <c r="L199" i="11"/>
  <c r="M199" i="11" s="1"/>
  <c r="O199" i="11"/>
  <c r="P199" i="11" s="1"/>
  <c r="O194" i="14"/>
  <c r="Q194" i="14" s="1"/>
  <c r="E194" i="14" s="1"/>
  <c r="F194" i="14"/>
  <c r="H194" i="14"/>
  <c r="K194" i="14"/>
  <c r="L194" i="14"/>
  <c r="O195" i="14"/>
  <c r="P195" i="14" s="1"/>
  <c r="F195" i="14"/>
  <c r="H195" i="14"/>
  <c r="K195" i="14"/>
  <c r="L195" i="14"/>
  <c r="M195" i="14" s="1"/>
  <c r="O196" i="14"/>
  <c r="Q196" i="14"/>
  <c r="E196" i="14" s="1"/>
  <c r="F196" i="14"/>
  <c r="AB196" i="14" s="1"/>
  <c r="H196" i="14"/>
  <c r="K196" i="14"/>
  <c r="L196" i="14"/>
  <c r="M196" i="14" s="1"/>
  <c r="P196" i="14"/>
  <c r="O197" i="14"/>
  <c r="Q197" i="14" s="1"/>
  <c r="E197" i="14" s="1"/>
  <c r="F197" i="14"/>
  <c r="H197" i="14"/>
  <c r="K197" i="14"/>
  <c r="L197" i="14"/>
  <c r="P197" i="14"/>
  <c r="O198" i="14"/>
  <c r="Q198" i="14" s="1"/>
  <c r="E198" i="14" s="1"/>
  <c r="F198" i="14"/>
  <c r="H198" i="14"/>
  <c r="K198" i="14"/>
  <c r="L198" i="14"/>
  <c r="M198" i="14" s="1"/>
  <c r="R3" i="11"/>
  <c r="R4" i="11" s="1"/>
  <c r="C145" i="11"/>
  <c r="C147" i="11"/>
  <c r="V34" i="11"/>
  <c r="V35" i="11" s="1"/>
  <c r="V36" i="11" s="1"/>
  <c r="V37" i="11" s="1"/>
  <c r="V38" i="11" s="1"/>
  <c r="V39" i="11" s="1"/>
  <c r="V40" i="11" s="1"/>
  <c r="V41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X174" i="11" s="1"/>
  <c r="X175" i="11" s="1"/>
  <c r="X176" i="11" s="1"/>
  <c r="X177" i="11" s="1"/>
  <c r="X178" i="11" s="1"/>
  <c r="X179" i="11" s="1"/>
  <c r="X180" i="11" s="1"/>
  <c r="X181" i="11" s="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X196" i="11" s="1"/>
  <c r="X197" i="11" s="1"/>
  <c r="X198" i="11" s="1"/>
  <c r="X199" i="11" s="1"/>
  <c r="X200" i="11" s="1"/>
  <c r="X201" i="11" s="1"/>
  <c r="X202" i="11" s="1"/>
  <c r="X203" i="11" s="1"/>
  <c r="X204" i="11" s="1"/>
  <c r="X205" i="11" s="1"/>
  <c r="X206" i="11" s="1"/>
  <c r="X207" i="11" s="1"/>
  <c r="X208" i="11" s="1"/>
  <c r="X209" i="11" s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R84" i="14" s="1"/>
  <c r="R85" i="14" s="1"/>
  <c r="R86" i="14" s="1"/>
  <c r="R87" i="14" s="1"/>
  <c r="R88" i="14" s="1"/>
  <c r="R89" i="14" s="1"/>
  <c r="R90" i="14" s="1"/>
  <c r="R91" i="14" s="1"/>
  <c r="R92" i="14" s="1"/>
  <c r="R93" i="14" s="1"/>
  <c r="R94" i="14" s="1"/>
  <c r="R95" i="14" s="1"/>
  <c r="R96" i="14" s="1"/>
  <c r="R97" i="14" s="1"/>
  <c r="R98" i="14" s="1"/>
  <c r="R99" i="14" s="1"/>
  <c r="R100" i="14" s="1"/>
  <c r="R101" i="14" s="1"/>
  <c r="R102" i="14" s="1"/>
  <c r="R103" i="14" s="1"/>
  <c r="R104" i="14" s="1"/>
  <c r="R105" i="14" s="1"/>
  <c r="R106" i="14" s="1"/>
  <c r="R107" i="14" s="1"/>
  <c r="R108" i="14" s="1"/>
  <c r="R109" i="14" s="1"/>
  <c r="R110" i="14" s="1"/>
  <c r="R111" i="14" s="1"/>
  <c r="R112" i="14" s="1"/>
  <c r="R113" i="14" s="1"/>
  <c r="R114" i="14" s="1"/>
  <c r="R115" i="14" s="1"/>
  <c r="R116" i="14" s="1"/>
  <c r="R117" i="14" s="1"/>
  <c r="R118" i="14" s="1"/>
  <c r="R119" i="14" s="1"/>
  <c r="R120" i="14" s="1"/>
  <c r="R121" i="14" s="1"/>
  <c r="R122" i="14" s="1"/>
  <c r="R123" i="14" s="1"/>
  <c r="R124" i="14" s="1"/>
  <c r="R125" i="14" s="1"/>
  <c r="R126" i="14" s="1"/>
  <c r="R127" i="14" s="1"/>
  <c r="R128" i="14" s="1"/>
  <c r="R129" i="14" s="1"/>
  <c r="R130" i="14" s="1"/>
  <c r="R131" i="14" s="1"/>
  <c r="R132" i="14" s="1"/>
  <c r="R133" i="14" s="1"/>
  <c r="R134" i="14" s="1"/>
  <c r="R135" i="14" s="1"/>
  <c r="R136" i="14" s="1"/>
  <c r="R137" i="14" s="1"/>
  <c r="R138" i="14" s="1"/>
  <c r="R139" i="14" s="1"/>
  <c r="R140" i="14" s="1"/>
  <c r="R141" i="14" s="1"/>
  <c r="R142" i="14" s="1"/>
  <c r="R143" i="14" s="1"/>
  <c r="R144" i="14" s="1"/>
  <c r="R145" i="14" s="1"/>
  <c r="R146" i="14" s="1"/>
  <c r="R147" i="14" s="1"/>
  <c r="R148" i="14" s="1"/>
  <c r="R149" i="14" s="1"/>
  <c r="R150" i="14" s="1"/>
  <c r="R151" i="14" s="1"/>
  <c r="R152" i="14" s="1"/>
  <c r="R153" i="14" s="1"/>
  <c r="R154" i="14" s="1"/>
  <c r="R155" i="14" s="1"/>
  <c r="R156" i="14" s="1"/>
  <c r="R157" i="14" s="1"/>
  <c r="R158" i="14" s="1"/>
  <c r="R159" i="14" s="1"/>
  <c r="R160" i="14" s="1"/>
  <c r="R161" i="14" s="1"/>
  <c r="R162" i="14" s="1"/>
  <c r="R163" i="14" s="1"/>
  <c r="R164" i="14" s="1"/>
  <c r="R165" i="14" s="1"/>
  <c r="R166" i="14" s="1"/>
  <c r="R167" i="14" s="1"/>
  <c r="R168" i="14" s="1"/>
  <c r="R169" i="14" s="1"/>
  <c r="R170" i="14" s="1"/>
  <c r="R171" i="14" s="1"/>
  <c r="R172" i="14" s="1"/>
  <c r="R173" i="14" s="1"/>
  <c r="R174" i="14" s="1"/>
  <c r="R175" i="14" s="1"/>
  <c r="R176" i="14" s="1"/>
  <c r="R177" i="14" s="1"/>
  <c r="R178" i="14" s="1"/>
  <c r="R179" i="14" s="1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X2" i="14"/>
  <c r="X3" i="14" s="1"/>
  <c r="X4" i="14" s="1"/>
  <c r="X5" i="14" s="1"/>
  <c r="X6" i="14" s="1"/>
  <c r="X7" i="14" s="1"/>
  <c r="Q190" i="11"/>
  <c r="E190" i="11" s="1"/>
  <c r="F190" i="11"/>
  <c r="H190" i="11"/>
  <c r="L190" i="11"/>
  <c r="M190" i="11" s="1"/>
  <c r="O190" i="11"/>
  <c r="P190" i="11" s="1"/>
  <c r="Q191" i="11"/>
  <c r="E191" i="11" s="1"/>
  <c r="F191" i="11"/>
  <c r="H191" i="11"/>
  <c r="L191" i="11"/>
  <c r="M191" i="11" s="1"/>
  <c r="O191" i="11"/>
  <c r="P191" i="11" s="1"/>
  <c r="Q192" i="11"/>
  <c r="E192" i="11" s="1"/>
  <c r="F192" i="11"/>
  <c r="H192" i="11"/>
  <c r="L192" i="11"/>
  <c r="M192" i="11" s="1"/>
  <c r="O192" i="11"/>
  <c r="P192" i="11" s="1"/>
  <c r="Q193" i="11"/>
  <c r="E193" i="11" s="1"/>
  <c r="F193" i="11"/>
  <c r="H193" i="11"/>
  <c r="L193" i="11"/>
  <c r="M193" i="11" s="1"/>
  <c r="O193" i="11"/>
  <c r="P193" i="11" s="1"/>
  <c r="Q194" i="11"/>
  <c r="E194" i="11" s="1"/>
  <c r="F194" i="11"/>
  <c r="H194" i="11"/>
  <c r="L194" i="11"/>
  <c r="M194" i="11" s="1"/>
  <c r="O194" i="11"/>
  <c r="P194" i="11" s="1"/>
  <c r="O189" i="14"/>
  <c r="Q189" i="14" s="1"/>
  <c r="E189" i="14" s="1"/>
  <c r="F189" i="14"/>
  <c r="H189" i="14"/>
  <c r="K189" i="14"/>
  <c r="L189" i="14"/>
  <c r="M189" i="14" s="1"/>
  <c r="O190" i="14"/>
  <c r="Q190" i="14" s="1"/>
  <c r="E190" i="14" s="1"/>
  <c r="F190" i="14"/>
  <c r="AB190" i="14" s="1"/>
  <c r="H190" i="14"/>
  <c r="K190" i="14"/>
  <c r="L190" i="14"/>
  <c r="O191" i="14"/>
  <c r="Q191" i="14" s="1"/>
  <c r="E191" i="14" s="1"/>
  <c r="F191" i="14"/>
  <c r="H191" i="14"/>
  <c r="K191" i="14"/>
  <c r="L191" i="14"/>
  <c r="M191" i="14" s="1"/>
  <c r="O192" i="14"/>
  <c r="Q192" i="14" s="1"/>
  <c r="E192" i="14" s="1"/>
  <c r="F192" i="14"/>
  <c r="AB192" i="14" s="1"/>
  <c r="H192" i="14"/>
  <c r="K192" i="14"/>
  <c r="L192" i="14"/>
  <c r="O193" i="14"/>
  <c r="Q193" i="14" s="1"/>
  <c r="E193" i="14" s="1"/>
  <c r="F193" i="14"/>
  <c r="H193" i="14"/>
  <c r="K193" i="14"/>
  <c r="L193" i="14"/>
  <c r="O12" i="4"/>
  <c r="G3" i="4"/>
  <c r="F1" i="4" s="1"/>
  <c r="Q187" i="11"/>
  <c r="E187" i="11" s="1"/>
  <c r="F187" i="11"/>
  <c r="H187" i="11"/>
  <c r="L187" i="11"/>
  <c r="M187" i="11" s="1"/>
  <c r="O187" i="11"/>
  <c r="P187" i="11" s="1"/>
  <c r="Q188" i="11"/>
  <c r="E188" i="11" s="1"/>
  <c r="F188" i="11"/>
  <c r="H188" i="11"/>
  <c r="L188" i="11"/>
  <c r="M188" i="11" s="1"/>
  <c r="O188" i="11"/>
  <c r="P188" i="11" s="1"/>
  <c r="Q189" i="11"/>
  <c r="E189" i="11" s="1"/>
  <c r="F189" i="11"/>
  <c r="H189" i="11"/>
  <c r="L189" i="11"/>
  <c r="M189" i="11" s="1"/>
  <c r="O189" i="11"/>
  <c r="P189" i="11" s="1"/>
  <c r="Q185" i="11"/>
  <c r="E185" i="11" s="1"/>
  <c r="F185" i="11"/>
  <c r="H185" i="11"/>
  <c r="L185" i="11"/>
  <c r="M185" i="11" s="1"/>
  <c r="O185" i="11"/>
  <c r="P185" i="11" s="1"/>
  <c r="Q186" i="11"/>
  <c r="E186" i="11" s="1"/>
  <c r="F186" i="11"/>
  <c r="H186" i="11"/>
  <c r="L186" i="11"/>
  <c r="M186" i="11" s="1"/>
  <c r="O186" i="11"/>
  <c r="P186" i="11" s="1"/>
  <c r="O186" i="14"/>
  <c r="P186" i="14" s="1"/>
  <c r="F186" i="14"/>
  <c r="H186" i="14"/>
  <c r="K186" i="14"/>
  <c r="L186" i="14"/>
  <c r="O187" i="14"/>
  <c r="Q187" i="14" s="1"/>
  <c r="E187" i="14" s="1"/>
  <c r="F187" i="14"/>
  <c r="H187" i="14"/>
  <c r="K187" i="14"/>
  <c r="L187" i="14"/>
  <c r="O188" i="14"/>
  <c r="Q188" i="14"/>
  <c r="E188" i="14" s="1"/>
  <c r="F188" i="14"/>
  <c r="H188" i="14"/>
  <c r="K188" i="14"/>
  <c r="L188" i="14"/>
  <c r="M188" i="14" s="1"/>
  <c r="P188" i="14"/>
  <c r="O185" i="14"/>
  <c r="Q185" i="14" s="1"/>
  <c r="E185" i="14" s="1"/>
  <c r="F185" i="14"/>
  <c r="H185" i="14"/>
  <c r="K185" i="14"/>
  <c r="L185" i="14"/>
  <c r="O184" i="14"/>
  <c r="P184" i="14" s="1"/>
  <c r="F184" i="14"/>
  <c r="H184" i="14"/>
  <c r="K184" i="14"/>
  <c r="L184" i="14"/>
  <c r="I12" i="4"/>
  <c r="F180" i="11"/>
  <c r="H180" i="11"/>
  <c r="L180" i="11"/>
  <c r="M180" i="11" s="1"/>
  <c r="O180" i="11"/>
  <c r="P180" i="11" s="1"/>
  <c r="Q180" i="11"/>
  <c r="E180" i="11" s="1"/>
  <c r="F181" i="11"/>
  <c r="H181" i="11"/>
  <c r="L181" i="11"/>
  <c r="M181" i="11" s="1"/>
  <c r="O181" i="11"/>
  <c r="P181" i="11" s="1"/>
  <c r="Q181" i="11"/>
  <c r="E181" i="11" s="1"/>
  <c r="F182" i="11"/>
  <c r="H182" i="11"/>
  <c r="L182" i="11"/>
  <c r="M182" i="11" s="1"/>
  <c r="O182" i="11"/>
  <c r="P182" i="11" s="1"/>
  <c r="Q182" i="11"/>
  <c r="E182" i="11" s="1"/>
  <c r="F183" i="11"/>
  <c r="H183" i="11"/>
  <c r="L183" i="11"/>
  <c r="M183" i="11" s="1"/>
  <c r="O183" i="11"/>
  <c r="P183" i="11" s="1"/>
  <c r="Q183" i="11"/>
  <c r="E183" i="11" s="1"/>
  <c r="F184" i="11"/>
  <c r="H184" i="11"/>
  <c r="L184" i="11"/>
  <c r="M184" i="11" s="1"/>
  <c r="O184" i="11"/>
  <c r="P184" i="11"/>
  <c r="Q184" i="11"/>
  <c r="E184" i="11" s="1"/>
  <c r="F179" i="14"/>
  <c r="H179" i="14"/>
  <c r="K179" i="14"/>
  <c r="L179" i="14"/>
  <c r="O179" i="14"/>
  <c r="P179" i="14" s="1"/>
  <c r="F180" i="14"/>
  <c r="H180" i="14"/>
  <c r="K180" i="14"/>
  <c r="L180" i="14"/>
  <c r="O180" i="14"/>
  <c r="Q180" i="14" s="1"/>
  <c r="E180" i="14" s="1"/>
  <c r="F181" i="14"/>
  <c r="H181" i="14"/>
  <c r="K181" i="14"/>
  <c r="L181" i="14"/>
  <c r="M181" i="14" s="1"/>
  <c r="O181" i="14"/>
  <c r="Q181" i="14" s="1"/>
  <c r="E181" i="14" s="1"/>
  <c r="P181" i="14"/>
  <c r="F182" i="14"/>
  <c r="H182" i="14"/>
  <c r="K182" i="14"/>
  <c r="L182" i="14"/>
  <c r="M182" i="14" s="1"/>
  <c r="O182" i="14"/>
  <c r="Q182" i="14"/>
  <c r="E182" i="14" s="1"/>
  <c r="P182" i="14"/>
  <c r="F183" i="14"/>
  <c r="H183" i="14"/>
  <c r="K183" i="14"/>
  <c r="L183" i="14"/>
  <c r="O183" i="14"/>
  <c r="Q183" i="14" s="1"/>
  <c r="E183" i="14" s="1"/>
  <c r="F175" i="14"/>
  <c r="H175" i="14"/>
  <c r="K175" i="14"/>
  <c r="L175" i="14"/>
  <c r="O175" i="14"/>
  <c r="P175" i="14" s="1"/>
  <c r="F176" i="14"/>
  <c r="H176" i="14"/>
  <c r="K176" i="14"/>
  <c r="L176" i="14"/>
  <c r="O176" i="14"/>
  <c r="Q176" i="14" s="1"/>
  <c r="E176" i="14" s="1"/>
  <c r="P176" i="14"/>
  <c r="F177" i="14"/>
  <c r="H177" i="14"/>
  <c r="K177" i="14"/>
  <c r="L177" i="14"/>
  <c r="O177" i="14"/>
  <c r="Q177" i="14" s="1"/>
  <c r="E177" i="14" s="1"/>
  <c r="P177" i="14"/>
  <c r="F178" i="14"/>
  <c r="H178" i="14"/>
  <c r="K178" i="14"/>
  <c r="L178" i="14"/>
  <c r="M178" i="14" s="1"/>
  <c r="O178" i="14"/>
  <c r="Q178" i="14" s="1"/>
  <c r="E178" i="14" s="1"/>
  <c r="P178" i="14"/>
  <c r="F176" i="11"/>
  <c r="H176" i="11"/>
  <c r="L176" i="11"/>
  <c r="M176" i="11" s="1"/>
  <c r="O176" i="11"/>
  <c r="P176" i="11" s="1"/>
  <c r="Q176" i="11"/>
  <c r="E176" i="11" s="1"/>
  <c r="F177" i="11"/>
  <c r="H177" i="11"/>
  <c r="L177" i="11"/>
  <c r="M177" i="11" s="1"/>
  <c r="O177" i="11"/>
  <c r="P177" i="11" s="1"/>
  <c r="Q177" i="11"/>
  <c r="E177" i="11" s="1"/>
  <c r="F178" i="11"/>
  <c r="H178" i="11"/>
  <c r="L178" i="11"/>
  <c r="M178" i="11" s="1"/>
  <c r="O178" i="11"/>
  <c r="P178" i="11" s="1"/>
  <c r="Q178" i="11"/>
  <c r="E178" i="11" s="1"/>
  <c r="F179" i="11"/>
  <c r="H179" i="11"/>
  <c r="L179" i="11"/>
  <c r="M179" i="11" s="1"/>
  <c r="O179" i="11"/>
  <c r="P179" i="11" s="1"/>
  <c r="Q179" i="11"/>
  <c r="E179" i="11"/>
  <c r="Q175" i="14"/>
  <c r="E175" i="14" s="1"/>
  <c r="F169" i="14"/>
  <c r="H169" i="14"/>
  <c r="K169" i="14"/>
  <c r="L169" i="14"/>
  <c r="M169" i="14" s="1"/>
  <c r="O169" i="14"/>
  <c r="P169" i="14" s="1"/>
  <c r="F171" i="11"/>
  <c r="H171" i="11"/>
  <c r="L171" i="11"/>
  <c r="M171" i="11" s="1"/>
  <c r="O171" i="11"/>
  <c r="P171" i="11" s="1"/>
  <c r="Q171" i="11"/>
  <c r="E171" i="11" s="1"/>
  <c r="F172" i="11"/>
  <c r="H172" i="11"/>
  <c r="L172" i="11"/>
  <c r="M172" i="11" s="1"/>
  <c r="O172" i="11"/>
  <c r="P172" i="11" s="1"/>
  <c r="Q172" i="11"/>
  <c r="E172" i="11" s="1"/>
  <c r="F173" i="11"/>
  <c r="H173" i="11"/>
  <c r="L173" i="11"/>
  <c r="M173" i="11" s="1"/>
  <c r="O173" i="11"/>
  <c r="P173" i="11" s="1"/>
  <c r="Q173" i="11"/>
  <c r="E173" i="11" s="1"/>
  <c r="F174" i="11"/>
  <c r="H174" i="11"/>
  <c r="L174" i="11"/>
  <c r="M174" i="11" s="1"/>
  <c r="O174" i="11"/>
  <c r="P174" i="11" s="1"/>
  <c r="Q174" i="11"/>
  <c r="E174" i="11" s="1"/>
  <c r="F175" i="11"/>
  <c r="H175" i="11"/>
  <c r="L175" i="11"/>
  <c r="M175" i="11" s="1"/>
  <c r="O175" i="11"/>
  <c r="P175" i="11" s="1"/>
  <c r="Q175" i="11"/>
  <c r="E175" i="11" s="1"/>
  <c r="F170" i="14"/>
  <c r="H170" i="14"/>
  <c r="K170" i="14"/>
  <c r="L170" i="14"/>
  <c r="M170" i="14" s="1"/>
  <c r="O170" i="14"/>
  <c r="P170" i="14"/>
  <c r="F171" i="14"/>
  <c r="H171" i="14"/>
  <c r="K171" i="14"/>
  <c r="L171" i="14"/>
  <c r="M171" i="14" s="1"/>
  <c r="O171" i="14"/>
  <c r="P171" i="14" s="1"/>
  <c r="Q171" i="14"/>
  <c r="E171" i="14" s="1"/>
  <c r="F172" i="14"/>
  <c r="H172" i="14"/>
  <c r="K172" i="14"/>
  <c r="L172" i="14"/>
  <c r="M172" i="14" s="1"/>
  <c r="O172" i="14"/>
  <c r="P172" i="14" s="1"/>
  <c r="F173" i="14"/>
  <c r="H173" i="14"/>
  <c r="K173" i="14"/>
  <c r="L173" i="14"/>
  <c r="O173" i="14"/>
  <c r="Q173" i="14" s="1"/>
  <c r="E173" i="14" s="1"/>
  <c r="F174" i="14"/>
  <c r="H174" i="14"/>
  <c r="K174" i="14"/>
  <c r="L174" i="14"/>
  <c r="M174" i="14" s="1"/>
  <c r="O174" i="14"/>
  <c r="P174" i="14" s="1"/>
  <c r="Q174" i="14"/>
  <c r="E174" i="14" s="1"/>
  <c r="Q169" i="14"/>
  <c r="E169" i="14" s="1"/>
  <c r="Q170" i="14"/>
  <c r="E170" i="14" s="1"/>
  <c r="Q172" i="14"/>
  <c r="E172" i="14" s="1"/>
  <c r="M11" i="4"/>
  <c r="O11" i="4"/>
  <c r="I10" i="4"/>
  <c r="I4" i="16"/>
  <c r="I5" i="16"/>
  <c r="I6" i="16"/>
  <c r="I3" i="16"/>
  <c r="H5" i="16"/>
  <c r="F167" i="11"/>
  <c r="H167" i="11"/>
  <c r="L167" i="11"/>
  <c r="M167" i="11" s="1"/>
  <c r="O167" i="11"/>
  <c r="P167" i="11" s="1"/>
  <c r="Q167" i="11"/>
  <c r="E167" i="11" s="1"/>
  <c r="F168" i="11"/>
  <c r="H168" i="11"/>
  <c r="L168" i="11"/>
  <c r="M168" i="11" s="1"/>
  <c r="O168" i="11"/>
  <c r="P168" i="11" s="1"/>
  <c r="Q168" i="11"/>
  <c r="E168" i="11" s="1"/>
  <c r="F169" i="11"/>
  <c r="H169" i="11"/>
  <c r="L169" i="11"/>
  <c r="M169" i="11" s="1"/>
  <c r="O169" i="11"/>
  <c r="P169" i="11" s="1"/>
  <c r="Q169" i="11"/>
  <c r="E169" i="11" s="1"/>
  <c r="F170" i="11"/>
  <c r="H170" i="11"/>
  <c r="L170" i="11"/>
  <c r="M170" i="11" s="1"/>
  <c r="O170" i="11"/>
  <c r="P170" i="11" s="1"/>
  <c r="Q170" i="11"/>
  <c r="E170" i="11" s="1"/>
  <c r="F166" i="11"/>
  <c r="H166" i="11"/>
  <c r="L166" i="11"/>
  <c r="M166" i="11" s="1"/>
  <c r="O166" i="11"/>
  <c r="P166" i="11" s="1"/>
  <c r="Q166" i="11"/>
  <c r="E166" i="11" s="1"/>
  <c r="F166" i="14"/>
  <c r="H166" i="14"/>
  <c r="K166" i="14"/>
  <c r="L166" i="14"/>
  <c r="O166" i="14"/>
  <c r="P166" i="14" s="1"/>
  <c r="F167" i="14"/>
  <c r="H167" i="14"/>
  <c r="K167" i="14"/>
  <c r="L167" i="14"/>
  <c r="O167" i="14"/>
  <c r="Q167" i="14" s="1"/>
  <c r="E167" i="14" s="1"/>
  <c r="F168" i="14"/>
  <c r="H168" i="14"/>
  <c r="K168" i="14"/>
  <c r="L168" i="14"/>
  <c r="O168" i="14"/>
  <c r="Q168" i="14" s="1"/>
  <c r="E168" i="14" s="1"/>
  <c r="F165" i="14"/>
  <c r="H165" i="14"/>
  <c r="K165" i="14"/>
  <c r="L165" i="14"/>
  <c r="O165" i="14"/>
  <c r="P165" i="14" s="1"/>
  <c r="P168" i="14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M151" i="11" s="1"/>
  <c r="L152" i="11"/>
  <c r="M152" i="11" s="1"/>
  <c r="L153" i="11"/>
  <c r="M153" i="11" s="1"/>
  <c r="L154" i="11"/>
  <c r="M154" i="11" s="1"/>
  <c r="L155" i="11"/>
  <c r="M155" i="11" s="1"/>
  <c r="L156" i="11"/>
  <c r="M156" i="11" s="1"/>
  <c r="L157" i="11"/>
  <c r="M157" i="11" s="1"/>
  <c r="L158" i="11"/>
  <c r="M158" i="11" s="1"/>
  <c r="L159" i="11"/>
  <c r="M159" i="11" s="1"/>
  <c r="L160" i="11"/>
  <c r="M160" i="11" s="1"/>
  <c r="L161" i="11"/>
  <c r="M161" i="11" s="1"/>
  <c r="L162" i="11"/>
  <c r="M162" i="11" s="1"/>
  <c r="L163" i="11"/>
  <c r="M163" i="11" s="1"/>
  <c r="L164" i="11"/>
  <c r="M164" i="11" s="1"/>
  <c r="L165" i="11"/>
  <c r="M165" i="11" s="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2" i="1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2" i="14"/>
  <c r="F161" i="11"/>
  <c r="H161" i="11"/>
  <c r="O161" i="11"/>
  <c r="P161" i="11" s="1"/>
  <c r="Q161" i="11"/>
  <c r="E161" i="11" s="1"/>
  <c r="F162" i="11"/>
  <c r="H162" i="11"/>
  <c r="O162" i="11"/>
  <c r="P162" i="11" s="1"/>
  <c r="Q162" i="11"/>
  <c r="E162" i="11" s="1"/>
  <c r="F163" i="11"/>
  <c r="H163" i="11"/>
  <c r="O163" i="11"/>
  <c r="P163" i="11" s="1"/>
  <c r="Q163" i="11"/>
  <c r="E163" i="11"/>
  <c r="F164" i="11"/>
  <c r="H164" i="11"/>
  <c r="O164" i="11"/>
  <c r="P164" i="11"/>
  <c r="Q164" i="11"/>
  <c r="E164" i="11" s="1"/>
  <c r="F165" i="11"/>
  <c r="H165" i="11"/>
  <c r="O165" i="11"/>
  <c r="P165" i="11" s="1"/>
  <c r="Q165" i="11"/>
  <c r="E165" i="11" s="1"/>
  <c r="F160" i="14"/>
  <c r="H160" i="14"/>
  <c r="O160" i="14"/>
  <c r="P160" i="14" s="1"/>
  <c r="F161" i="14"/>
  <c r="H161" i="14"/>
  <c r="O161" i="14"/>
  <c r="P161" i="14" s="1"/>
  <c r="F162" i="14"/>
  <c r="H162" i="14"/>
  <c r="O162" i="14"/>
  <c r="Q162" i="14" s="1"/>
  <c r="E162" i="14" s="1"/>
  <c r="F163" i="14"/>
  <c r="H163" i="14"/>
  <c r="O163" i="14"/>
  <c r="P163" i="14" s="1"/>
  <c r="F164" i="14"/>
  <c r="H164" i="14"/>
  <c r="O164" i="14"/>
  <c r="P162" i="14"/>
  <c r="Q163" i="14"/>
  <c r="E163" i="14" s="1"/>
  <c r="F4" i="16"/>
  <c r="F5" i="16"/>
  <c r="F6" i="16"/>
  <c r="F2" i="16"/>
  <c r="F156" i="11"/>
  <c r="H156" i="11"/>
  <c r="O156" i="11"/>
  <c r="P156" i="11" s="1"/>
  <c r="Q156" i="11"/>
  <c r="E156" i="11"/>
  <c r="F157" i="11"/>
  <c r="H157" i="11"/>
  <c r="O157" i="11"/>
  <c r="P157" i="11"/>
  <c r="Q157" i="11"/>
  <c r="E157" i="11" s="1"/>
  <c r="F158" i="11"/>
  <c r="H158" i="11"/>
  <c r="O158" i="11"/>
  <c r="P158" i="11" s="1"/>
  <c r="Q158" i="11"/>
  <c r="E158" i="11" s="1"/>
  <c r="F159" i="11"/>
  <c r="H159" i="11"/>
  <c r="O159" i="11"/>
  <c r="P159" i="11" s="1"/>
  <c r="Q159" i="11"/>
  <c r="E159" i="11" s="1"/>
  <c r="F160" i="11"/>
  <c r="H160" i="11"/>
  <c r="O160" i="11"/>
  <c r="P160" i="11" s="1"/>
  <c r="Q160" i="11"/>
  <c r="E160" i="11" s="1"/>
  <c r="F155" i="14"/>
  <c r="H155" i="14"/>
  <c r="O155" i="14"/>
  <c r="Q155" i="14" s="1"/>
  <c r="E155" i="14" s="1"/>
  <c r="F156" i="14"/>
  <c r="H156" i="14"/>
  <c r="O156" i="14"/>
  <c r="P156" i="14" s="1"/>
  <c r="F157" i="14"/>
  <c r="H157" i="14"/>
  <c r="O157" i="14"/>
  <c r="F158" i="14"/>
  <c r="H158" i="14"/>
  <c r="O158" i="14"/>
  <c r="Q158" i="14" s="1"/>
  <c r="E158" i="14" s="1"/>
  <c r="F159" i="14"/>
  <c r="H159" i="14"/>
  <c r="O159" i="14"/>
  <c r="P159" i="14" s="1"/>
  <c r="G6" i="16"/>
  <c r="H2" i="16"/>
  <c r="H3" i="16"/>
  <c r="H4" i="16"/>
  <c r="H6" i="16"/>
  <c r="J6" i="16"/>
  <c r="G4" i="16"/>
  <c r="G5" i="16"/>
  <c r="G2" i="16"/>
  <c r="E4" i="16"/>
  <c r="I2" i="16"/>
  <c r="M5" i="3"/>
  <c r="M4" i="3"/>
  <c r="M3" i="3"/>
  <c r="J3" i="16"/>
  <c r="J4" i="16"/>
  <c r="J2" i="16"/>
  <c r="J5" i="16"/>
  <c r="O9" i="4"/>
  <c r="M9" i="4"/>
  <c r="Q151" i="11"/>
  <c r="E151" i="11" s="1"/>
  <c r="F151" i="11"/>
  <c r="H151" i="11"/>
  <c r="O151" i="11"/>
  <c r="P151" i="11" s="1"/>
  <c r="Q152" i="11"/>
  <c r="E152" i="11"/>
  <c r="F152" i="11"/>
  <c r="H152" i="11"/>
  <c r="O152" i="11"/>
  <c r="P152" i="11"/>
  <c r="Q153" i="11"/>
  <c r="E153" i="11" s="1"/>
  <c r="F153" i="11"/>
  <c r="H153" i="11"/>
  <c r="O153" i="11"/>
  <c r="P153" i="11" s="1"/>
  <c r="Q154" i="11"/>
  <c r="E154" i="11" s="1"/>
  <c r="F154" i="11"/>
  <c r="H154" i="11"/>
  <c r="O154" i="11"/>
  <c r="P154" i="11" s="1"/>
  <c r="Q155" i="11"/>
  <c r="E155" i="11" s="1"/>
  <c r="F155" i="11"/>
  <c r="H155" i="11"/>
  <c r="O155" i="11"/>
  <c r="P155" i="11" s="1"/>
  <c r="O150" i="14"/>
  <c r="Q150" i="14" s="1"/>
  <c r="E150" i="14" s="1"/>
  <c r="F150" i="14"/>
  <c r="H150" i="14"/>
  <c r="P150" i="14"/>
  <c r="O151" i="14"/>
  <c r="F151" i="14"/>
  <c r="H151" i="14"/>
  <c r="O152" i="14"/>
  <c r="Q152" i="14" s="1"/>
  <c r="E152" i="14" s="1"/>
  <c r="F152" i="14"/>
  <c r="H152" i="14"/>
  <c r="O153" i="14"/>
  <c r="P153" i="14" s="1"/>
  <c r="F153" i="14"/>
  <c r="H153" i="14"/>
  <c r="O154" i="14"/>
  <c r="Q154" i="14" s="1"/>
  <c r="E154" i="14" s="1"/>
  <c r="F154" i="14"/>
  <c r="H154" i="14"/>
  <c r="O8" i="4"/>
  <c r="M8" i="4"/>
  <c r="F145" i="14"/>
  <c r="H145" i="14"/>
  <c r="O145" i="14"/>
  <c r="Q145" i="14" s="1"/>
  <c r="E145" i="14" s="1"/>
  <c r="F146" i="14"/>
  <c r="H146" i="14"/>
  <c r="O146" i="14"/>
  <c r="P146" i="14" s="1"/>
  <c r="F147" i="14"/>
  <c r="AB147" i="14" s="1"/>
  <c r="H147" i="14"/>
  <c r="O147" i="14"/>
  <c r="Q147" i="14" s="1"/>
  <c r="E147" i="14" s="1"/>
  <c r="F148" i="14"/>
  <c r="H148" i="14"/>
  <c r="O148" i="14"/>
  <c r="Q148" i="14" s="1"/>
  <c r="E148" i="14" s="1"/>
  <c r="F149" i="14"/>
  <c r="H149" i="14"/>
  <c r="O149" i="14"/>
  <c r="P149" i="14" s="1"/>
  <c r="Q146" i="11"/>
  <c r="E146" i="11" s="1"/>
  <c r="F145" i="11"/>
  <c r="Q149" i="11"/>
  <c r="E149" i="11"/>
  <c r="Q150" i="11"/>
  <c r="E150" i="11" s="1"/>
  <c r="Q145" i="11"/>
  <c r="E145" i="11" s="1"/>
  <c r="O146" i="11"/>
  <c r="P146" i="11" s="1"/>
  <c r="F146" i="11"/>
  <c r="H146" i="11"/>
  <c r="F147" i="11"/>
  <c r="O148" i="11"/>
  <c r="P148" i="11" s="1"/>
  <c r="F148" i="11"/>
  <c r="H148" i="11"/>
  <c r="F149" i="11"/>
  <c r="O150" i="11"/>
  <c r="P150" i="11" s="1"/>
  <c r="F150" i="11"/>
  <c r="H150" i="11"/>
  <c r="E148" i="11"/>
  <c r="O149" i="11"/>
  <c r="P149" i="11" s="1"/>
  <c r="O147" i="11"/>
  <c r="P147" i="11"/>
  <c r="H149" i="11"/>
  <c r="H147" i="11"/>
  <c r="I6" i="4"/>
  <c r="E147" i="11"/>
  <c r="I4" i="4"/>
  <c r="I5" i="4"/>
  <c r="O7" i="4"/>
  <c r="O5" i="4"/>
  <c r="O6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H142" i="11"/>
  <c r="O142" i="11"/>
  <c r="Q142" i="11" s="1"/>
  <c r="E142" i="11" s="1"/>
  <c r="F143" i="11"/>
  <c r="H143" i="11"/>
  <c r="O143" i="11"/>
  <c r="P143" i="11" s="1"/>
  <c r="F144" i="11"/>
  <c r="H144" i="11"/>
  <c r="O144" i="11"/>
  <c r="Q144" i="11" s="1"/>
  <c r="E144" i="11" s="1"/>
  <c r="O145" i="11"/>
  <c r="P145" i="11" s="1"/>
  <c r="F141" i="14"/>
  <c r="H141" i="14"/>
  <c r="O141" i="14"/>
  <c r="P141" i="14" s="1"/>
  <c r="F142" i="14"/>
  <c r="H142" i="14"/>
  <c r="O142" i="14"/>
  <c r="Q142" i="14" s="1"/>
  <c r="E142" i="14" s="1"/>
  <c r="F143" i="14"/>
  <c r="H143" i="14"/>
  <c r="O143" i="14"/>
  <c r="F144" i="14"/>
  <c r="H144" i="14"/>
  <c r="O144" i="14"/>
  <c r="Q144" i="14" s="1"/>
  <c r="E144" i="14" s="1"/>
  <c r="O141" i="11"/>
  <c r="P141" i="11" s="1"/>
  <c r="M6" i="4"/>
  <c r="F139" i="11"/>
  <c r="H139" i="11"/>
  <c r="O139" i="11"/>
  <c r="P139" i="11" s="1"/>
  <c r="F140" i="11"/>
  <c r="AB140" i="11" s="1"/>
  <c r="H140" i="11"/>
  <c r="O140" i="11"/>
  <c r="Q140" i="11" s="1"/>
  <c r="E140" i="11" s="1"/>
  <c r="F141" i="11"/>
  <c r="H141" i="11"/>
  <c r="F138" i="14"/>
  <c r="H138" i="14"/>
  <c r="O138" i="14"/>
  <c r="Q138" i="14" s="1"/>
  <c r="E138" i="14" s="1"/>
  <c r="F139" i="14"/>
  <c r="H139" i="14"/>
  <c r="O139" i="14"/>
  <c r="Q139" i="14" s="1"/>
  <c r="E139" i="14" s="1"/>
  <c r="F140" i="14"/>
  <c r="H140" i="14"/>
  <c r="O140" i="14"/>
  <c r="P140" i="14" s="1"/>
  <c r="P138" i="14"/>
  <c r="F138" i="11"/>
  <c r="H138" i="11"/>
  <c r="O138" i="11"/>
  <c r="P138" i="11" s="1"/>
  <c r="F136" i="14"/>
  <c r="H136" i="14"/>
  <c r="O136" i="14"/>
  <c r="P136" i="14" s="1"/>
  <c r="F137" i="14"/>
  <c r="H137" i="14"/>
  <c r="O137" i="14"/>
  <c r="Q137" i="14" s="1"/>
  <c r="E137" i="14" s="1"/>
  <c r="F135" i="14"/>
  <c r="H135" i="14"/>
  <c r="O135" i="14"/>
  <c r="Q135" i="14" s="1"/>
  <c r="E135" i="14" s="1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H134" i="14"/>
  <c r="F134" i="14"/>
  <c r="O133" i="14"/>
  <c r="P133" i="14" s="1"/>
  <c r="H133" i="14"/>
  <c r="F133" i="14"/>
  <c r="O132" i="14"/>
  <c r="P132" i="14" s="1"/>
  <c r="H132" i="14"/>
  <c r="F132" i="14"/>
  <c r="O131" i="14"/>
  <c r="P131" i="14" s="1"/>
  <c r="H131" i="14"/>
  <c r="F131" i="14"/>
  <c r="O130" i="14"/>
  <c r="H130" i="14"/>
  <c r="F130" i="14"/>
  <c r="O129" i="14"/>
  <c r="P129" i="14" s="1"/>
  <c r="H129" i="14"/>
  <c r="F129" i="14"/>
  <c r="O128" i="14"/>
  <c r="P128" i="14" s="1"/>
  <c r="H128" i="14"/>
  <c r="F128" i="14"/>
  <c r="O127" i="14"/>
  <c r="H127" i="14"/>
  <c r="F127" i="14"/>
  <c r="O126" i="14"/>
  <c r="H126" i="14"/>
  <c r="F126" i="14"/>
  <c r="O125" i="14"/>
  <c r="H125" i="14"/>
  <c r="F125" i="14"/>
  <c r="O124" i="14"/>
  <c r="P124" i="14" s="1"/>
  <c r="H124" i="14"/>
  <c r="F124" i="14"/>
  <c r="O123" i="14"/>
  <c r="P123" i="14" s="1"/>
  <c r="H123" i="14"/>
  <c r="F123" i="14"/>
  <c r="O122" i="14"/>
  <c r="P122" i="14" s="1"/>
  <c r="H122" i="14"/>
  <c r="F122" i="14"/>
  <c r="O121" i="14"/>
  <c r="P121" i="14" s="1"/>
  <c r="H121" i="14"/>
  <c r="F121" i="14"/>
  <c r="O120" i="14"/>
  <c r="P120" i="14" s="1"/>
  <c r="H120" i="14"/>
  <c r="F120" i="14"/>
  <c r="O119" i="14"/>
  <c r="P119" i="14" s="1"/>
  <c r="H119" i="14"/>
  <c r="F119" i="14"/>
  <c r="O118" i="14"/>
  <c r="P118" i="14" s="1"/>
  <c r="H118" i="14"/>
  <c r="F118" i="14"/>
  <c r="O117" i="14"/>
  <c r="P117" i="14" s="1"/>
  <c r="H117" i="14"/>
  <c r="F117" i="14"/>
  <c r="O116" i="14"/>
  <c r="P116" i="14" s="1"/>
  <c r="H116" i="14"/>
  <c r="F116" i="14"/>
  <c r="O115" i="14"/>
  <c r="H115" i="14"/>
  <c r="F115" i="14"/>
  <c r="O114" i="14"/>
  <c r="P114" i="14" s="1"/>
  <c r="H114" i="14"/>
  <c r="F114" i="14"/>
  <c r="O113" i="14"/>
  <c r="P113" i="14" s="1"/>
  <c r="H113" i="14"/>
  <c r="F113" i="14"/>
  <c r="O112" i="14"/>
  <c r="P112" i="14" s="1"/>
  <c r="H112" i="14"/>
  <c r="F112" i="14"/>
  <c r="O111" i="14"/>
  <c r="P111" i="14" s="1"/>
  <c r="H111" i="14"/>
  <c r="F111" i="14"/>
  <c r="O110" i="14"/>
  <c r="P110" i="14" s="1"/>
  <c r="H110" i="14"/>
  <c r="F110" i="14"/>
  <c r="O109" i="14"/>
  <c r="P109" i="14" s="1"/>
  <c r="H109" i="14"/>
  <c r="F109" i="14"/>
  <c r="O108" i="14"/>
  <c r="P108" i="14" s="1"/>
  <c r="H108" i="14"/>
  <c r="F108" i="14"/>
  <c r="O107" i="14"/>
  <c r="H107" i="14"/>
  <c r="F107" i="14"/>
  <c r="O106" i="14"/>
  <c r="P106" i="14" s="1"/>
  <c r="H106" i="14"/>
  <c r="F106" i="14"/>
  <c r="O105" i="14"/>
  <c r="H105" i="14"/>
  <c r="F105" i="14"/>
  <c r="O104" i="14"/>
  <c r="P104" i="14" s="1"/>
  <c r="H104" i="14"/>
  <c r="F104" i="14"/>
  <c r="O103" i="14"/>
  <c r="P103" i="14" s="1"/>
  <c r="H103" i="14"/>
  <c r="F103" i="14"/>
  <c r="O102" i="14"/>
  <c r="H102" i="14"/>
  <c r="F102" i="14"/>
  <c r="O101" i="14"/>
  <c r="P101" i="14" s="1"/>
  <c r="H101" i="14"/>
  <c r="F101" i="14"/>
  <c r="O100" i="14"/>
  <c r="P100" i="14" s="1"/>
  <c r="H100" i="14"/>
  <c r="F100" i="14"/>
  <c r="O99" i="14"/>
  <c r="P99" i="14" s="1"/>
  <c r="H99" i="14"/>
  <c r="F99" i="14"/>
  <c r="O98" i="14"/>
  <c r="H98" i="14"/>
  <c r="F98" i="14"/>
  <c r="O97" i="14"/>
  <c r="P97" i="14" s="1"/>
  <c r="H97" i="14"/>
  <c r="F97" i="14"/>
  <c r="O96" i="14"/>
  <c r="P96" i="14" s="1"/>
  <c r="H96" i="14"/>
  <c r="F96" i="14"/>
  <c r="O95" i="14"/>
  <c r="H95" i="14"/>
  <c r="F95" i="14"/>
  <c r="O94" i="14"/>
  <c r="H94" i="14"/>
  <c r="F94" i="14"/>
  <c r="O93" i="14"/>
  <c r="H93" i="14"/>
  <c r="F93" i="14"/>
  <c r="O92" i="14"/>
  <c r="P92" i="14" s="1"/>
  <c r="H92" i="14"/>
  <c r="F92" i="14"/>
  <c r="O91" i="14"/>
  <c r="P91" i="14" s="1"/>
  <c r="H91" i="14"/>
  <c r="F91" i="14"/>
  <c r="O90" i="14"/>
  <c r="P90" i="14" s="1"/>
  <c r="H90" i="14"/>
  <c r="F90" i="14"/>
  <c r="O89" i="14"/>
  <c r="P89" i="14" s="1"/>
  <c r="H89" i="14"/>
  <c r="F89" i="14"/>
  <c r="O88" i="14"/>
  <c r="P88" i="14" s="1"/>
  <c r="H88" i="14"/>
  <c r="F88" i="14"/>
  <c r="O87" i="14"/>
  <c r="P87" i="14" s="1"/>
  <c r="H87" i="14"/>
  <c r="F87" i="14"/>
  <c r="O86" i="14"/>
  <c r="P86" i="14" s="1"/>
  <c r="H86" i="14"/>
  <c r="F86" i="14"/>
  <c r="O85" i="14"/>
  <c r="P85" i="14" s="1"/>
  <c r="H85" i="14"/>
  <c r="F85" i="14"/>
  <c r="O84" i="14"/>
  <c r="P84" i="14" s="1"/>
  <c r="H84" i="14"/>
  <c r="F84" i="14"/>
  <c r="O83" i="14"/>
  <c r="P83" i="14" s="1"/>
  <c r="H83" i="14"/>
  <c r="F83" i="14"/>
  <c r="O82" i="14"/>
  <c r="P82" i="14" s="1"/>
  <c r="H82" i="14"/>
  <c r="F82" i="14"/>
  <c r="O81" i="14"/>
  <c r="P81" i="14" s="1"/>
  <c r="H81" i="14"/>
  <c r="F81" i="14"/>
  <c r="O80" i="14"/>
  <c r="P80" i="14" s="1"/>
  <c r="H80" i="14"/>
  <c r="F80" i="14"/>
  <c r="O79" i="14"/>
  <c r="P79" i="14" s="1"/>
  <c r="H79" i="14"/>
  <c r="F79" i="14"/>
  <c r="O78" i="14"/>
  <c r="P78" i="14" s="1"/>
  <c r="H78" i="14"/>
  <c r="F78" i="14"/>
  <c r="O77" i="14"/>
  <c r="P77" i="14" s="1"/>
  <c r="H77" i="14"/>
  <c r="F77" i="14"/>
  <c r="O76" i="14"/>
  <c r="P76" i="14" s="1"/>
  <c r="H76" i="14"/>
  <c r="F76" i="14"/>
  <c r="O75" i="14"/>
  <c r="H75" i="14"/>
  <c r="F75" i="14"/>
  <c r="O74" i="14"/>
  <c r="P74" i="14" s="1"/>
  <c r="H74" i="14"/>
  <c r="F74" i="14"/>
  <c r="O73" i="14"/>
  <c r="P73" i="14" s="1"/>
  <c r="H73" i="14"/>
  <c r="F73" i="14"/>
  <c r="O72" i="14"/>
  <c r="P72" i="14" s="1"/>
  <c r="H72" i="14"/>
  <c r="F72" i="14"/>
  <c r="O71" i="14"/>
  <c r="H71" i="14"/>
  <c r="F71" i="14"/>
  <c r="O70" i="14"/>
  <c r="H70" i="14"/>
  <c r="F70" i="14"/>
  <c r="O69" i="14"/>
  <c r="P69" i="14" s="1"/>
  <c r="H69" i="14"/>
  <c r="F69" i="14"/>
  <c r="O68" i="14"/>
  <c r="P68" i="14" s="1"/>
  <c r="H68" i="14"/>
  <c r="F68" i="14"/>
  <c r="O67" i="14"/>
  <c r="P67" i="14" s="1"/>
  <c r="H67" i="14"/>
  <c r="F67" i="14"/>
  <c r="O66" i="14"/>
  <c r="H66" i="14"/>
  <c r="F66" i="14"/>
  <c r="O65" i="14"/>
  <c r="P65" i="14" s="1"/>
  <c r="H65" i="14"/>
  <c r="F65" i="14"/>
  <c r="O64" i="14"/>
  <c r="P64" i="14" s="1"/>
  <c r="H64" i="14"/>
  <c r="F64" i="14"/>
  <c r="O63" i="14"/>
  <c r="P63" i="14" s="1"/>
  <c r="H63" i="14"/>
  <c r="F63" i="14"/>
  <c r="O62" i="14"/>
  <c r="H62" i="14"/>
  <c r="F62" i="14"/>
  <c r="O61" i="14"/>
  <c r="H61" i="14"/>
  <c r="F61" i="14"/>
  <c r="O60" i="14"/>
  <c r="P60" i="14" s="1"/>
  <c r="H60" i="14"/>
  <c r="F60" i="14"/>
  <c r="O59" i="14"/>
  <c r="P59" i="14" s="1"/>
  <c r="H59" i="14"/>
  <c r="F59" i="14"/>
  <c r="O58" i="14"/>
  <c r="P58" i="14" s="1"/>
  <c r="H58" i="14"/>
  <c r="F58" i="14"/>
  <c r="O57" i="14"/>
  <c r="P57" i="14" s="1"/>
  <c r="H57" i="14"/>
  <c r="F57" i="14"/>
  <c r="O56" i="14"/>
  <c r="P56" i="14" s="1"/>
  <c r="H56" i="14"/>
  <c r="F56" i="14"/>
  <c r="O55" i="14"/>
  <c r="P55" i="14" s="1"/>
  <c r="H55" i="14"/>
  <c r="F55" i="14"/>
  <c r="O54" i="14"/>
  <c r="P54" i="14" s="1"/>
  <c r="H54" i="14"/>
  <c r="F54" i="14"/>
  <c r="O53" i="14"/>
  <c r="P53" i="14" s="1"/>
  <c r="H53" i="14"/>
  <c r="F53" i="14"/>
  <c r="O52" i="14"/>
  <c r="P52" i="14" s="1"/>
  <c r="H52" i="14"/>
  <c r="F52" i="14"/>
  <c r="O51" i="14"/>
  <c r="H51" i="14"/>
  <c r="F51" i="14"/>
  <c r="O50" i="14"/>
  <c r="P50" i="14" s="1"/>
  <c r="H50" i="14"/>
  <c r="F50" i="14"/>
  <c r="O49" i="14"/>
  <c r="P49" i="14" s="1"/>
  <c r="H49" i="14"/>
  <c r="F49" i="14"/>
  <c r="O48" i="14"/>
  <c r="H48" i="14"/>
  <c r="F48" i="14"/>
  <c r="O47" i="14"/>
  <c r="Q47" i="14" s="1"/>
  <c r="E47" i="14" s="1"/>
  <c r="P47" i="14"/>
  <c r="H47" i="14"/>
  <c r="F47" i="14"/>
  <c r="O46" i="14"/>
  <c r="P46" i="14"/>
  <c r="H46" i="14"/>
  <c r="F46" i="14"/>
  <c r="O45" i="14"/>
  <c r="Q45" i="14" s="1"/>
  <c r="E45" i="14" s="1"/>
  <c r="P45" i="14"/>
  <c r="H45" i="14"/>
  <c r="F45" i="14"/>
  <c r="O44" i="14"/>
  <c r="P44" i="14"/>
  <c r="H44" i="14"/>
  <c r="F44" i="14"/>
  <c r="O43" i="14"/>
  <c r="P43" i="14"/>
  <c r="H43" i="14"/>
  <c r="F43" i="14"/>
  <c r="O42" i="14"/>
  <c r="P42" i="14"/>
  <c r="H42" i="14"/>
  <c r="F42" i="14"/>
  <c r="O41" i="14"/>
  <c r="P41" i="14"/>
  <c r="H41" i="14"/>
  <c r="F41" i="14"/>
  <c r="O40" i="14"/>
  <c r="P40" i="14"/>
  <c r="H40" i="14"/>
  <c r="F40" i="14"/>
  <c r="O39" i="14"/>
  <c r="Q39" i="14" s="1"/>
  <c r="E39" i="14" s="1"/>
  <c r="P39" i="14"/>
  <c r="H39" i="14"/>
  <c r="F39" i="14"/>
  <c r="O38" i="14"/>
  <c r="P38" i="14"/>
  <c r="H38" i="14"/>
  <c r="F38" i="14"/>
  <c r="O37" i="14"/>
  <c r="P37" i="14"/>
  <c r="H37" i="14"/>
  <c r="F37" i="14"/>
  <c r="O36" i="14"/>
  <c r="Q36" i="14" s="1"/>
  <c r="E36" i="14" s="1"/>
  <c r="P36" i="14"/>
  <c r="H36" i="14"/>
  <c r="F36" i="14"/>
  <c r="O35" i="14"/>
  <c r="Q35" i="14" s="1"/>
  <c r="E35" i="14" s="1"/>
  <c r="H35" i="14"/>
  <c r="F35" i="14"/>
  <c r="O34" i="14"/>
  <c r="P34" i="14"/>
  <c r="H34" i="14"/>
  <c r="F34" i="14" s="1"/>
  <c r="O33" i="14"/>
  <c r="P33" i="14" s="1"/>
  <c r="H33" i="14"/>
  <c r="F33" i="14" s="1"/>
  <c r="O32" i="14"/>
  <c r="P32" i="14" s="1"/>
  <c r="H32" i="14"/>
  <c r="F32" i="14" s="1"/>
  <c r="O31" i="14"/>
  <c r="P31" i="14" s="1"/>
  <c r="H31" i="14"/>
  <c r="F31" i="14" s="1"/>
  <c r="O30" i="14"/>
  <c r="P30" i="14" s="1"/>
  <c r="H30" i="14"/>
  <c r="F30" i="14" s="1"/>
  <c r="O22" i="14"/>
  <c r="P22" i="14" s="1"/>
  <c r="H22" i="14"/>
  <c r="F22" i="14" s="1"/>
  <c r="O21" i="14"/>
  <c r="Q21" i="14" s="1"/>
  <c r="E21" i="14" s="1"/>
  <c r="H21" i="14"/>
  <c r="F21" i="14" s="1"/>
  <c r="O29" i="14"/>
  <c r="P29" i="14"/>
  <c r="H29" i="14"/>
  <c r="F29" i="14" s="1"/>
  <c r="O20" i="14"/>
  <c r="P20" i="14" s="1"/>
  <c r="H20" i="14"/>
  <c r="F20" i="14" s="1"/>
  <c r="O28" i="14"/>
  <c r="P28" i="14" s="1"/>
  <c r="H28" i="14"/>
  <c r="F28" i="14"/>
  <c r="O27" i="14"/>
  <c r="P27" i="14" s="1"/>
  <c r="H27" i="14"/>
  <c r="F27" i="14"/>
  <c r="O26" i="14"/>
  <c r="Q26" i="14" s="1"/>
  <c r="E26" i="14" s="1"/>
  <c r="H26" i="14"/>
  <c r="F26" i="14"/>
  <c r="O25" i="14"/>
  <c r="Q25" i="14" s="1"/>
  <c r="E25" i="14" s="1"/>
  <c r="H25" i="14"/>
  <c r="F25" i="14" s="1"/>
  <c r="O24" i="14"/>
  <c r="P24" i="14" s="1"/>
  <c r="H24" i="14"/>
  <c r="F24" i="14"/>
  <c r="O23" i="14"/>
  <c r="P23" i="14" s="1"/>
  <c r="H23" i="14"/>
  <c r="F23" i="14" s="1"/>
  <c r="O19" i="14"/>
  <c r="Q19" i="14" s="1"/>
  <c r="H19" i="14"/>
  <c r="F19" i="14" s="1"/>
  <c r="AB19" i="14" s="1"/>
  <c r="O18" i="14"/>
  <c r="Q18" i="14" s="1"/>
  <c r="H18" i="14"/>
  <c r="F18" i="14" s="1"/>
  <c r="AB18" i="14" s="1"/>
  <c r="O17" i="14"/>
  <c r="Q17" i="14" s="1"/>
  <c r="H17" i="14"/>
  <c r="F17" i="14" s="1"/>
  <c r="AB17" i="14" s="1"/>
  <c r="O16" i="14"/>
  <c r="P16" i="14" s="1"/>
  <c r="H16" i="14"/>
  <c r="F16" i="14" s="1"/>
  <c r="AB16" i="14" s="1"/>
  <c r="O15" i="14"/>
  <c r="P15" i="14" s="1"/>
  <c r="H15" i="14"/>
  <c r="F15" i="14" s="1"/>
  <c r="AB15" i="14" s="1"/>
  <c r="O14" i="14"/>
  <c r="Q14" i="14" s="1"/>
  <c r="H14" i="14"/>
  <c r="F14" i="14" s="1"/>
  <c r="AB14" i="14" s="1"/>
  <c r="O13" i="14"/>
  <c r="Q13" i="14" s="1"/>
  <c r="H13" i="14"/>
  <c r="F13" i="14" s="1"/>
  <c r="AB13" i="14" s="1"/>
  <c r="O12" i="14"/>
  <c r="P12" i="14" s="1"/>
  <c r="H12" i="14"/>
  <c r="F12" i="14" s="1"/>
  <c r="AB12" i="14" s="1"/>
  <c r="O11" i="14"/>
  <c r="P11" i="14" s="1"/>
  <c r="H11" i="14"/>
  <c r="F11" i="14" s="1"/>
  <c r="AB11" i="14" s="1"/>
  <c r="O10" i="14"/>
  <c r="H10" i="14"/>
  <c r="F10" i="14" s="1"/>
  <c r="AB10" i="14" s="1"/>
  <c r="O9" i="14"/>
  <c r="Q9" i="14" s="1"/>
  <c r="H9" i="14"/>
  <c r="F9" i="14" s="1"/>
  <c r="AB9" i="14" s="1"/>
  <c r="O8" i="14"/>
  <c r="Q8" i="14" s="1"/>
  <c r="H8" i="14"/>
  <c r="F8" i="14" s="1"/>
  <c r="AB8" i="14" s="1"/>
  <c r="O7" i="14"/>
  <c r="P7" i="14" s="1"/>
  <c r="H7" i="14"/>
  <c r="F7" i="14" s="1"/>
  <c r="AB7" i="14" s="1"/>
  <c r="O6" i="14"/>
  <c r="Q6" i="14" s="1"/>
  <c r="H6" i="14"/>
  <c r="F6" i="14" s="1"/>
  <c r="AB6" i="14" s="1"/>
  <c r="O5" i="14"/>
  <c r="H5" i="14"/>
  <c r="F5" i="14" s="1"/>
  <c r="AB5" i="14" s="1"/>
  <c r="O4" i="14"/>
  <c r="P4" i="14" s="1"/>
  <c r="H4" i="14"/>
  <c r="F4" i="14" s="1"/>
  <c r="AB4" i="14" s="1"/>
  <c r="O3" i="14"/>
  <c r="P3" i="14" s="1"/>
  <c r="H3" i="14"/>
  <c r="F3" i="14" s="1"/>
  <c r="AB3" i="14" s="1"/>
  <c r="S2" i="14"/>
  <c r="W2" i="14" s="1"/>
  <c r="Z2" i="14" s="1"/>
  <c r="O2" i="14"/>
  <c r="P2" i="14" s="1"/>
  <c r="H2" i="14"/>
  <c r="F2" i="14" s="1"/>
  <c r="AB2" i="14" s="1"/>
  <c r="E136" i="11"/>
  <c r="Q58" i="14"/>
  <c r="E58" i="14" s="1"/>
  <c r="Q122" i="14"/>
  <c r="E122" i="14" s="1"/>
  <c r="Q73" i="14"/>
  <c r="E73" i="14"/>
  <c r="Q88" i="14"/>
  <c r="E88" i="14" s="1"/>
  <c r="Q132" i="14"/>
  <c r="E132" i="14" s="1"/>
  <c r="Q103" i="14"/>
  <c r="E103" i="14" s="1"/>
  <c r="R27" i="13"/>
  <c r="X24" i="13"/>
  <c r="W23" i="13"/>
  <c r="T24" i="13"/>
  <c r="X26" i="13"/>
  <c r="O27" i="13"/>
  <c r="N29" i="13"/>
  <c r="O26" i="13"/>
  <c r="S3" i="14"/>
  <c r="W3" i="14" s="1"/>
  <c r="F137" i="11"/>
  <c r="H137" i="11"/>
  <c r="O137" i="11"/>
  <c r="P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 s="1"/>
  <c r="H136" i="11"/>
  <c r="F136" i="11"/>
  <c r="AB136" i="11" s="1"/>
  <c r="O135" i="11"/>
  <c r="P135" i="11" s="1"/>
  <c r="H135" i="11"/>
  <c r="F135" i="11"/>
  <c r="O134" i="11"/>
  <c r="P134" i="11" s="1"/>
  <c r="H134" i="11"/>
  <c r="F134" i="11"/>
  <c r="O133" i="11"/>
  <c r="H133" i="11"/>
  <c r="F133" i="11"/>
  <c r="O132" i="11"/>
  <c r="P132" i="11" s="1"/>
  <c r="H132" i="11"/>
  <c r="F132" i="11"/>
  <c r="O131" i="11"/>
  <c r="H131" i="11"/>
  <c r="F131" i="11"/>
  <c r="O130" i="11"/>
  <c r="P130" i="11" s="1"/>
  <c r="H130" i="11"/>
  <c r="F130" i="11"/>
  <c r="O129" i="11"/>
  <c r="H129" i="11"/>
  <c r="F129" i="11"/>
  <c r="O128" i="11"/>
  <c r="P128" i="11" s="1"/>
  <c r="H128" i="11"/>
  <c r="F128" i="11"/>
  <c r="O127" i="11"/>
  <c r="P127" i="11" s="1"/>
  <c r="H127" i="11"/>
  <c r="F127" i="11"/>
  <c r="O126" i="11"/>
  <c r="P126" i="11"/>
  <c r="H126" i="11"/>
  <c r="F126" i="11"/>
  <c r="O125" i="11"/>
  <c r="P125" i="11"/>
  <c r="H125" i="11"/>
  <c r="F125" i="11"/>
  <c r="O124" i="11"/>
  <c r="P124" i="11"/>
  <c r="H124" i="11"/>
  <c r="F124" i="11"/>
  <c r="O123" i="11"/>
  <c r="H123" i="11"/>
  <c r="F123" i="11"/>
  <c r="O122" i="11"/>
  <c r="P122" i="11" s="1"/>
  <c r="H122" i="11"/>
  <c r="F122" i="11"/>
  <c r="O121" i="11"/>
  <c r="P121" i="11" s="1"/>
  <c r="H121" i="11"/>
  <c r="F121" i="11"/>
  <c r="O120" i="11"/>
  <c r="P120" i="11" s="1"/>
  <c r="H120" i="11"/>
  <c r="F120" i="11"/>
  <c r="O119" i="11"/>
  <c r="H119" i="11"/>
  <c r="F119" i="11"/>
  <c r="O118" i="11"/>
  <c r="P118" i="11" s="1"/>
  <c r="H118" i="11"/>
  <c r="F118" i="11"/>
  <c r="O117" i="11"/>
  <c r="P117" i="11" s="1"/>
  <c r="H117" i="11"/>
  <c r="F117" i="11"/>
  <c r="O116" i="11"/>
  <c r="P116" i="11" s="1"/>
  <c r="H116" i="11"/>
  <c r="F116" i="11"/>
  <c r="O115" i="11"/>
  <c r="H115" i="11"/>
  <c r="F115" i="11"/>
  <c r="O114" i="11"/>
  <c r="P114" i="11" s="1"/>
  <c r="H114" i="11"/>
  <c r="F114" i="11"/>
  <c r="O113" i="11"/>
  <c r="H113" i="11"/>
  <c r="F113" i="11"/>
  <c r="O112" i="11"/>
  <c r="H112" i="11"/>
  <c r="F112" i="11"/>
  <c r="O111" i="11"/>
  <c r="P111" i="11" s="1"/>
  <c r="H111" i="11"/>
  <c r="F111" i="11"/>
  <c r="O110" i="11"/>
  <c r="P110" i="11" s="1"/>
  <c r="H110" i="11"/>
  <c r="F110" i="11"/>
  <c r="O109" i="11"/>
  <c r="H109" i="11"/>
  <c r="F109" i="11"/>
  <c r="O108" i="11"/>
  <c r="P108" i="11" s="1"/>
  <c r="H108" i="11"/>
  <c r="F108" i="11"/>
  <c r="O107" i="11"/>
  <c r="P107" i="11" s="1"/>
  <c r="H107" i="11"/>
  <c r="F107" i="11"/>
  <c r="O106" i="11"/>
  <c r="P106" i="11" s="1"/>
  <c r="H106" i="11"/>
  <c r="F106" i="11"/>
  <c r="O105" i="11"/>
  <c r="P105" i="11" s="1"/>
  <c r="H105" i="11"/>
  <c r="F105" i="11"/>
  <c r="O104" i="11"/>
  <c r="P104" i="11" s="1"/>
  <c r="H104" i="11"/>
  <c r="F104" i="11"/>
  <c r="O103" i="11"/>
  <c r="P103" i="11" s="1"/>
  <c r="H103" i="11"/>
  <c r="F103" i="11"/>
  <c r="O102" i="11"/>
  <c r="P102" i="11" s="1"/>
  <c r="H102" i="11"/>
  <c r="F102" i="11"/>
  <c r="O101" i="11"/>
  <c r="P101" i="11" s="1"/>
  <c r="H101" i="11"/>
  <c r="F101" i="11"/>
  <c r="O100" i="11"/>
  <c r="P100" i="11" s="1"/>
  <c r="H100" i="11"/>
  <c r="F100" i="11"/>
  <c r="O99" i="11"/>
  <c r="H99" i="11"/>
  <c r="F99" i="11"/>
  <c r="O98" i="11"/>
  <c r="H98" i="11"/>
  <c r="F98" i="11"/>
  <c r="O97" i="11"/>
  <c r="H97" i="11"/>
  <c r="F97" i="11"/>
  <c r="O96" i="11"/>
  <c r="H96" i="11"/>
  <c r="F96" i="11"/>
  <c r="O95" i="11"/>
  <c r="P95" i="11" s="1"/>
  <c r="H95" i="11"/>
  <c r="F95" i="11"/>
  <c r="O94" i="11"/>
  <c r="P94" i="11" s="1"/>
  <c r="H94" i="11"/>
  <c r="F94" i="11"/>
  <c r="O93" i="11"/>
  <c r="P93" i="11" s="1"/>
  <c r="H93" i="11"/>
  <c r="F93" i="11"/>
  <c r="O92" i="11"/>
  <c r="P92" i="11" s="1"/>
  <c r="H92" i="11"/>
  <c r="F92" i="11"/>
  <c r="O91" i="11"/>
  <c r="H91" i="11"/>
  <c r="F91" i="11"/>
  <c r="O90" i="11"/>
  <c r="H90" i="11"/>
  <c r="F90" i="11"/>
  <c r="O89" i="11"/>
  <c r="P89" i="11" s="1"/>
  <c r="H89" i="11"/>
  <c r="F89" i="11"/>
  <c r="O88" i="11"/>
  <c r="P88" i="11" s="1"/>
  <c r="H88" i="11"/>
  <c r="F88" i="11"/>
  <c r="O87" i="11"/>
  <c r="H87" i="11"/>
  <c r="F87" i="11"/>
  <c r="O86" i="11"/>
  <c r="P86" i="11" s="1"/>
  <c r="H86" i="11"/>
  <c r="F86" i="11"/>
  <c r="O85" i="11"/>
  <c r="Q85" i="11" s="1"/>
  <c r="E85" i="11" s="1"/>
  <c r="H85" i="11"/>
  <c r="F85" i="11"/>
  <c r="O84" i="11"/>
  <c r="P84" i="11" s="1"/>
  <c r="H84" i="11"/>
  <c r="F84" i="11"/>
  <c r="O83" i="11"/>
  <c r="P83" i="11" s="1"/>
  <c r="H83" i="11"/>
  <c r="F83" i="11"/>
  <c r="O82" i="11"/>
  <c r="H82" i="11"/>
  <c r="F82" i="11"/>
  <c r="O81" i="11"/>
  <c r="H81" i="11"/>
  <c r="F81" i="11"/>
  <c r="O80" i="11"/>
  <c r="H80" i="11"/>
  <c r="F80" i="11"/>
  <c r="O79" i="11"/>
  <c r="H79" i="11"/>
  <c r="F79" i="11"/>
  <c r="O78" i="11"/>
  <c r="H78" i="11"/>
  <c r="F78" i="11"/>
  <c r="O77" i="11"/>
  <c r="P77" i="11" s="1"/>
  <c r="H77" i="11"/>
  <c r="F77" i="11"/>
  <c r="O76" i="11"/>
  <c r="H76" i="11"/>
  <c r="F76" i="11"/>
  <c r="O75" i="11"/>
  <c r="P75" i="11" s="1"/>
  <c r="H75" i="11"/>
  <c r="F75" i="11"/>
  <c r="O74" i="11"/>
  <c r="P74" i="11" s="1"/>
  <c r="H74" i="11"/>
  <c r="F74" i="11"/>
  <c r="O73" i="11"/>
  <c r="Q73" i="11" s="1"/>
  <c r="E73" i="11" s="1"/>
  <c r="H73" i="11"/>
  <c r="F73" i="11"/>
  <c r="O72" i="11"/>
  <c r="P72" i="11" s="1"/>
  <c r="H72" i="11"/>
  <c r="F72" i="11"/>
  <c r="O71" i="11"/>
  <c r="P71" i="11" s="1"/>
  <c r="H71" i="11"/>
  <c r="F71" i="11"/>
  <c r="O70" i="11"/>
  <c r="P70" i="11" s="1"/>
  <c r="H70" i="11"/>
  <c r="F70" i="11"/>
  <c r="O69" i="11"/>
  <c r="H69" i="11"/>
  <c r="F69" i="11"/>
  <c r="O68" i="11"/>
  <c r="P68" i="11" s="1"/>
  <c r="H68" i="11"/>
  <c r="F68" i="11"/>
  <c r="O67" i="11"/>
  <c r="P67" i="11" s="1"/>
  <c r="H67" i="11"/>
  <c r="F67" i="11"/>
  <c r="O66" i="11"/>
  <c r="P66" i="11" s="1"/>
  <c r="H66" i="11"/>
  <c r="F66" i="11"/>
  <c r="O65" i="11"/>
  <c r="H65" i="11"/>
  <c r="F65" i="11"/>
  <c r="O64" i="11"/>
  <c r="H64" i="11"/>
  <c r="F64" i="11"/>
  <c r="O63" i="11"/>
  <c r="P63" i="11" s="1"/>
  <c r="H63" i="11"/>
  <c r="F63" i="11"/>
  <c r="O62" i="11"/>
  <c r="P62" i="11" s="1"/>
  <c r="H62" i="11"/>
  <c r="F62" i="11"/>
  <c r="O61" i="11"/>
  <c r="P61" i="11" s="1"/>
  <c r="H61" i="11"/>
  <c r="F61" i="11"/>
  <c r="O60" i="11"/>
  <c r="P60" i="11" s="1"/>
  <c r="H60" i="11"/>
  <c r="F60" i="11"/>
  <c r="O59" i="11"/>
  <c r="P59" i="11" s="1"/>
  <c r="H59" i="11"/>
  <c r="F59" i="11"/>
  <c r="O58" i="11"/>
  <c r="H58" i="11"/>
  <c r="F58" i="11"/>
  <c r="O57" i="11"/>
  <c r="H57" i="11"/>
  <c r="F57" i="11"/>
  <c r="O56" i="11"/>
  <c r="P56" i="11" s="1"/>
  <c r="H56" i="11"/>
  <c r="F56" i="11"/>
  <c r="O55" i="11"/>
  <c r="P55" i="11" s="1"/>
  <c r="H55" i="11"/>
  <c r="F55" i="11"/>
  <c r="O54" i="11"/>
  <c r="P54" i="11" s="1"/>
  <c r="H54" i="11"/>
  <c r="F54" i="11"/>
  <c r="O53" i="11"/>
  <c r="P53" i="11" s="1"/>
  <c r="H53" i="11"/>
  <c r="F53" i="11"/>
  <c r="O52" i="11"/>
  <c r="P52" i="11" s="1"/>
  <c r="H52" i="11"/>
  <c r="F52" i="11"/>
  <c r="O51" i="11"/>
  <c r="Q51" i="11" s="1"/>
  <c r="E51" i="11" s="1"/>
  <c r="H51" i="11"/>
  <c r="F51" i="11"/>
  <c r="O50" i="11"/>
  <c r="P50" i="11" s="1"/>
  <c r="H50" i="11"/>
  <c r="F50" i="11"/>
  <c r="O49" i="11"/>
  <c r="H49" i="11"/>
  <c r="F49" i="11"/>
  <c r="O48" i="11"/>
  <c r="P48" i="11" s="1"/>
  <c r="H48" i="11"/>
  <c r="F48" i="11"/>
  <c r="O47" i="11"/>
  <c r="P47" i="11"/>
  <c r="H47" i="11"/>
  <c r="F47" i="11"/>
  <c r="O46" i="11"/>
  <c r="P46" i="11"/>
  <c r="H46" i="11"/>
  <c r="F46" i="11"/>
  <c r="O45" i="11"/>
  <c r="P45" i="11" s="1"/>
  <c r="H45" i="11"/>
  <c r="F45" i="11"/>
  <c r="O44" i="11"/>
  <c r="P44" i="11" s="1"/>
  <c r="H44" i="11"/>
  <c r="F44" i="11"/>
  <c r="O43" i="11"/>
  <c r="Q43" i="11" s="1"/>
  <c r="E43" i="11" s="1"/>
  <c r="H43" i="11"/>
  <c r="F43" i="11"/>
  <c r="O42" i="11"/>
  <c r="P42" i="11" s="1"/>
  <c r="H42" i="11"/>
  <c r="F42" i="11"/>
  <c r="O41" i="11"/>
  <c r="P41" i="11" s="1"/>
  <c r="H41" i="11"/>
  <c r="F41" i="11"/>
  <c r="O40" i="11"/>
  <c r="Q40" i="11" s="1"/>
  <c r="E40" i="11" s="1"/>
  <c r="H40" i="11"/>
  <c r="F40" i="11"/>
  <c r="O39" i="11"/>
  <c r="P39" i="11" s="1"/>
  <c r="H39" i="11"/>
  <c r="F39" i="11"/>
  <c r="O38" i="11"/>
  <c r="Q38" i="11" s="1"/>
  <c r="E38" i="11" s="1"/>
  <c r="H38" i="11"/>
  <c r="F38" i="11"/>
  <c r="O37" i="11"/>
  <c r="Q37" i="11" s="1"/>
  <c r="E37" i="11" s="1"/>
  <c r="H37" i="11"/>
  <c r="F37" i="11"/>
  <c r="O36" i="11"/>
  <c r="P36" i="11" s="1"/>
  <c r="H36" i="11"/>
  <c r="O35" i="11"/>
  <c r="P35" i="11"/>
  <c r="H35" i="11"/>
  <c r="F35" i="11" s="1"/>
  <c r="AB35" i="11" s="1"/>
  <c r="O34" i="11"/>
  <c r="H34" i="11"/>
  <c r="F34" i="11" s="1"/>
  <c r="O33" i="11"/>
  <c r="H33" i="11"/>
  <c r="F33" i="11" s="1"/>
  <c r="O32" i="11"/>
  <c r="P32" i="11" s="1"/>
  <c r="H32" i="11"/>
  <c r="F32" i="11" s="1"/>
  <c r="O31" i="11"/>
  <c r="H31" i="11"/>
  <c r="F31" i="11" s="1"/>
  <c r="O30" i="11"/>
  <c r="P30" i="11" s="1"/>
  <c r="H30" i="11"/>
  <c r="F30" i="11" s="1"/>
  <c r="O29" i="11"/>
  <c r="Q29" i="11" s="1"/>
  <c r="E29" i="11" s="1"/>
  <c r="H29" i="11"/>
  <c r="F29" i="11" s="1"/>
  <c r="O28" i="11"/>
  <c r="H28" i="11"/>
  <c r="F28" i="11" s="1"/>
  <c r="O27" i="11"/>
  <c r="Q27" i="11" s="1"/>
  <c r="E27" i="11" s="1"/>
  <c r="H27" i="11"/>
  <c r="F27" i="11" s="1"/>
  <c r="O26" i="11"/>
  <c r="Q26" i="11" s="1"/>
  <c r="E26" i="11" s="1"/>
  <c r="H26" i="11"/>
  <c r="F26" i="11" s="1"/>
  <c r="O25" i="11"/>
  <c r="H25" i="11"/>
  <c r="F25" i="11" s="1"/>
  <c r="O24" i="11"/>
  <c r="H24" i="11"/>
  <c r="F24" i="11" s="1"/>
  <c r="O23" i="11"/>
  <c r="P23" i="11" s="1"/>
  <c r="H23" i="11"/>
  <c r="F23" i="11" s="1"/>
  <c r="O22" i="11"/>
  <c r="P22" i="11" s="1"/>
  <c r="H22" i="11"/>
  <c r="F22" i="11" s="1"/>
  <c r="O21" i="11"/>
  <c r="P21" i="11" s="1"/>
  <c r="H21" i="11"/>
  <c r="F21" i="11" s="1"/>
  <c r="O20" i="11"/>
  <c r="H20" i="11"/>
  <c r="F20" i="11" s="1"/>
  <c r="O19" i="11"/>
  <c r="H19" i="11"/>
  <c r="F19" i="11" s="1"/>
  <c r="AB19" i="11" s="1"/>
  <c r="O18" i="11"/>
  <c r="Q18" i="11" s="1"/>
  <c r="H18" i="11"/>
  <c r="F18" i="11" s="1"/>
  <c r="AB18" i="11" s="1"/>
  <c r="O17" i="11"/>
  <c r="H17" i="11"/>
  <c r="O16" i="11"/>
  <c r="H16" i="11"/>
  <c r="F16" i="11" s="1"/>
  <c r="AB16" i="11" s="1"/>
  <c r="O15" i="11"/>
  <c r="Q15" i="11" s="1"/>
  <c r="H15" i="11"/>
  <c r="F15" i="11" s="1"/>
  <c r="AB15" i="11" s="1"/>
  <c r="O14" i="11"/>
  <c r="H14" i="11"/>
  <c r="F14" i="11" s="1"/>
  <c r="AB14" i="11" s="1"/>
  <c r="O13" i="11"/>
  <c r="Q13" i="11" s="1"/>
  <c r="H13" i="11"/>
  <c r="F13" i="11" s="1"/>
  <c r="AB13" i="11" s="1"/>
  <c r="O12" i="11"/>
  <c r="H12" i="11"/>
  <c r="F12" i="11" s="1"/>
  <c r="AB12" i="11" s="1"/>
  <c r="O11" i="11"/>
  <c r="H11" i="11"/>
  <c r="F11" i="11" s="1"/>
  <c r="AB11" i="11" s="1"/>
  <c r="O10" i="11"/>
  <c r="P10" i="11" s="1"/>
  <c r="H10" i="11"/>
  <c r="F10" i="11" s="1"/>
  <c r="AB10" i="11" s="1"/>
  <c r="O9" i="11"/>
  <c r="Q9" i="11" s="1"/>
  <c r="H9" i="11"/>
  <c r="F9" i="11" s="1"/>
  <c r="AB9" i="11" s="1"/>
  <c r="O8" i="11"/>
  <c r="P8" i="11" s="1"/>
  <c r="H8" i="11"/>
  <c r="F8" i="11" s="1"/>
  <c r="AB8" i="11" s="1"/>
  <c r="O7" i="11"/>
  <c r="Q7" i="11" s="1"/>
  <c r="H7" i="11"/>
  <c r="F7" i="11" s="1"/>
  <c r="AB7" i="11" s="1"/>
  <c r="O6" i="11"/>
  <c r="H6" i="11"/>
  <c r="F6" i="11" s="1"/>
  <c r="AB6" i="11" s="1"/>
  <c r="O5" i="11"/>
  <c r="Q5" i="11" s="1"/>
  <c r="H5" i="11"/>
  <c r="F5" i="11" s="1"/>
  <c r="AB5" i="11" s="1"/>
  <c r="O4" i="11"/>
  <c r="P4" i="11" s="1"/>
  <c r="H4" i="11"/>
  <c r="F4" i="11" s="1"/>
  <c r="AB4" i="11" s="1"/>
  <c r="O3" i="11"/>
  <c r="H3" i="11"/>
  <c r="F3" i="11" s="1"/>
  <c r="AB3" i="11" s="1"/>
  <c r="S2" i="11"/>
  <c r="AA2" i="11" s="1"/>
  <c r="O2" i="11"/>
  <c r="Q2" i="11" s="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Q110" i="11"/>
  <c r="E110" i="11" s="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S3" i="11"/>
  <c r="Q103" i="11"/>
  <c r="E103" i="11" s="1"/>
  <c r="Q63" i="11"/>
  <c r="E63" i="11" s="1"/>
  <c r="Q101" i="11"/>
  <c r="E101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L1" i="4" s="1"/>
  <c r="G5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J3" i="4"/>
  <c r="Q107" i="11"/>
  <c r="E107" i="11"/>
  <c r="Q128" i="11"/>
  <c r="E128" i="11" s="1"/>
  <c r="Q59" i="11"/>
  <c r="E59" i="11" s="1"/>
  <c r="Q120" i="11"/>
  <c r="E120" i="11" s="1"/>
  <c r="Q111" i="11"/>
  <c r="E111" i="11" s="1"/>
  <c r="Q55" i="11"/>
  <c r="E55" i="11" s="1"/>
  <c r="Q108" i="11"/>
  <c r="E108" i="11" s="1"/>
  <c r="Q99" i="14"/>
  <c r="E99" i="14" s="1"/>
  <c r="Q111" i="14"/>
  <c r="E111" i="14" s="1"/>
  <c r="Q123" i="14"/>
  <c r="E123" i="14" s="1"/>
  <c r="Q118" i="14"/>
  <c r="E118" i="14" s="1"/>
  <c r="Q82" i="14"/>
  <c r="E82" i="14" s="1"/>
  <c r="P154" i="14"/>
  <c r="Q129" i="14"/>
  <c r="E129" i="14" s="1"/>
  <c r="Q97" i="14"/>
  <c r="E97" i="14" s="1"/>
  <c r="Q65" i="14"/>
  <c r="E65" i="14" s="1"/>
  <c r="Q28" i="14"/>
  <c r="E28" i="14" s="1"/>
  <c r="Q121" i="14"/>
  <c r="E121" i="14" s="1"/>
  <c r="Q89" i="14"/>
  <c r="E89" i="14" s="1"/>
  <c r="Q57" i="14"/>
  <c r="E57" i="14" s="1"/>
  <c r="Q52" i="14"/>
  <c r="E52" i="14" s="1"/>
  <c r="Q113" i="14"/>
  <c r="E113" i="14" s="1"/>
  <c r="Q81" i="14"/>
  <c r="E81" i="14"/>
  <c r="P142" i="14"/>
  <c r="Q102" i="11"/>
  <c r="E102" i="11" s="1"/>
  <c r="Q126" i="11"/>
  <c r="E126" i="11"/>
  <c r="Q134" i="11"/>
  <c r="E134" i="11" s="1"/>
  <c r="H145" i="11"/>
  <c r="Q118" i="11"/>
  <c r="E118" i="11" s="1"/>
  <c r="Q122" i="11"/>
  <c r="E122" i="11" s="1"/>
  <c r="Q130" i="11"/>
  <c r="E130" i="11" s="1"/>
  <c r="P142" i="11"/>
  <c r="Q106" i="11"/>
  <c r="E106" i="11" s="1"/>
  <c r="Q54" i="11"/>
  <c r="E54" i="11" s="1"/>
  <c r="Q114" i="11"/>
  <c r="E114" i="11" s="1"/>
  <c r="Q86" i="11"/>
  <c r="E86" i="11" s="1"/>
  <c r="Q143" i="11"/>
  <c r="E143" i="11" s="1"/>
  <c r="P144" i="11"/>
  <c r="Q72" i="11"/>
  <c r="E72" i="11" s="1"/>
  <c r="Q141" i="11"/>
  <c r="E141" i="11" s="1"/>
  <c r="Q125" i="11"/>
  <c r="E125" i="11" s="1"/>
  <c r="Q60" i="11"/>
  <c r="E60" i="11" s="1"/>
  <c r="Q132" i="11"/>
  <c r="E132" i="11" s="1"/>
  <c r="Q124" i="11"/>
  <c r="E124" i="11" s="1"/>
  <c r="Q92" i="11"/>
  <c r="E92" i="11" s="1"/>
  <c r="Q48" i="11"/>
  <c r="E48" i="11" s="1"/>
  <c r="Q68" i="11"/>
  <c r="E68" i="11" s="1"/>
  <c r="Q137" i="11"/>
  <c r="E137" i="11" s="1"/>
  <c r="Q117" i="11"/>
  <c r="E117" i="11" s="1"/>
  <c r="Q116" i="11"/>
  <c r="E116" i="11" s="1"/>
  <c r="Q138" i="11"/>
  <c r="E138" i="11" s="1"/>
  <c r="Q141" i="14"/>
  <c r="E141" i="14" s="1"/>
  <c r="P152" i="14"/>
  <c r="Q38" i="14"/>
  <c r="E38" i="14" s="1"/>
  <c r="P139" i="14"/>
  <c r="F36" i="11"/>
  <c r="P13" i="14"/>
  <c r="F17" i="11"/>
  <c r="AB17" i="11" s="1"/>
  <c r="P18" i="11"/>
  <c r="Q59" i="14"/>
  <c r="E59" i="14" s="1"/>
  <c r="Q55" i="14"/>
  <c r="E55" i="14" s="1"/>
  <c r="Q109" i="14"/>
  <c r="E109" i="14"/>
  <c r="Q77" i="14"/>
  <c r="E77" i="14" s="1"/>
  <c r="P135" i="14"/>
  <c r="P145" i="14"/>
  <c r="Q79" i="14"/>
  <c r="E79" i="14" s="1"/>
  <c r="Q63" i="14"/>
  <c r="E63" i="14" s="1"/>
  <c r="Q133" i="14"/>
  <c r="E133" i="14" s="1"/>
  <c r="Q117" i="14"/>
  <c r="E117" i="14" s="1"/>
  <c r="Q101" i="14"/>
  <c r="E101" i="14" s="1"/>
  <c r="Q85" i="14"/>
  <c r="E85" i="14" s="1"/>
  <c r="Q69" i="14"/>
  <c r="E69" i="14" s="1"/>
  <c r="Q53" i="14"/>
  <c r="E53" i="14" s="1"/>
  <c r="Q41" i="14"/>
  <c r="E41" i="14" s="1"/>
  <c r="Q34" i="14"/>
  <c r="E34" i="14" s="1"/>
  <c r="Q44" i="14"/>
  <c r="E44" i="14" s="1"/>
  <c r="Q37" i="14"/>
  <c r="E37" i="14" s="1"/>
  <c r="Q46" i="14"/>
  <c r="E46" i="14" s="1"/>
  <c r="Q43" i="14"/>
  <c r="E43" i="14" s="1"/>
  <c r="Q40" i="14"/>
  <c r="E40" i="14" s="1"/>
  <c r="Q49" i="14"/>
  <c r="E49" i="14" s="1"/>
  <c r="Q42" i="14"/>
  <c r="E42" i="14" s="1"/>
  <c r="Q29" i="14"/>
  <c r="E29" i="14" s="1"/>
  <c r="Q2" i="14"/>
  <c r="Q139" i="11"/>
  <c r="E139" i="11" s="1"/>
  <c r="S4" i="14"/>
  <c r="W4" i="14" s="1"/>
  <c r="P148" i="14"/>
  <c r="Q146" i="14"/>
  <c r="E146" i="14" s="1"/>
  <c r="Q30" i="11"/>
  <c r="E30" i="11" s="1"/>
  <c r="P119" i="11"/>
  <c r="Q119" i="11"/>
  <c r="E119" i="11" s="1"/>
  <c r="P123" i="11"/>
  <c r="Q123" i="11"/>
  <c r="E123" i="11" s="1"/>
  <c r="Q127" i="11"/>
  <c r="E127" i="11" s="1"/>
  <c r="Q84" i="11"/>
  <c r="E84" i="11" s="1"/>
  <c r="Q42" i="11"/>
  <c r="E42" i="11" s="1"/>
  <c r="Q62" i="11"/>
  <c r="E62" i="11" s="1"/>
  <c r="Q94" i="11"/>
  <c r="E94" i="11" s="1"/>
  <c r="Q100" i="11"/>
  <c r="E100" i="11" s="1"/>
  <c r="Q93" i="11"/>
  <c r="E93" i="11" s="1"/>
  <c r="Q47" i="11"/>
  <c r="E47" i="11" s="1"/>
  <c r="Q104" i="11"/>
  <c r="E104" i="11" s="1"/>
  <c r="Q41" i="11"/>
  <c r="E41" i="11"/>
  <c r="Q45" i="11"/>
  <c r="E45" i="11" s="1"/>
  <c r="Q83" i="11"/>
  <c r="E83" i="11" s="1"/>
  <c r="Q77" i="11"/>
  <c r="E77" i="11" s="1"/>
  <c r="Q67" i="11"/>
  <c r="E67" i="11" s="1"/>
  <c r="Q88" i="11"/>
  <c r="E88" i="11"/>
  <c r="Q75" i="11"/>
  <c r="E75" i="11" s="1"/>
  <c r="Q50" i="11"/>
  <c r="E50" i="11" s="1"/>
  <c r="Q46" i="11"/>
  <c r="E46" i="11" s="1"/>
  <c r="Q52" i="11"/>
  <c r="E52" i="11"/>
  <c r="Q44" i="11"/>
  <c r="E44" i="11" s="1"/>
  <c r="Q95" i="11"/>
  <c r="E95" i="11" s="1"/>
  <c r="Q66" i="11"/>
  <c r="E66" i="11" s="1"/>
  <c r="Q56" i="11"/>
  <c r="E56" i="11" s="1"/>
  <c r="Q32" i="11"/>
  <c r="E32" i="11" s="1"/>
  <c r="Q24" i="14"/>
  <c r="E24" i="14" s="1"/>
  <c r="Q16" i="14"/>
  <c r="P26" i="14"/>
  <c r="Q149" i="14"/>
  <c r="E149" i="14" s="1"/>
  <c r="Q153" i="14"/>
  <c r="E153" i="14" s="1"/>
  <c r="Q151" i="14"/>
  <c r="E151" i="14" s="1"/>
  <c r="P151" i="14"/>
  <c r="S5" i="14"/>
  <c r="S6" i="14"/>
  <c r="S7" i="14"/>
  <c r="W7" i="14" s="1"/>
  <c r="S8" i="14"/>
  <c r="S9" i="14"/>
  <c r="S10" i="14"/>
  <c r="S11" i="14"/>
  <c r="S12" i="14"/>
  <c r="S13" i="14"/>
  <c r="S14" i="14"/>
  <c r="S15" i="14"/>
  <c r="S16" i="14"/>
  <c r="W16" i="14" s="1"/>
  <c r="S17" i="14"/>
  <c r="S18" i="14"/>
  <c r="W18" i="14" s="1"/>
  <c r="S19" i="14"/>
  <c r="W19" i="14" s="1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3" i="14"/>
  <c r="S152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9" i="14"/>
  <c r="S168" i="14"/>
  <c r="S170" i="14"/>
  <c r="S171" i="14"/>
  <c r="S172" i="14"/>
  <c r="S173" i="14"/>
  <c r="S174" i="14"/>
  <c r="S175" i="14"/>
  <c r="S176" i="14"/>
  <c r="S178" i="14"/>
  <c r="S177" i="14"/>
  <c r="P35" i="14" l="1"/>
  <c r="Q53" i="11"/>
  <c r="E53" i="11" s="1"/>
  <c r="P13" i="11"/>
  <c r="Q70" i="11"/>
  <c r="E70" i="11" s="1"/>
  <c r="Q89" i="11"/>
  <c r="E89" i="11" s="1"/>
  <c r="Q74" i="11"/>
  <c r="E74" i="11" s="1"/>
  <c r="Q39" i="11"/>
  <c r="E39" i="11" s="1"/>
  <c r="P29" i="11"/>
  <c r="Q71" i="11"/>
  <c r="E71" i="11" s="1"/>
  <c r="P73" i="11"/>
  <c r="P85" i="11"/>
  <c r="AB149" i="11"/>
  <c r="AB145" i="11"/>
  <c r="AB175" i="11"/>
  <c r="AB173" i="11"/>
  <c r="AB171" i="11"/>
  <c r="Q61" i="11"/>
  <c r="E61" i="11" s="1"/>
  <c r="Q105" i="11"/>
  <c r="E105" i="11" s="1"/>
  <c r="AB105" i="11" s="1"/>
  <c r="P5" i="11"/>
  <c r="AB199" i="11"/>
  <c r="Q7" i="14"/>
  <c r="P25" i="14"/>
  <c r="Q112" i="14"/>
  <c r="E112" i="14" s="1"/>
  <c r="Q68" i="14"/>
  <c r="E68" i="14" s="1"/>
  <c r="AB37" i="14"/>
  <c r="AB38" i="14"/>
  <c r="AB40" i="14"/>
  <c r="AB41" i="14"/>
  <c r="AB46" i="14"/>
  <c r="AB88" i="14"/>
  <c r="AB144" i="14"/>
  <c r="Q160" i="14"/>
  <c r="E160" i="14" s="1"/>
  <c r="AB162" i="14"/>
  <c r="P198" i="14"/>
  <c r="Q195" i="14"/>
  <c r="E195" i="14" s="1"/>
  <c r="Q30" i="14"/>
  <c r="E30" i="14" s="1"/>
  <c r="Q96" i="14"/>
  <c r="E96" i="14" s="1"/>
  <c r="Q60" i="14"/>
  <c r="E60" i="14" s="1"/>
  <c r="AB25" i="14"/>
  <c r="AB30" i="14"/>
  <c r="Q161" i="14"/>
  <c r="E161" i="14" s="1"/>
  <c r="M2" i="14"/>
  <c r="M161" i="14"/>
  <c r="M157" i="14"/>
  <c r="M153" i="14"/>
  <c r="M149" i="14"/>
  <c r="Q165" i="14"/>
  <c r="E165" i="14" s="1"/>
  <c r="M176" i="14"/>
  <c r="M183" i="14"/>
  <c r="M184" i="14"/>
  <c r="Q184" i="14"/>
  <c r="E184" i="14" s="1"/>
  <c r="M186" i="14"/>
  <c r="Q186" i="14"/>
  <c r="E186" i="14" s="1"/>
  <c r="Q140" i="14"/>
  <c r="E140" i="14" s="1"/>
  <c r="Q32" i="14"/>
  <c r="E32" i="14" s="1"/>
  <c r="Q124" i="14"/>
  <c r="E124" i="14" s="1"/>
  <c r="AB124" i="14" s="1"/>
  <c r="Q76" i="14"/>
  <c r="E76" i="14" s="1"/>
  <c r="AB65" i="14"/>
  <c r="AB101" i="14"/>
  <c r="AB135" i="14"/>
  <c r="AB139" i="14"/>
  <c r="AB138" i="14"/>
  <c r="P147" i="14"/>
  <c r="AB155" i="14"/>
  <c r="M163" i="14"/>
  <c r="M159" i="14"/>
  <c r="M155" i="14"/>
  <c r="M151" i="14"/>
  <c r="M147" i="14"/>
  <c r="M143" i="14"/>
  <c r="M139" i="14"/>
  <c r="M135" i="14"/>
  <c r="M131" i="14"/>
  <c r="M127" i="14"/>
  <c r="M123" i="14"/>
  <c r="M119" i="14"/>
  <c r="M115" i="14"/>
  <c r="M111" i="14"/>
  <c r="M107" i="14"/>
  <c r="M103" i="14"/>
  <c r="M99" i="14"/>
  <c r="M95" i="14"/>
  <c r="M91" i="14"/>
  <c r="M87" i="14"/>
  <c r="M83" i="14"/>
  <c r="M79" i="14"/>
  <c r="M75" i="14"/>
  <c r="M71" i="14"/>
  <c r="M67" i="14"/>
  <c r="M63" i="14"/>
  <c r="M59" i="14"/>
  <c r="M55" i="14"/>
  <c r="M51" i="14"/>
  <c r="M47" i="14"/>
  <c r="M43" i="14"/>
  <c r="M39" i="14"/>
  <c r="M35" i="14"/>
  <c r="M31" i="14"/>
  <c r="M27" i="14"/>
  <c r="M23" i="14"/>
  <c r="M19" i="14"/>
  <c r="M15" i="14"/>
  <c r="M11" i="14"/>
  <c r="M7" i="14"/>
  <c r="M3" i="14"/>
  <c r="P167" i="14"/>
  <c r="M167" i="14"/>
  <c r="M175" i="14"/>
  <c r="P183" i="14"/>
  <c r="P185" i="14"/>
  <c r="M197" i="14"/>
  <c r="P37" i="11"/>
  <c r="P38" i="11"/>
  <c r="P40" i="11"/>
  <c r="P43" i="11"/>
  <c r="AB46" i="11"/>
  <c r="AB47" i="11"/>
  <c r="AB48" i="11"/>
  <c r="P51" i="11"/>
  <c r="AB83" i="11"/>
  <c r="AB89" i="11"/>
  <c r="AB93" i="11"/>
  <c r="AB106" i="11"/>
  <c r="AB110" i="11"/>
  <c r="AB130" i="11"/>
  <c r="AB134" i="11"/>
  <c r="AB138" i="11"/>
  <c r="AB139" i="11"/>
  <c r="AB143" i="11"/>
  <c r="AB146" i="11"/>
  <c r="AB152" i="11"/>
  <c r="AB164" i="11"/>
  <c r="AB45" i="11"/>
  <c r="AB61" i="11"/>
  <c r="AB62" i="11"/>
  <c r="AB63" i="11"/>
  <c r="AB68" i="11"/>
  <c r="AB88" i="11"/>
  <c r="AB92" i="11"/>
  <c r="AB100" i="11"/>
  <c r="AB101" i="11"/>
  <c r="AB102" i="11"/>
  <c r="AB103" i="11"/>
  <c r="AB104" i="11"/>
  <c r="AB117" i="11"/>
  <c r="AB122" i="11"/>
  <c r="Q131" i="11"/>
  <c r="E131" i="11" s="1"/>
  <c r="AB131" i="11" s="1"/>
  <c r="P131" i="11"/>
  <c r="Q135" i="11"/>
  <c r="E135" i="11" s="1"/>
  <c r="AB37" i="11"/>
  <c r="AB38" i="11"/>
  <c r="AB39" i="11"/>
  <c r="AB40" i="11"/>
  <c r="AB41" i="11"/>
  <c r="AB42" i="11"/>
  <c r="AB43" i="11"/>
  <c r="AB44" i="11"/>
  <c r="AB50" i="11"/>
  <c r="AB51" i="11"/>
  <c r="AB52" i="11"/>
  <c r="AB53" i="11"/>
  <c r="AB54" i="11"/>
  <c r="AB55" i="11"/>
  <c r="AB56" i="11"/>
  <c r="AB60" i="11"/>
  <c r="AB67" i="11"/>
  <c r="AB77" i="11"/>
  <c r="AB95" i="11"/>
  <c r="AB108" i="11"/>
  <c r="AB116" i="11"/>
  <c r="AB128" i="11"/>
  <c r="AB132" i="11"/>
  <c r="AB137" i="11"/>
  <c r="P140" i="11"/>
  <c r="AB141" i="11"/>
  <c r="AB147" i="11"/>
  <c r="AB154" i="11"/>
  <c r="AB162" i="11"/>
  <c r="AB59" i="11"/>
  <c r="AB66" i="11"/>
  <c r="AB70" i="11"/>
  <c r="AB71" i="11"/>
  <c r="AB72" i="11"/>
  <c r="AB73" i="11"/>
  <c r="AB74" i="11"/>
  <c r="AB75" i="11"/>
  <c r="AB84" i="11"/>
  <c r="AB85" i="11"/>
  <c r="AB86" i="11"/>
  <c r="AB94" i="11"/>
  <c r="AB107" i="11"/>
  <c r="Q109" i="11"/>
  <c r="E109" i="11" s="1"/>
  <c r="AB109" i="11" s="1"/>
  <c r="P109" i="11"/>
  <c r="AB111" i="11"/>
  <c r="AB120" i="11"/>
  <c r="AB124" i="11"/>
  <c r="AB125" i="11"/>
  <c r="AB126" i="11"/>
  <c r="AB127" i="11"/>
  <c r="Q129" i="11"/>
  <c r="E129" i="11" s="1"/>
  <c r="AB129" i="11" s="1"/>
  <c r="P129" i="11"/>
  <c r="Q133" i="11"/>
  <c r="E133" i="11" s="1"/>
  <c r="AB133" i="11" s="1"/>
  <c r="P133" i="11"/>
  <c r="AB135" i="11"/>
  <c r="AB142" i="11"/>
  <c r="AB159" i="11"/>
  <c r="AB157" i="11"/>
  <c r="AB155" i="11"/>
  <c r="AB153" i="11"/>
  <c r="AB151" i="11"/>
  <c r="AB165" i="11"/>
  <c r="AB163" i="11"/>
  <c r="AB161" i="11"/>
  <c r="M147" i="11"/>
  <c r="M143" i="11"/>
  <c r="M139" i="11"/>
  <c r="N139" i="11" s="1"/>
  <c r="M135" i="11"/>
  <c r="M131" i="11"/>
  <c r="M127" i="11"/>
  <c r="M123" i="11"/>
  <c r="M119" i="11"/>
  <c r="M115" i="11"/>
  <c r="M111" i="11"/>
  <c r="M107" i="11"/>
  <c r="N107" i="11" s="1"/>
  <c r="M103" i="11"/>
  <c r="N103" i="11" s="1"/>
  <c r="M99" i="11"/>
  <c r="M95" i="11"/>
  <c r="M91" i="11"/>
  <c r="M87" i="11"/>
  <c r="M83" i="11"/>
  <c r="M79" i="11"/>
  <c r="M75" i="11"/>
  <c r="M71" i="11"/>
  <c r="N71" i="11" s="1"/>
  <c r="M67" i="11"/>
  <c r="M63" i="11"/>
  <c r="M59" i="11"/>
  <c r="M55" i="11"/>
  <c r="N55" i="11" s="1"/>
  <c r="M51" i="11"/>
  <c r="M47" i="11"/>
  <c r="M43" i="11"/>
  <c r="N43" i="11" s="1"/>
  <c r="M39" i="11"/>
  <c r="M35" i="11"/>
  <c r="M31" i="11"/>
  <c r="M27" i="11"/>
  <c r="M23" i="11"/>
  <c r="N23" i="11" s="1"/>
  <c r="M19" i="11"/>
  <c r="M15" i="11"/>
  <c r="M11" i="11"/>
  <c r="N11" i="11" s="1"/>
  <c r="M7" i="11"/>
  <c r="N7" i="11" s="1"/>
  <c r="M3" i="11"/>
  <c r="AB184" i="11"/>
  <c r="AB189" i="11"/>
  <c r="AB191" i="11"/>
  <c r="AB114" i="11"/>
  <c r="AB118" i="11"/>
  <c r="AB119" i="11"/>
  <c r="AB123" i="11"/>
  <c r="AB144" i="11"/>
  <c r="AB150" i="11"/>
  <c r="AB148" i="11"/>
  <c r="AB160" i="11"/>
  <c r="AB158" i="11"/>
  <c r="AB156" i="11"/>
  <c r="M2" i="11"/>
  <c r="N2" i="11" s="1"/>
  <c r="M150" i="11"/>
  <c r="M146" i="11"/>
  <c r="M142" i="11"/>
  <c r="M138" i="11"/>
  <c r="N138" i="11" s="1"/>
  <c r="M134" i="11"/>
  <c r="M130" i="11"/>
  <c r="M126" i="11"/>
  <c r="M122" i="11"/>
  <c r="N122" i="11" s="1"/>
  <c r="M118" i="11"/>
  <c r="M114" i="11"/>
  <c r="N114" i="11" s="1"/>
  <c r="M110" i="11"/>
  <c r="M106" i="11"/>
  <c r="N106" i="11" s="1"/>
  <c r="M102" i="11"/>
  <c r="M98" i="11"/>
  <c r="N98" i="11" s="1"/>
  <c r="M94" i="11"/>
  <c r="M90" i="11"/>
  <c r="M86" i="11"/>
  <c r="N86" i="11" s="1"/>
  <c r="M82" i="11"/>
  <c r="N82" i="11" s="1"/>
  <c r="M78" i="11"/>
  <c r="N78" i="11" s="1"/>
  <c r="M74" i="11"/>
  <c r="N74" i="11" s="1"/>
  <c r="M70" i="11"/>
  <c r="N70" i="11" s="1"/>
  <c r="M66" i="11"/>
  <c r="N66" i="11" s="1"/>
  <c r="M62" i="11"/>
  <c r="N62" i="11" s="1"/>
  <c r="M58" i="11"/>
  <c r="N58" i="11" s="1"/>
  <c r="M54" i="11"/>
  <c r="N54" i="11" s="1"/>
  <c r="M50" i="11"/>
  <c r="N50" i="11" s="1"/>
  <c r="M46" i="11"/>
  <c r="N46" i="11" s="1"/>
  <c r="M42" i="11"/>
  <c r="N42" i="11" s="1"/>
  <c r="M38" i="11"/>
  <c r="M34" i="11"/>
  <c r="N34" i="11" s="1"/>
  <c r="M30" i="11"/>
  <c r="M26" i="11"/>
  <c r="N26" i="11" s="1"/>
  <c r="M22" i="11"/>
  <c r="N22" i="11" s="1"/>
  <c r="M18" i="11"/>
  <c r="N18" i="11" s="1"/>
  <c r="M14" i="11"/>
  <c r="N14" i="11" s="1"/>
  <c r="M10" i="11"/>
  <c r="M6" i="11"/>
  <c r="AB174" i="11"/>
  <c r="AB172" i="11"/>
  <c r="AB182" i="11"/>
  <c r="AB198" i="11"/>
  <c r="AB196" i="11"/>
  <c r="M149" i="11"/>
  <c r="N149" i="11" s="1"/>
  <c r="M145" i="11"/>
  <c r="N145" i="11" s="1"/>
  <c r="M141" i="11"/>
  <c r="N141" i="11" s="1"/>
  <c r="M137" i="11"/>
  <c r="N137" i="11" s="1"/>
  <c r="M133" i="11"/>
  <c r="N133" i="11" s="1"/>
  <c r="M129" i="11"/>
  <c r="M125" i="11"/>
  <c r="N125" i="11" s="1"/>
  <c r="M121" i="11"/>
  <c r="N121" i="11" s="1"/>
  <c r="M117" i="11"/>
  <c r="N117" i="11" s="1"/>
  <c r="M113" i="11"/>
  <c r="N113" i="11" s="1"/>
  <c r="M109" i="11"/>
  <c r="N109" i="11" s="1"/>
  <c r="M105" i="11"/>
  <c r="N105" i="11" s="1"/>
  <c r="M101" i="11"/>
  <c r="N101" i="11" s="1"/>
  <c r="M97" i="11"/>
  <c r="N97" i="11" s="1"/>
  <c r="M93" i="11"/>
  <c r="M89" i="11"/>
  <c r="N89" i="11" s="1"/>
  <c r="M85" i="11"/>
  <c r="N85" i="11" s="1"/>
  <c r="M81" i="11"/>
  <c r="N81" i="11" s="1"/>
  <c r="M77" i="11"/>
  <c r="N77" i="11" s="1"/>
  <c r="M73" i="11"/>
  <c r="M69" i="11"/>
  <c r="N69" i="11" s="1"/>
  <c r="M65" i="11"/>
  <c r="N65" i="11" s="1"/>
  <c r="M61" i="11"/>
  <c r="M57" i="11"/>
  <c r="N57" i="11" s="1"/>
  <c r="M53" i="11"/>
  <c r="N53" i="11" s="1"/>
  <c r="M49" i="11"/>
  <c r="N49" i="11" s="1"/>
  <c r="M45" i="11"/>
  <c r="N45" i="11" s="1"/>
  <c r="M41" i="11"/>
  <c r="N41" i="11" s="1"/>
  <c r="M37" i="11"/>
  <c r="N37" i="11" s="1"/>
  <c r="M33" i="11"/>
  <c r="N33" i="11" s="1"/>
  <c r="M29" i="11"/>
  <c r="M25" i="11"/>
  <c r="N25" i="11" s="1"/>
  <c r="M21" i="11"/>
  <c r="N21" i="11" s="1"/>
  <c r="M17" i="11"/>
  <c r="N17" i="11" s="1"/>
  <c r="M13" i="11"/>
  <c r="M9" i="11"/>
  <c r="N9" i="11" s="1"/>
  <c r="M5" i="11"/>
  <c r="N5" i="11" s="1"/>
  <c r="AB166" i="11"/>
  <c r="AB169" i="11"/>
  <c r="AB167" i="11"/>
  <c r="AB179" i="11"/>
  <c r="AB177" i="11"/>
  <c r="AB183" i="11"/>
  <c r="AB180" i="11"/>
  <c r="AB186" i="11"/>
  <c r="AB187" i="11"/>
  <c r="AB194" i="11"/>
  <c r="AB192" i="11"/>
  <c r="AB190" i="11"/>
  <c r="M148" i="11"/>
  <c r="N148" i="11" s="1"/>
  <c r="M144" i="11"/>
  <c r="N144" i="11" s="1"/>
  <c r="M140" i="11"/>
  <c r="N140" i="11" s="1"/>
  <c r="M136" i="11"/>
  <c r="N136" i="11" s="1"/>
  <c r="M132" i="11"/>
  <c r="N132" i="11" s="1"/>
  <c r="M128" i="11"/>
  <c r="M124" i="11"/>
  <c r="N124" i="11" s="1"/>
  <c r="M120" i="11"/>
  <c r="N120" i="11" s="1"/>
  <c r="M116" i="11"/>
  <c r="N116" i="11" s="1"/>
  <c r="M112" i="11"/>
  <c r="N112" i="11" s="1"/>
  <c r="M108" i="11"/>
  <c r="N108" i="11" s="1"/>
  <c r="M104" i="11"/>
  <c r="N104" i="11" s="1"/>
  <c r="M100" i="11"/>
  <c r="N100" i="11" s="1"/>
  <c r="M96" i="11"/>
  <c r="N96" i="11" s="1"/>
  <c r="M92" i="11"/>
  <c r="N92" i="11" s="1"/>
  <c r="M88" i="11"/>
  <c r="N88" i="11" s="1"/>
  <c r="M84" i="11"/>
  <c r="N84" i="11" s="1"/>
  <c r="M80" i="11"/>
  <c r="N80" i="11" s="1"/>
  <c r="M76" i="11"/>
  <c r="N76" i="11" s="1"/>
  <c r="M72" i="11"/>
  <c r="N72" i="11" s="1"/>
  <c r="M68" i="11"/>
  <c r="M64" i="11"/>
  <c r="N64" i="11" s="1"/>
  <c r="M60" i="11"/>
  <c r="N60" i="11" s="1"/>
  <c r="M56" i="11"/>
  <c r="N56" i="11" s="1"/>
  <c r="M52" i="11"/>
  <c r="N52" i="11" s="1"/>
  <c r="M48" i="11"/>
  <c r="N48" i="11" s="1"/>
  <c r="M44" i="11"/>
  <c r="N44" i="11" s="1"/>
  <c r="M40" i="11"/>
  <c r="N40" i="11" s="1"/>
  <c r="M36" i="11"/>
  <c r="N36" i="11" s="1"/>
  <c r="M32" i="11"/>
  <c r="N32" i="11" s="1"/>
  <c r="M28" i="11"/>
  <c r="N28" i="11" s="1"/>
  <c r="M24" i="11"/>
  <c r="N24" i="11" s="1"/>
  <c r="M20" i="11"/>
  <c r="N20" i="11" s="1"/>
  <c r="M16" i="11"/>
  <c r="N16" i="11" s="1"/>
  <c r="M12" i="11"/>
  <c r="N12" i="11" s="1"/>
  <c r="M8" i="11"/>
  <c r="N8" i="11" s="1"/>
  <c r="M4" i="11"/>
  <c r="N4" i="11" s="1"/>
  <c r="AB170" i="11"/>
  <c r="AB168" i="11"/>
  <c r="AB178" i="11"/>
  <c r="AB176" i="11"/>
  <c r="AB181" i="11"/>
  <c r="AB185" i="11"/>
  <c r="AB188" i="11"/>
  <c r="AB193" i="11"/>
  <c r="AB197" i="11"/>
  <c r="Q3" i="14"/>
  <c r="Q33" i="14"/>
  <c r="E33" i="14" s="1"/>
  <c r="AB33" i="14" s="1"/>
  <c r="Q15" i="14"/>
  <c r="Q56" i="14"/>
  <c r="E56" i="14" s="1"/>
  <c r="AB56" i="14" s="1"/>
  <c r="Q50" i="14"/>
  <c r="E50" i="14" s="1"/>
  <c r="Q86" i="14"/>
  <c r="E86" i="14" s="1"/>
  <c r="Q120" i="14"/>
  <c r="E120" i="14" s="1"/>
  <c r="Q100" i="14"/>
  <c r="E100" i="14" s="1"/>
  <c r="Q80" i="14"/>
  <c r="E80" i="14" s="1"/>
  <c r="Q64" i="14"/>
  <c r="E64" i="14" s="1"/>
  <c r="AB64" i="14" s="1"/>
  <c r="Q74" i="14"/>
  <c r="E74" i="14" s="1"/>
  <c r="AB74" i="14" s="1"/>
  <c r="AB49" i="14"/>
  <c r="AB53" i="14"/>
  <c r="AB57" i="14"/>
  <c r="AB69" i="14"/>
  <c r="AB73" i="14"/>
  <c r="AB77" i="14"/>
  <c r="AB81" i="14"/>
  <c r="AB85" i="14"/>
  <c r="AB89" i="14"/>
  <c r="AB97" i="14"/>
  <c r="AB109" i="14"/>
  <c r="AB113" i="14"/>
  <c r="AB117" i="14"/>
  <c r="AB121" i="14"/>
  <c r="AB129" i="14"/>
  <c r="AB133" i="14"/>
  <c r="AB152" i="14"/>
  <c r="Q164" i="14"/>
  <c r="E164" i="14" s="1"/>
  <c r="P164" i="14"/>
  <c r="AB161" i="14"/>
  <c r="AB160" i="14"/>
  <c r="M164" i="14"/>
  <c r="N164" i="14" s="1"/>
  <c r="AB112" i="14"/>
  <c r="AB120" i="14"/>
  <c r="AB132" i="14"/>
  <c r="AB153" i="14"/>
  <c r="AB163" i="14"/>
  <c r="AB28" i="14"/>
  <c r="AB32" i="14"/>
  <c r="AB35" i="14"/>
  <c r="AB36" i="14"/>
  <c r="AB39" i="14"/>
  <c r="AB42" i="14"/>
  <c r="AB43" i="14"/>
  <c r="AB44" i="14"/>
  <c r="AB45" i="14"/>
  <c r="AB47" i="14"/>
  <c r="AB52" i="14"/>
  <c r="AB60" i="14"/>
  <c r="AB68" i="14"/>
  <c r="AB76" i="14"/>
  <c r="AB80" i="14"/>
  <c r="AB96" i="14"/>
  <c r="AB100" i="14"/>
  <c r="Q11" i="14"/>
  <c r="Q12" i="14"/>
  <c r="P14" i="14"/>
  <c r="P144" i="14"/>
  <c r="Q83" i="14"/>
  <c r="E83" i="14" s="1"/>
  <c r="AB83" i="14" s="1"/>
  <c r="Q110" i="14"/>
  <c r="E110" i="14" s="1"/>
  <c r="AB110" i="14" s="1"/>
  <c r="Q54" i="14"/>
  <c r="E54" i="14" s="1"/>
  <c r="AB54" i="14" s="1"/>
  <c r="Q119" i="14"/>
  <c r="E119" i="14" s="1"/>
  <c r="Q128" i="14"/>
  <c r="E128" i="14" s="1"/>
  <c r="AB128" i="14" s="1"/>
  <c r="Q108" i="14"/>
  <c r="E108" i="14" s="1"/>
  <c r="AB108" i="14" s="1"/>
  <c r="Q92" i="14"/>
  <c r="E92" i="14" s="1"/>
  <c r="AB92" i="14" s="1"/>
  <c r="AB24" i="14"/>
  <c r="AB29" i="14"/>
  <c r="AB34" i="14"/>
  <c r="AB55" i="14"/>
  <c r="AB59" i="14"/>
  <c r="AB63" i="14"/>
  <c r="AB79" i="14"/>
  <c r="AB99" i="14"/>
  <c r="AB103" i="14"/>
  <c r="AB140" i="14"/>
  <c r="Q143" i="14"/>
  <c r="E143" i="14" s="1"/>
  <c r="AB143" i="14" s="1"/>
  <c r="P143" i="14"/>
  <c r="AB149" i="14"/>
  <c r="AB148" i="14"/>
  <c r="AB146" i="14"/>
  <c r="AB145" i="14"/>
  <c r="AB154" i="14"/>
  <c r="P158" i="14"/>
  <c r="AB158" i="14"/>
  <c r="AB164" i="14"/>
  <c r="Y2" i="14"/>
  <c r="AA2" i="14"/>
  <c r="Q106" i="14"/>
  <c r="E106" i="14" s="1"/>
  <c r="AB26" i="14"/>
  <c r="AB50" i="14"/>
  <c r="AB58" i="14"/>
  <c r="AB82" i="14"/>
  <c r="AB86" i="14"/>
  <c r="AB106" i="14"/>
  <c r="AB118" i="14"/>
  <c r="AB122" i="14"/>
  <c r="AB137" i="14"/>
  <c r="AB151" i="14"/>
  <c r="AB150" i="14"/>
  <c r="P157" i="14"/>
  <c r="Q157" i="14"/>
  <c r="E157" i="14" s="1"/>
  <c r="M145" i="14"/>
  <c r="N145" i="14" s="1"/>
  <c r="M141" i="14"/>
  <c r="N141" i="14" s="1"/>
  <c r="M137" i="14"/>
  <c r="N137" i="14" s="1"/>
  <c r="M133" i="14"/>
  <c r="N133" i="14" s="1"/>
  <c r="M129" i="14"/>
  <c r="N129" i="14" s="1"/>
  <c r="M125" i="14"/>
  <c r="N125" i="14" s="1"/>
  <c r="M121" i="14"/>
  <c r="N121" i="14" s="1"/>
  <c r="M117" i="14"/>
  <c r="N117" i="14" s="1"/>
  <c r="M113" i="14"/>
  <c r="N113" i="14" s="1"/>
  <c r="M109" i="14"/>
  <c r="N109" i="14" s="1"/>
  <c r="M105" i="14"/>
  <c r="N105" i="14" s="1"/>
  <c r="M101" i="14"/>
  <c r="N101" i="14" s="1"/>
  <c r="M97" i="14"/>
  <c r="N97" i="14" s="1"/>
  <c r="M93" i="14"/>
  <c r="N93" i="14" s="1"/>
  <c r="M89" i="14"/>
  <c r="N89" i="14" s="1"/>
  <c r="M85" i="14"/>
  <c r="N85" i="14" s="1"/>
  <c r="M81" i="14"/>
  <c r="N81" i="14" s="1"/>
  <c r="M77" i="14"/>
  <c r="N77" i="14" s="1"/>
  <c r="M73" i="14"/>
  <c r="N73" i="14" s="1"/>
  <c r="M69" i="14"/>
  <c r="N69" i="14" s="1"/>
  <c r="M65" i="14"/>
  <c r="N65" i="14" s="1"/>
  <c r="M61" i="14"/>
  <c r="N61" i="14" s="1"/>
  <c r="M57" i="14"/>
  <c r="N57" i="14" s="1"/>
  <c r="M53" i="14"/>
  <c r="N53" i="14" s="1"/>
  <c r="M49" i="14"/>
  <c r="N49" i="14" s="1"/>
  <c r="M45" i="14"/>
  <c r="N45" i="14" s="1"/>
  <c r="M41" i="14"/>
  <c r="N41" i="14" s="1"/>
  <c r="M37" i="14"/>
  <c r="N37" i="14" s="1"/>
  <c r="M33" i="14"/>
  <c r="N33" i="14" s="1"/>
  <c r="M29" i="14"/>
  <c r="N29" i="14" s="1"/>
  <c r="M25" i="14"/>
  <c r="N25" i="14" s="1"/>
  <c r="M21" i="14"/>
  <c r="N21" i="14" s="1"/>
  <c r="M17" i="14"/>
  <c r="N17" i="14" s="1"/>
  <c r="M13" i="14"/>
  <c r="N13" i="14" s="1"/>
  <c r="M9" i="14"/>
  <c r="N9" i="14" s="1"/>
  <c r="M5" i="14"/>
  <c r="N5" i="14" s="1"/>
  <c r="AB165" i="14"/>
  <c r="AB173" i="14"/>
  <c r="P187" i="14"/>
  <c r="AB187" i="14"/>
  <c r="AB198" i="14"/>
  <c r="AB197" i="14"/>
  <c r="M160" i="14"/>
  <c r="N160" i="14" s="1"/>
  <c r="M156" i="14"/>
  <c r="N156" i="14" s="1"/>
  <c r="M152" i="14"/>
  <c r="N152" i="14" s="1"/>
  <c r="M148" i="14"/>
  <c r="N148" i="14" s="1"/>
  <c r="M144" i="14"/>
  <c r="N144" i="14" s="1"/>
  <c r="M140" i="14"/>
  <c r="N140" i="14" s="1"/>
  <c r="M136" i="14"/>
  <c r="N136" i="14" s="1"/>
  <c r="M132" i="14"/>
  <c r="N132" i="14" s="1"/>
  <c r="M128" i="14"/>
  <c r="N128" i="14" s="1"/>
  <c r="M124" i="14"/>
  <c r="N124" i="14" s="1"/>
  <c r="M120" i="14"/>
  <c r="N120" i="14" s="1"/>
  <c r="M116" i="14"/>
  <c r="N116" i="14" s="1"/>
  <c r="M112" i="14"/>
  <c r="N112" i="14" s="1"/>
  <c r="M108" i="14"/>
  <c r="N108" i="14" s="1"/>
  <c r="M104" i="14"/>
  <c r="N104" i="14" s="1"/>
  <c r="M100" i="14"/>
  <c r="N100" i="14" s="1"/>
  <c r="M96" i="14"/>
  <c r="N96" i="14" s="1"/>
  <c r="M92" i="14"/>
  <c r="N92" i="14" s="1"/>
  <c r="M88" i="14"/>
  <c r="N88" i="14" s="1"/>
  <c r="M84" i="14"/>
  <c r="N84" i="14" s="1"/>
  <c r="M80" i="14"/>
  <c r="N80" i="14" s="1"/>
  <c r="M76" i="14"/>
  <c r="N76" i="14" s="1"/>
  <c r="M72" i="14"/>
  <c r="N72" i="14" s="1"/>
  <c r="M68" i="14"/>
  <c r="N68" i="14" s="1"/>
  <c r="M64" i="14"/>
  <c r="N64" i="14" s="1"/>
  <c r="M60" i="14"/>
  <c r="N60" i="14" s="1"/>
  <c r="M56" i="14"/>
  <c r="N56" i="14" s="1"/>
  <c r="M52" i="14"/>
  <c r="N52" i="14" s="1"/>
  <c r="M48" i="14"/>
  <c r="N48" i="14" s="1"/>
  <c r="M44" i="14"/>
  <c r="N44" i="14" s="1"/>
  <c r="M40" i="14"/>
  <c r="N40" i="14" s="1"/>
  <c r="M36" i="14"/>
  <c r="N36" i="14" s="1"/>
  <c r="M32" i="14"/>
  <c r="N32" i="14" s="1"/>
  <c r="M28" i="14"/>
  <c r="N28" i="14" s="1"/>
  <c r="M24" i="14"/>
  <c r="N24" i="14" s="1"/>
  <c r="M20" i="14"/>
  <c r="N20" i="14" s="1"/>
  <c r="M16" i="14"/>
  <c r="N16" i="14" s="1"/>
  <c r="M12" i="14"/>
  <c r="N12" i="14" s="1"/>
  <c r="M8" i="14"/>
  <c r="N8" i="14" s="1"/>
  <c r="M4" i="14"/>
  <c r="N4" i="14" s="1"/>
  <c r="Q166" i="14"/>
  <c r="E166" i="14" s="1"/>
  <c r="AB166" i="14" s="1"/>
  <c r="M165" i="14"/>
  <c r="N165" i="14" s="1"/>
  <c r="M166" i="14"/>
  <c r="N166" i="14" s="1"/>
  <c r="M173" i="14"/>
  <c r="N173" i="14" s="1"/>
  <c r="AB172" i="14"/>
  <c r="AB170" i="14"/>
  <c r="AB169" i="14"/>
  <c r="AB178" i="14"/>
  <c r="AB175" i="14"/>
  <c r="AB181" i="14"/>
  <c r="M179" i="14"/>
  <c r="N179" i="14" s="1"/>
  <c r="AB188" i="14"/>
  <c r="M187" i="14"/>
  <c r="N187" i="14" s="1"/>
  <c r="AB193" i="14"/>
  <c r="M190" i="14"/>
  <c r="N190" i="14" s="1"/>
  <c r="AB189" i="14"/>
  <c r="AB168" i="14"/>
  <c r="AB180" i="14"/>
  <c r="AB185" i="14"/>
  <c r="P194" i="14"/>
  <c r="AB194" i="14"/>
  <c r="AB111" i="14"/>
  <c r="AB119" i="14"/>
  <c r="AB123" i="14"/>
  <c r="AB142" i="14"/>
  <c r="AB141" i="14"/>
  <c r="AB157" i="14"/>
  <c r="M162" i="14"/>
  <c r="N162" i="14" s="1"/>
  <c r="M158" i="14"/>
  <c r="N158" i="14" s="1"/>
  <c r="M154" i="14"/>
  <c r="N154" i="14" s="1"/>
  <c r="M150" i="14"/>
  <c r="N150" i="14" s="1"/>
  <c r="M146" i="14"/>
  <c r="N146" i="14" s="1"/>
  <c r="M142" i="14"/>
  <c r="N142" i="14" s="1"/>
  <c r="M138" i="14"/>
  <c r="N138" i="14" s="1"/>
  <c r="M134" i="14"/>
  <c r="N134" i="14" s="1"/>
  <c r="M130" i="14"/>
  <c r="N130" i="14" s="1"/>
  <c r="M126" i="14"/>
  <c r="N126" i="14" s="1"/>
  <c r="M122" i="14"/>
  <c r="N122" i="14" s="1"/>
  <c r="M118" i="14"/>
  <c r="N118" i="14" s="1"/>
  <c r="M114" i="14"/>
  <c r="N114" i="14" s="1"/>
  <c r="M110" i="14"/>
  <c r="N110" i="14" s="1"/>
  <c r="M106" i="14"/>
  <c r="N106" i="14" s="1"/>
  <c r="M102" i="14"/>
  <c r="N102" i="14" s="1"/>
  <c r="M98" i="14"/>
  <c r="N98" i="14" s="1"/>
  <c r="M94" i="14"/>
  <c r="N94" i="14" s="1"/>
  <c r="M90" i="14"/>
  <c r="N90" i="14" s="1"/>
  <c r="M86" i="14"/>
  <c r="N86" i="14" s="1"/>
  <c r="M82" i="14"/>
  <c r="N82" i="14" s="1"/>
  <c r="M78" i="14"/>
  <c r="N78" i="14" s="1"/>
  <c r="M74" i="14"/>
  <c r="N74" i="14" s="1"/>
  <c r="M70" i="14"/>
  <c r="N70" i="14" s="1"/>
  <c r="M66" i="14"/>
  <c r="N66" i="14" s="1"/>
  <c r="M62" i="14"/>
  <c r="N62" i="14" s="1"/>
  <c r="M58" i="14"/>
  <c r="N58" i="14" s="1"/>
  <c r="M54" i="14"/>
  <c r="N54" i="14" s="1"/>
  <c r="M50" i="14"/>
  <c r="N50" i="14" s="1"/>
  <c r="M46" i="14"/>
  <c r="N46" i="14" s="1"/>
  <c r="M42" i="14"/>
  <c r="N42" i="14" s="1"/>
  <c r="M38" i="14"/>
  <c r="N38" i="14" s="1"/>
  <c r="M34" i="14"/>
  <c r="N34" i="14" s="1"/>
  <c r="M30" i="14"/>
  <c r="N30" i="14" s="1"/>
  <c r="M26" i="14"/>
  <c r="N26" i="14" s="1"/>
  <c r="M22" i="14"/>
  <c r="N22" i="14" s="1"/>
  <c r="M18" i="14"/>
  <c r="N18" i="14" s="1"/>
  <c r="M14" i="14"/>
  <c r="N14" i="14" s="1"/>
  <c r="M10" i="14"/>
  <c r="N10" i="14" s="1"/>
  <c r="M6" i="14"/>
  <c r="N6" i="14" s="1"/>
  <c r="M168" i="14"/>
  <c r="N168" i="14" s="1"/>
  <c r="AB167" i="14"/>
  <c r="P173" i="14"/>
  <c r="AB174" i="14"/>
  <c r="AB171" i="14"/>
  <c r="AB177" i="14"/>
  <c r="AB176" i="14"/>
  <c r="Q179" i="14"/>
  <c r="E179" i="14" s="1"/>
  <c r="AB179" i="14" s="1"/>
  <c r="AB183" i="14"/>
  <c r="AB182" i="14"/>
  <c r="M180" i="14"/>
  <c r="N180" i="14" s="1"/>
  <c r="AB184" i="14"/>
  <c r="M185" i="14"/>
  <c r="N185" i="14" s="1"/>
  <c r="AB186" i="14"/>
  <c r="M192" i="14"/>
  <c r="N192" i="14" s="1"/>
  <c r="AB191" i="14"/>
  <c r="AB195" i="14"/>
  <c r="M194" i="14"/>
  <c r="N194" i="14" s="1"/>
  <c r="I3" i="4"/>
  <c r="H1" i="4" s="1"/>
  <c r="O3" i="4"/>
  <c r="M195" i="11"/>
  <c r="N195" i="11" s="1"/>
  <c r="M196" i="11"/>
  <c r="N196" i="11" s="1"/>
  <c r="Q36" i="11"/>
  <c r="E36" i="11" s="1"/>
  <c r="AB36" i="11" s="1"/>
  <c r="P7" i="11"/>
  <c r="P9" i="11"/>
  <c r="Q21" i="11"/>
  <c r="E21" i="11" s="1"/>
  <c r="AB21" i="11" s="1"/>
  <c r="N31" i="11"/>
  <c r="N175" i="11"/>
  <c r="N173" i="11"/>
  <c r="N171" i="11"/>
  <c r="M177" i="14"/>
  <c r="N177" i="14" s="1"/>
  <c r="M193" i="14"/>
  <c r="N193" i="14" s="1"/>
  <c r="Q23" i="14"/>
  <c r="E23" i="14" s="1"/>
  <c r="Q20" i="14"/>
  <c r="E20" i="14" s="1"/>
  <c r="AB20" i="14" s="1"/>
  <c r="P9" i="14"/>
  <c r="P17" i="14"/>
  <c r="AB23" i="14"/>
  <c r="N198" i="14"/>
  <c r="N197" i="14"/>
  <c r="AB26" i="11"/>
  <c r="N180" i="11"/>
  <c r="N189" i="11"/>
  <c r="AB30" i="11"/>
  <c r="AB27" i="11"/>
  <c r="AB29" i="11"/>
  <c r="N39" i="11"/>
  <c r="N184" i="11"/>
  <c r="N199" i="11"/>
  <c r="N176" i="14"/>
  <c r="N183" i="14"/>
  <c r="N196" i="14"/>
  <c r="AB21" i="14"/>
  <c r="N151" i="11"/>
  <c r="X8" i="14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Y19" i="14" s="1"/>
  <c r="AA7" i="14"/>
  <c r="AA5" i="14"/>
  <c r="Q4" i="14"/>
  <c r="P6" i="14"/>
  <c r="AA3" i="14"/>
  <c r="P21" i="14"/>
  <c r="Y3" i="14"/>
  <c r="P8" i="14"/>
  <c r="Z3" i="14"/>
  <c r="AB32" i="11"/>
  <c r="P15" i="11"/>
  <c r="Q23" i="11"/>
  <c r="E23" i="11" s="1"/>
  <c r="AB23" i="11" s="1"/>
  <c r="P26" i="11"/>
  <c r="W2" i="11"/>
  <c r="Z2" i="11" s="1"/>
  <c r="Q10" i="11"/>
  <c r="P27" i="11"/>
  <c r="Q19" i="11"/>
  <c r="P19" i="11"/>
  <c r="Q4" i="11"/>
  <c r="Q3" i="11"/>
  <c r="P3" i="11"/>
  <c r="P11" i="11"/>
  <c r="Q11" i="11"/>
  <c r="Q28" i="11"/>
  <c r="E28" i="11" s="1"/>
  <c r="AB28" i="11" s="1"/>
  <c r="P28" i="11"/>
  <c r="Q17" i="11"/>
  <c r="P17" i="11"/>
  <c r="V42" i="11"/>
  <c r="V43" i="11" s="1"/>
  <c r="V44" i="11" s="1"/>
  <c r="V45" i="11" s="1"/>
  <c r="V46" i="11" s="1"/>
  <c r="V47" i="11" s="1"/>
  <c r="V48" i="11" s="1"/>
  <c r="R5" i="11"/>
  <c r="S4" i="11"/>
  <c r="AA4" i="11" s="1"/>
  <c r="N197" i="11"/>
  <c r="N164" i="11"/>
  <c r="W6" i="14"/>
  <c r="AA6" i="14"/>
  <c r="W17" i="14"/>
  <c r="P18" i="14"/>
  <c r="V21" i="14"/>
  <c r="W20" i="14"/>
  <c r="W11" i="14"/>
  <c r="P19" i="14"/>
  <c r="Q10" i="14"/>
  <c r="P10" i="14"/>
  <c r="N2" i="14"/>
  <c r="N191" i="14"/>
  <c r="N160" i="11"/>
  <c r="N3" i="11"/>
  <c r="N111" i="11"/>
  <c r="N126" i="11"/>
  <c r="N118" i="11"/>
  <c r="N182" i="11"/>
  <c r="N185" i="11"/>
  <c r="N194" i="11"/>
  <c r="N192" i="11"/>
  <c r="N190" i="11"/>
  <c r="N159" i="11"/>
  <c r="N129" i="11"/>
  <c r="N61" i="11"/>
  <c r="N166" i="11"/>
  <c r="N169" i="11"/>
  <c r="N167" i="11"/>
  <c r="N135" i="11"/>
  <c r="N99" i="11"/>
  <c r="N131" i="11"/>
  <c r="N38" i="11"/>
  <c r="N179" i="11"/>
  <c r="N177" i="11"/>
  <c r="N181" i="11"/>
  <c r="N191" i="11"/>
  <c r="N47" i="11"/>
  <c r="N174" i="14"/>
  <c r="N171" i="14"/>
  <c r="N182" i="14"/>
  <c r="N75" i="14"/>
  <c r="N150" i="11"/>
  <c r="Y4" i="14"/>
  <c r="Z4" i="14"/>
  <c r="Y7" i="14"/>
  <c r="Z7" i="14"/>
  <c r="W5" i="14"/>
  <c r="Q22" i="14"/>
  <c r="E22" i="14" s="1"/>
  <c r="AB22" i="14" s="1"/>
  <c r="P48" i="14"/>
  <c r="Q48" i="14"/>
  <c r="E48" i="14" s="1"/>
  <c r="AB48" i="14" s="1"/>
  <c r="W15" i="14"/>
  <c r="W14" i="14"/>
  <c r="W9" i="14"/>
  <c r="W8" i="14"/>
  <c r="Q27" i="14"/>
  <c r="E27" i="14" s="1"/>
  <c r="AB27" i="14" s="1"/>
  <c r="Q31" i="14"/>
  <c r="E31" i="14" s="1"/>
  <c r="AB31" i="14" s="1"/>
  <c r="W13" i="14"/>
  <c r="W12" i="14"/>
  <c r="W10" i="14"/>
  <c r="H1" i="14"/>
  <c r="Q5" i="14"/>
  <c r="P5" i="14"/>
  <c r="P62" i="14"/>
  <c r="Q62" i="14"/>
  <c r="E62" i="14" s="1"/>
  <c r="AB62" i="14" s="1"/>
  <c r="P66" i="14"/>
  <c r="Q66" i="14"/>
  <c r="E66" i="14" s="1"/>
  <c r="AB66" i="14" s="1"/>
  <c r="P70" i="14"/>
  <c r="Q70" i="14"/>
  <c r="E70" i="14" s="1"/>
  <c r="AB70" i="14" s="1"/>
  <c r="P51" i="14"/>
  <c r="Q51" i="14"/>
  <c r="E51" i="14" s="1"/>
  <c r="AB51" i="14" s="1"/>
  <c r="P71" i="14"/>
  <c r="Q71" i="14"/>
  <c r="E71" i="14" s="1"/>
  <c r="AB71" i="14" s="1"/>
  <c r="P75" i="14"/>
  <c r="Q75" i="14"/>
  <c r="E75" i="14" s="1"/>
  <c r="AB75" i="14" s="1"/>
  <c r="P95" i="14"/>
  <c r="Q95" i="14"/>
  <c r="E95" i="14" s="1"/>
  <c r="AB95" i="14" s="1"/>
  <c r="P107" i="14"/>
  <c r="Q107" i="14"/>
  <c r="E107" i="14" s="1"/>
  <c r="AB107" i="14" s="1"/>
  <c r="P115" i="14"/>
  <c r="Q115" i="14"/>
  <c r="E115" i="14" s="1"/>
  <c r="AB115" i="14" s="1"/>
  <c r="P127" i="14"/>
  <c r="Q127" i="14"/>
  <c r="E127" i="14" s="1"/>
  <c r="AB127" i="14" s="1"/>
  <c r="Q156" i="14"/>
  <c r="E156" i="14" s="1"/>
  <c r="AB156" i="14" s="1"/>
  <c r="P155" i="14"/>
  <c r="P94" i="14"/>
  <c r="Q94" i="14"/>
  <c r="E94" i="14" s="1"/>
  <c r="AB94" i="14" s="1"/>
  <c r="P98" i="14"/>
  <c r="Q98" i="14"/>
  <c r="E98" i="14" s="1"/>
  <c r="AB98" i="14" s="1"/>
  <c r="P102" i="14"/>
  <c r="Q102" i="14"/>
  <c r="E102" i="14" s="1"/>
  <c r="AB102" i="14" s="1"/>
  <c r="P126" i="14"/>
  <c r="Q126" i="14"/>
  <c r="E126" i="14" s="1"/>
  <c r="AB126" i="14" s="1"/>
  <c r="P130" i="14"/>
  <c r="Q130" i="14"/>
  <c r="E130" i="14" s="1"/>
  <c r="AB130" i="14" s="1"/>
  <c r="P134" i="14"/>
  <c r="Q134" i="14"/>
  <c r="E134" i="14" s="1"/>
  <c r="AB134" i="14" s="1"/>
  <c r="Q136" i="14"/>
  <c r="E136" i="14" s="1"/>
  <c r="AB136" i="14" s="1"/>
  <c r="Q67" i="14"/>
  <c r="E67" i="14" s="1"/>
  <c r="AB67" i="14" s="1"/>
  <c r="Q78" i="14"/>
  <c r="E78" i="14" s="1"/>
  <c r="AB78" i="14" s="1"/>
  <c r="Q114" i="14"/>
  <c r="E114" i="14" s="1"/>
  <c r="AB114" i="14" s="1"/>
  <c r="Q91" i="14"/>
  <c r="E91" i="14" s="1"/>
  <c r="AB91" i="14" s="1"/>
  <c r="Q131" i="14"/>
  <c r="E131" i="14" s="1"/>
  <c r="AB131" i="14" s="1"/>
  <c r="Q87" i="14"/>
  <c r="E87" i="14" s="1"/>
  <c r="AB87" i="14" s="1"/>
  <c r="Q116" i="14"/>
  <c r="E116" i="14" s="1"/>
  <c r="AB116" i="14" s="1"/>
  <c r="Q104" i="14"/>
  <c r="E104" i="14" s="1"/>
  <c r="AB104" i="14" s="1"/>
  <c r="Q84" i="14"/>
  <c r="E84" i="14" s="1"/>
  <c r="AB84" i="14" s="1"/>
  <c r="Q72" i="14"/>
  <c r="E72" i="14" s="1"/>
  <c r="AB72" i="14" s="1"/>
  <c r="Q90" i="14"/>
  <c r="E90" i="14" s="1"/>
  <c r="AB90" i="14" s="1"/>
  <c r="P61" i="14"/>
  <c r="Q61" i="14"/>
  <c r="E61" i="14" s="1"/>
  <c r="AB61" i="14" s="1"/>
  <c r="P93" i="14"/>
  <c r="Q93" i="14"/>
  <c r="E93" i="14" s="1"/>
  <c r="AB93" i="14" s="1"/>
  <c r="P105" i="14"/>
  <c r="Q105" i="14"/>
  <c r="E105" i="14" s="1"/>
  <c r="AB105" i="14" s="1"/>
  <c r="P125" i="14"/>
  <c r="Q125" i="14"/>
  <c r="E125" i="14" s="1"/>
  <c r="AB125" i="14" s="1"/>
  <c r="Q159" i="14"/>
  <c r="E159" i="14" s="1"/>
  <c r="AB159" i="14" s="1"/>
  <c r="N55" i="14"/>
  <c r="N163" i="14"/>
  <c r="S179" i="14"/>
  <c r="R180" i="14"/>
  <c r="N161" i="14"/>
  <c r="N157" i="14"/>
  <c r="N153" i="14"/>
  <c r="N159" i="14"/>
  <c r="N155" i="14"/>
  <c r="N151" i="14"/>
  <c r="N147" i="14"/>
  <c r="N143" i="14"/>
  <c r="N139" i="14"/>
  <c r="N135" i="14"/>
  <c r="N131" i="14"/>
  <c r="N127" i="14"/>
  <c r="N123" i="14"/>
  <c r="N119" i="14"/>
  <c r="N115" i="14"/>
  <c r="N111" i="14"/>
  <c r="N107" i="14"/>
  <c r="N103" i="14"/>
  <c r="N99" i="14"/>
  <c r="N95" i="14"/>
  <c r="N91" i="14"/>
  <c r="N87" i="14"/>
  <c r="N83" i="14"/>
  <c r="N79" i="14"/>
  <c r="N71" i="14"/>
  <c r="N67" i="14"/>
  <c r="N63" i="14"/>
  <c r="N59" i="14"/>
  <c r="N51" i="14"/>
  <c r="N47" i="14"/>
  <c r="N43" i="14"/>
  <c r="N39" i="14"/>
  <c r="N35" i="14"/>
  <c r="N31" i="14"/>
  <c r="N27" i="14"/>
  <c r="N23" i="14"/>
  <c r="N19" i="14"/>
  <c r="N15" i="14"/>
  <c r="N11" i="14"/>
  <c r="N7" i="14"/>
  <c r="N3" i="14"/>
  <c r="N170" i="14"/>
  <c r="N178" i="14"/>
  <c r="N175" i="14"/>
  <c r="P180" i="14"/>
  <c r="N181" i="14"/>
  <c r="N169" i="14"/>
  <c r="N184" i="14"/>
  <c r="N188" i="14"/>
  <c r="N186" i="14"/>
  <c r="P193" i="14"/>
  <c r="P192" i="14"/>
  <c r="P191" i="14"/>
  <c r="P190" i="14"/>
  <c r="P189" i="14"/>
  <c r="N149" i="14"/>
  <c r="N189" i="14"/>
  <c r="N167" i="14"/>
  <c r="N172" i="14"/>
  <c r="N195" i="14"/>
  <c r="P87" i="11"/>
  <c r="Q87" i="11"/>
  <c r="E87" i="11" s="1"/>
  <c r="AB87" i="11" s="1"/>
  <c r="P115" i="11"/>
  <c r="Q115" i="11"/>
  <c r="E115" i="11" s="1"/>
  <c r="AB115" i="11" s="1"/>
  <c r="P91" i="11"/>
  <c r="Q91" i="11"/>
  <c r="E91" i="11" s="1"/>
  <c r="AB91" i="11" s="1"/>
  <c r="P99" i="11"/>
  <c r="Q99" i="11"/>
  <c r="E99" i="11" s="1"/>
  <c r="AB99" i="11" s="1"/>
  <c r="Q121" i="11"/>
  <c r="E121" i="11" s="1"/>
  <c r="AB121" i="11" s="1"/>
  <c r="P57" i="11"/>
  <c r="Q57" i="11"/>
  <c r="E57" i="11" s="1"/>
  <c r="AB57" i="11" s="1"/>
  <c r="P65" i="11"/>
  <c r="Q65" i="11"/>
  <c r="E65" i="11" s="1"/>
  <c r="AB65" i="11" s="1"/>
  <c r="P69" i="11"/>
  <c r="Q69" i="11"/>
  <c r="E69" i="11" s="1"/>
  <c r="AB69" i="11" s="1"/>
  <c r="Q76" i="11"/>
  <c r="E76" i="11" s="1"/>
  <c r="AB76" i="11" s="1"/>
  <c r="P76" i="11"/>
  <c r="P80" i="11"/>
  <c r="Q80" i="11"/>
  <c r="E80" i="11" s="1"/>
  <c r="AB80" i="11" s="1"/>
  <c r="P90" i="11"/>
  <c r="Q90" i="11"/>
  <c r="E90" i="11" s="1"/>
  <c r="AB90" i="11" s="1"/>
  <c r="P98" i="11"/>
  <c r="Q98" i="11"/>
  <c r="E98" i="11" s="1"/>
  <c r="AB98" i="11" s="1"/>
  <c r="P12" i="11"/>
  <c r="Q12" i="11"/>
  <c r="P20" i="11"/>
  <c r="Q20" i="11"/>
  <c r="E20" i="11" s="1"/>
  <c r="AB20" i="11" s="1"/>
  <c r="Y2" i="11"/>
  <c r="H1" i="11"/>
  <c r="F2" i="11"/>
  <c r="AB2" i="11" s="1"/>
  <c r="Q6" i="11"/>
  <c r="P6" i="11"/>
  <c r="Q14" i="11"/>
  <c r="P14" i="11"/>
  <c r="Q25" i="11"/>
  <c r="E25" i="11" s="1"/>
  <c r="AB25" i="11" s="1"/>
  <c r="P25" i="11"/>
  <c r="P31" i="11"/>
  <c r="Q31" i="11"/>
  <c r="E31" i="11" s="1"/>
  <c r="AB31" i="11" s="1"/>
  <c r="Q34" i="11"/>
  <c r="E34" i="11" s="1"/>
  <c r="AB34" i="11" s="1"/>
  <c r="P34" i="11"/>
  <c r="P49" i="11"/>
  <c r="Q49" i="11"/>
  <c r="E49" i="11" s="1"/>
  <c r="AB49" i="11" s="1"/>
  <c r="P64" i="11"/>
  <c r="Q64" i="11"/>
  <c r="E64" i="11" s="1"/>
  <c r="AB64" i="11" s="1"/>
  <c r="P79" i="11"/>
  <c r="Q79" i="11"/>
  <c r="E79" i="11" s="1"/>
  <c r="AB79" i="11" s="1"/>
  <c r="N79" i="11"/>
  <c r="Q22" i="11"/>
  <c r="E22" i="11" s="1"/>
  <c r="AB22" i="11" s="1"/>
  <c r="W3" i="11"/>
  <c r="AA3" i="11"/>
  <c r="Q112" i="11"/>
  <c r="E112" i="11" s="1"/>
  <c r="AB112" i="11" s="1"/>
  <c r="P112" i="11"/>
  <c r="P16" i="11"/>
  <c r="Q16" i="11"/>
  <c r="P24" i="11"/>
  <c r="Q24" i="11"/>
  <c r="E24" i="11" s="1"/>
  <c r="AB24" i="11" s="1"/>
  <c r="Q33" i="11"/>
  <c r="E33" i="11" s="1"/>
  <c r="AB33" i="11" s="1"/>
  <c r="P33" i="11"/>
  <c r="P78" i="11"/>
  <c r="Q78" i="11"/>
  <c r="E78" i="11" s="1"/>
  <c r="AB78" i="11" s="1"/>
  <c r="P82" i="11"/>
  <c r="Q82" i="11"/>
  <c r="E82" i="11" s="1"/>
  <c r="AB82" i="11" s="1"/>
  <c r="P97" i="11"/>
  <c r="Q97" i="11"/>
  <c r="E97" i="11" s="1"/>
  <c r="AB97" i="11" s="1"/>
  <c r="N157" i="11"/>
  <c r="N90" i="11"/>
  <c r="P2" i="11"/>
  <c r="Q8" i="11"/>
  <c r="Q58" i="11"/>
  <c r="E58" i="11" s="1"/>
  <c r="AB58" i="11" s="1"/>
  <c r="P58" i="11"/>
  <c r="P81" i="11"/>
  <c r="Q81" i="11"/>
  <c r="E81" i="11" s="1"/>
  <c r="AB81" i="11" s="1"/>
  <c r="P96" i="11"/>
  <c r="Q96" i="11"/>
  <c r="E96" i="11" s="1"/>
  <c r="AB96" i="11" s="1"/>
  <c r="P113" i="11"/>
  <c r="Q113" i="11"/>
  <c r="E113" i="11" s="1"/>
  <c r="AB113" i="11" s="1"/>
  <c r="N67" i="11"/>
  <c r="N87" i="11"/>
  <c r="N162" i="11"/>
  <c r="N146" i="11"/>
  <c r="N142" i="11"/>
  <c r="N134" i="11"/>
  <c r="N130" i="11"/>
  <c r="N110" i="11"/>
  <c r="N102" i="11"/>
  <c r="N94" i="11"/>
  <c r="N10" i="11"/>
  <c r="N27" i="11"/>
  <c r="N63" i="11"/>
  <c r="N83" i="11"/>
  <c r="N93" i="11"/>
  <c r="N6" i="11"/>
  <c r="N13" i="11"/>
  <c r="N73" i="11"/>
  <c r="N153" i="11"/>
  <c r="N154" i="11"/>
  <c r="N165" i="11"/>
  <c r="N161" i="11"/>
  <c r="N152" i="11"/>
  <c r="N128" i="11"/>
  <c r="N68" i="11"/>
  <c r="N35" i="11"/>
  <c r="N51" i="11"/>
  <c r="N19" i="11"/>
  <c r="N91" i="11"/>
  <c r="N123" i="11"/>
  <c r="N155" i="11"/>
  <c r="N156" i="11"/>
  <c r="N30" i="11"/>
  <c r="N163" i="11"/>
  <c r="N147" i="11"/>
  <c r="N143" i="11"/>
  <c r="N127" i="11"/>
  <c r="N119" i="11"/>
  <c r="N115" i="11"/>
  <c r="N95" i="11"/>
  <c r="N75" i="11"/>
  <c r="N193" i="11"/>
  <c r="N29" i="11"/>
  <c r="N168" i="11"/>
  <c r="N174" i="11"/>
  <c r="N176" i="11"/>
  <c r="N188" i="11"/>
  <c r="N59" i="11"/>
  <c r="N15" i="11"/>
  <c r="N170" i="11"/>
  <c r="N172" i="11"/>
  <c r="N178" i="11"/>
  <c r="N183" i="11"/>
  <c r="N186" i="11"/>
  <c r="N187" i="11"/>
  <c r="N198" i="11"/>
  <c r="N1" i="4"/>
  <c r="N158" i="11"/>
  <c r="AA18" i="14" l="1"/>
  <c r="Y11" i="14"/>
  <c r="Y17" i="14"/>
  <c r="Z18" i="14"/>
  <c r="AA15" i="14"/>
  <c r="AA17" i="14"/>
  <c r="AA11" i="14"/>
  <c r="AA10" i="14"/>
  <c r="Y18" i="14"/>
  <c r="AA14" i="14"/>
  <c r="W4" i="11"/>
  <c r="Z4" i="11" s="1"/>
  <c r="AA13" i="14"/>
  <c r="Y16" i="14"/>
  <c r="AA9" i="14"/>
  <c r="AA8" i="14"/>
  <c r="AA12" i="14"/>
  <c r="AA16" i="14"/>
  <c r="X20" i="14"/>
  <c r="Z19" i="14"/>
  <c r="AA19" i="14"/>
  <c r="Z16" i="14"/>
  <c r="V49" i="11"/>
  <c r="R6" i="11"/>
  <c r="S5" i="11"/>
  <c r="V22" i="14"/>
  <c r="W21" i="14"/>
  <c r="Z11" i="14"/>
  <c r="Z17" i="14"/>
  <c r="Z6" i="14"/>
  <c r="Y6" i="14"/>
  <c r="N1" i="14"/>
  <c r="R181" i="14"/>
  <c r="S180" i="14"/>
  <c r="Z14" i="14"/>
  <c r="Y14" i="14"/>
  <c r="Z5" i="14"/>
  <c r="Y5" i="14"/>
  <c r="Y12" i="14"/>
  <c r="Z12" i="14"/>
  <c r="Y8" i="14"/>
  <c r="Z8" i="14"/>
  <c r="Z15" i="14"/>
  <c r="Y15" i="14"/>
  <c r="Y13" i="14"/>
  <c r="Z13" i="14"/>
  <c r="Y9" i="14"/>
  <c r="Z9" i="14"/>
  <c r="Y10" i="14"/>
  <c r="Z10" i="14"/>
  <c r="N1" i="11"/>
  <c r="Y3" i="11"/>
  <c r="Z3" i="11"/>
  <c r="Y4" i="11" l="1"/>
  <c r="X21" i="14"/>
  <c r="Y21" i="14" s="1"/>
  <c r="AA20" i="14"/>
  <c r="Z20" i="14"/>
  <c r="Y20" i="14"/>
  <c r="R7" i="11"/>
  <c r="S6" i="11"/>
  <c r="W5" i="11"/>
  <c r="AA5" i="11"/>
  <c r="V50" i="11"/>
  <c r="V23" i="14"/>
  <c r="W22" i="14"/>
  <c r="R182" i="14"/>
  <c r="S181" i="14"/>
  <c r="Z21" i="14" l="1"/>
  <c r="X22" i="14"/>
  <c r="Y22" i="14" s="1"/>
  <c r="AA21" i="14"/>
  <c r="Y5" i="11"/>
  <c r="Z5" i="11"/>
  <c r="W6" i="11"/>
  <c r="AA6" i="11"/>
  <c r="V51" i="11"/>
  <c r="R8" i="11"/>
  <c r="S7" i="11"/>
  <c r="V24" i="14"/>
  <c r="W23" i="14"/>
  <c r="R183" i="14"/>
  <c r="S182" i="14"/>
  <c r="Z22" i="14" l="1"/>
  <c r="X23" i="14"/>
  <c r="Z23" i="14" s="1"/>
  <c r="AA22" i="14"/>
  <c r="R9" i="11"/>
  <c r="S8" i="11"/>
  <c r="Z6" i="11"/>
  <c r="Y6" i="11"/>
  <c r="V52" i="11"/>
  <c r="AA7" i="11"/>
  <c r="W7" i="11"/>
  <c r="V25" i="14"/>
  <c r="W24" i="14"/>
  <c r="R184" i="14"/>
  <c r="S183" i="14"/>
  <c r="Y23" i="14" l="1"/>
  <c r="X24" i="14"/>
  <c r="Y24" i="14" s="1"/>
  <c r="AA23" i="14"/>
  <c r="V53" i="11"/>
  <c r="W8" i="11"/>
  <c r="AA8" i="11"/>
  <c r="Z7" i="11"/>
  <c r="Y7" i="11"/>
  <c r="R10" i="11"/>
  <c r="S9" i="11"/>
  <c r="V26" i="14"/>
  <c r="W25" i="14"/>
  <c r="R185" i="14"/>
  <c r="S184" i="14"/>
  <c r="Z24" i="14" l="1"/>
  <c r="X25" i="14"/>
  <c r="Z25" i="14" s="1"/>
  <c r="AA24" i="14"/>
  <c r="W9" i="11"/>
  <c r="AA9" i="11"/>
  <c r="V54" i="11"/>
  <c r="R11" i="11"/>
  <c r="S10" i="11"/>
  <c r="Z8" i="11"/>
  <c r="Y8" i="11"/>
  <c r="V27" i="14"/>
  <c r="W26" i="14"/>
  <c r="R186" i="14"/>
  <c r="S185" i="14"/>
  <c r="Y25" i="14" l="1"/>
  <c r="X26" i="14"/>
  <c r="Z26" i="14" s="1"/>
  <c r="AA25" i="14"/>
  <c r="V55" i="11"/>
  <c r="W10" i="11"/>
  <c r="AA10" i="11"/>
  <c r="R12" i="11"/>
  <c r="S11" i="11"/>
  <c r="Y9" i="11"/>
  <c r="Z9" i="11"/>
  <c r="V28" i="14"/>
  <c r="W27" i="14"/>
  <c r="R187" i="14"/>
  <c r="S186" i="14"/>
  <c r="Y26" i="14" l="1"/>
  <c r="X27" i="14"/>
  <c r="Z27" i="14" s="1"/>
  <c r="AA26" i="14"/>
  <c r="Z10" i="11"/>
  <c r="Y10" i="11"/>
  <c r="W11" i="11"/>
  <c r="AA11" i="11"/>
  <c r="R13" i="11"/>
  <c r="S12" i="11"/>
  <c r="V56" i="11"/>
  <c r="V29" i="14"/>
  <c r="W28" i="14"/>
  <c r="R188" i="14"/>
  <c r="S187" i="14"/>
  <c r="Y27" i="14" l="1"/>
  <c r="X28" i="14"/>
  <c r="Y28" i="14" s="1"/>
  <c r="AA27" i="14"/>
  <c r="V57" i="11"/>
  <c r="V58" i="11" s="1"/>
  <c r="Y11" i="11"/>
  <c r="Z11" i="11"/>
  <c r="W12" i="11"/>
  <c r="AA12" i="11"/>
  <c r="R14" i="11"/>
  <c r="S13" i="11"/>
  <c r="V30" i="14"/>
  <c r="W29" i="14"/>
  <c r="R189" i="14"/>
  <c r="S188" i="14"/>
  <c r="Z28" i="14" l="1"/>
  <c r="X29" i="14"/>
  <c r="Y29" i="14" s="1"/>
  <c r="AA28" i="14"/>
  <c r="R15" i="11"/>
  <c r="S14" i="11"/>
  <c r="Y12" i="11"/>
  <c r="Z12" i="11"/>
  <c r="AA13" i="11"/>
  <c r="W13" i="11"/>
  <c r="V59" i="11"/>
  <c r="V31" i="14"/>
  <c r="W30" i="14"/>
  <c r="R190" i="14"/>
  <c r="S189" i="14"/>
  <c r="Z29" i="14" l="1"/>
  <c r="X30" i="14"/>
  <c r="Z30" i="14" s="1"/>
  <c r="AA29" i="14"/>
  <c r="V60" i="11"/>
  <c r="V61" i="11" s="1"/>
  <c r="Y13" i="11"/>
  <c r="Z13" i="11"/>
  <c r="W14" i="11"/>
  <c r="AA14" i="11"/>
  <c r="R16" i="11"/>
  <c r="S15" i="11"/>
  <c r="V32" i="14"/>
  <c r="W31" i="14"/>
  <c r="S190" i="14"/>
  <c r="R191" i="14"/>
  <c r="Y30" i="14" l="1"/>
  <c r="X31" i="14"/>
  <c r="Y31" i="14" s="1"/>
  <c r="AA30" i="14"/>
  <c r="Z14" i="11"/>
  <c r="Y14" i="11"/>
  <c r="W15" i="11"/>
  <c r="AA15" i="11"/>
  <c r="V62" i="11"/>
  <c r="V63" i="11" s="1"/>
  <c r="V64" i="11" s="1"/>
  <c r="R17" i="11"/>
  <c r="S16" i="11"/>
  <c r="V33" i="14"/>
  <c r="W32" i="14"/>
  <c r="Z31" i="14"/>
  <c r="S191" i="14"/>
  <c r="R192" i="14"/>
  <c r="X32" i="14" l="1"/>
  <c r="AA31" i="14"/>
  <c r="R18" i="11"/>
  <c r="S17" i="11"/>
  <c r="Z15" i="11"/>
  <c r="Y15" i="11"/>
  <c r="V65" i="11"/>
  <c r="V66" i="11" s="1"/>
  <c r="W16" i="11"/>
  <c r="AA16" i="11"/>
  <c r="V34" i="14"/>
  <c r="W33" i="14"/>
  <c r="Z32" i="14"/>
  <c r="Y32" i="14"/>
  <c r="S192" i="14"/>
  <c r="R193" i="14"/>
  <c r="X33" i="14" l="1"/>
  <c r="Z33" i="14" s="1"/>
  <c r="AA32" i="14"/>
  <c r="V67" i="11"/>
  <c r="W17" i="11"/>
  <c r="AA17" i="11"/>
  <c r="R19" i="11"/>
  <c r="S18" i="11"/>
  <c r="Z16" i="11"/>
  <c r="Y16" i="11"/>
  <c r="V35" i="14"/>
  <c r="W34" i="14"/>
  <c r="R194" i="14"/>
  <c r="S193" i="14"/>
  <c r="Y33" i="14" l="1"/>
  <c r="X34" i="14"/>
  <c r="AA33" i="14"/>
  <c r="Z17" i="11"/>
  <c r="Y17" i="11"/>
  <c r="AA18" i="11"/>
  <c r="W18" i="11"/>
  <c r="R20" i="11"/>
  <c r="S19" i="11"/>
  <c r="V68" i="11"/>
  <c r="Z34" i="14"/>
  <c r="Y34" i="14"/>
  <c r="V36" i="14"/>
  <c r="W35" i="14"/>
  <c r="S194" i="14"/>
  <c r="R195" i="14"/>
  <c r="X35" i="14" l="1"/>
  <c r="Z35" i="14" s="1"/>
  <c r="AA34" i="14"/>
  <c r="W19" i="11"/>
  <c r="AA19" i="11"/>
  <c r="R21" i="11"/>
  <c r="S20" i="11"/>
  <c r="Y18" i="11"/>
  <c r="Z18" i="11"/>
  <c r="V69" i="11"/>
  <c r="V37" i="14"/>
  <c r="W36" i="14"/>
  <c r="S195" i="14"/>
  <c r="R196" i="14"/>
  <c r="Y35" i="14" l="1"/>
  <c r="X36" i="14"/>
  <c r="Y36" i="14" s="1"/>
  <c r="AA35" i="14"/>
  <c r="R22" i="11"/>
  <c r="S21" i="11"/>
  <c r="Z19" i="11"/>
  <c r="Y19" i="11"/>
  <c r="V70" i="11"/>
  <c r="AA20" i="11"/>
  <c r="W20" i="11"/>
  <c r="Z36" i="14"/>
  <c r="V38" i="14"/>
  <c r="W37" i="14"/>
  <c r="S196" i="14"/>
  <c r="R197" i="14"/>
  <c r="X37" i="14" l="1"/>
  <c r="Y37" i="14" s="1"/>
  <c r="AA36" i="14"/>
  <c r="V71" i="11"/>
  <c r="V72" i="11" s="1"/>
  <c r="AA21" i="11"/>
  <c r="W21" i="11"/>
  <c r="Z20" i="11"/>
  <c r="Y20" i="11"/>
  <c r="R23" i="11"/>
  <c r="S22" i="11"/>
  <c r="V39" i="14"/>
  <c r="W38" i="14"/>
  <c r="S197" i="14"/>
  <c r="R198" i="14"/>
  <c r="Z37" i="14" l="1"/>
  <c r="X38" i="14"/>
  <c r="Z38" i="14" s="1"/>
  <c r="AA37" i="14"/>
  <c r="W22" i="11"/>
  <c r="AA22" i="11"/>
  <c r="V73" i="11"/>
  <c r="R24" i="11"/>
  <c r="S23" i="11"/>
  <c r="Z21" i="11"/>
  <c r="Y21" i="11"/>
  <c r="S198" i="14"/>
  <c r="R199" i="14"/>
  <c r="V40" i="14"/>
  <c r="W39" i="14"/>
  <c r="Y38" i="14" l="1"/>
  <c r="X39" i="14"/>
  <c r="Z39" i="14" s="1"/>
  <c r="AA38" i="14"/>
  <c r="V74" i="11"/>
  <c r="V75" i="11" s="1"/>
  <c r="AA23" i="11"/>
  <c r="W23" i="11"/>
  <c r="R25" i="11"/>
  <c r="S24" i="11"/>
  <c r="Y22" i="11"/>
  <c r="Z22" i="11"/>
  <c r="V41" i="14"/>
  <c r="W40" i="14"/>
  <c r="R200" i="14"/>
  <c r="S199" i="14"/>
  <c r="Y39" i="14" l="1"/>
  <c r="X40" i="14"/>
  <c r="Y40" i="14" s="1"/>
  <c r="AA39" i="14"/>
  <c r="Z23" i="11"/>
  <c r="Y23" i="11"/>
  <c r="W24" i="11"/>
  <c r="AA24" i="11"/>
  <c r="R26" i="11"/>
  <c r="S25" i="11"/>
  <c r="V76" i="11"/>
  <c r="V42" i="14"/>
  <c r="W41" i="14"/>
  <c r="S200" i="14"/>
  <c r="R201" i="14"/>
  <c r="Z40" i="14" l="1"/>
  <c r="X41" i="14"/>
  <c r="Z41" i="14" s="1"/>
  <c r="AA40" i="14"/>
  <c r="V77" i="11"/>
  <c r="Z24" i="11"/>
  <c r="Y24" i="11"/>
  <c r="W25" i="11"/>
  <c r="AA25" i="11"/>
  <c r="R27" i="11"/>
  <c r="S26" i="11"/>
  <c r="S201" i="14"/>
  <c r="R202" i="14"/>
  <c r="V43" i="14"/>
  <c r="W42" i="14"/>
  <c r="Y41" i="14" l="1"/>
  <c r="X42" i="14"/>
  <c r="Y42" i="14" s="1"/>
  <c r="AA41" i="14"/>
  <c r="R28" i="11"/>
  <c r="S27" i="11"/>
  <c r="Y25" i="11"/>
  <c r="Z25" i="11"/>
  <c r="AA26" i="11"/>
  <c r="W26" i="11"/>
  <c r="V78" i="11"/>
  <c r="S202" i="14"/>
  <c r="R203" i="14"/>
  <c r="V44" i="14"/>
  <c r="W43" i="14"/>
  <c r="S203" i="14" l="1"/>
  <c r="R204" i="14"/>
  <c r="Z42" i="14"/>
  <c r="X43" i="14"/>
  <c r="Y43" i="14" s="1"/>
  <c r="AA42" i="14"/>
  <c r="V79" i="11"/>
  <c r="Z26" i="11"/>
  <c r="Y26" i="11"/>
  <c r="AA27" i="11"/>
  <c r="W27" i="11"/>
  <c r="R29" i="11"/>
  <c r="S28" i="11"/>
  <c r="V45" i="14"/>
  <c r="W44" i="14"/>
  <c r="S204" i="14" l="1"/>
  <c r="R205" i="14"/>
  <c r="Z43" i="14"/>
  <c r="X44" i="14"/>
  <c r="Z44" i="14" s="1"/>
  <c r="AA43" i="14"/>
  <c r="R30" i="11"/>
  <c r="S29" i="11"/>
  <c r="Y27" i="11"/>
  <c r="Z27" i="11"/>
  <c r="AA28" i="11"/>
  <c r="W28" i="11"/>
  <c r="V80" i="11"/>
  <c r="V81" i="11" s="1"/>
  <c r="V46" i="14"/>
  <c r="W45" i="14"/>
  <c r="R206" i="14" l="1"/>
  <c r="S205" i="14"/>
  <c r="Y44" i="14"/>
  <c r="X45" i="14"/>
  <c r="Y45" i="14" s="1"/>
  <c r="AA44" i="14"/>
  <c r="V82" i="11"/>
  <c r="Z28" i="11"/>
  <c r="Y28" i="11"/>
  <c r="AA29" i="11"/>
  <c r="W29" i="11"/>
  <c r="R31" i="11"/>
  <c r="S30" i="11"/>
  <c r="V47" i="14"/>
  <c r="W46" i="14"/>
  <c r="S206" i="14" l="1"/>
  <c r="R207" i="14"/>
  <c r="Z45" i="14"/>
  <c r="X46" i="14"/>
  <c r="Z46" i="14" s="1"/>
  <c r="AA45" i="14"/>
  <c r="W30" i="11"/>
  <c r="AA30" i="11"/>
  <c r="R32" i="11"/>
  <c r="S31" i="11"/>
  <c r="Y29" i="11"/>
  <c r="Z29" i="11"/>
  <c r="V83" i="11"/>
  <c r="V84" i="11" s="1"/>
  <c r="V48" i="14"/>
  <c r="W47" i="14"/>
  <c r="Y46" i="14" l="1"/>
  <c r="S207" i="14"/>
  <c r="R208" i="14"/>
  <c r="X47" i="14"/>
  <c r="Y47" i="14" s="1"/>
  <c r="AA46" i="14"/>
  <c r="V85" i="11"/>
  <c r="AA31" i="11"/>
  <c r="W31" i="11"/>
  <c r="R33" i="11"/>
  <c r="S32" i="11"/>
  <c r="Y30" i="11"/>
  <c r="Z30" i="11"/>
  <c r="V49" i="14"/>
  <c r="W48" i="14"/>
  <c r="S208" i="14" l="1"/>
  <c r="R209" i="14"/>
  <c r="Z47" i="14"/>
  <c r="X48" i="14"/>
  <c r="Y48" i="14" s="1"/>
  <c r="AA47" i="14"/>
  <c r="Y31" i="11"/>
  <c r="Z31" i="11"/>
  <c r="W32" i="11"/>
  <c r="AA32" i="11"/>
  <c r="R34" i="11"/>
  <c r="S33" i="11"/>
  <c r="V86" i="11"/>
  <c r="V87" i="11" s="1"/>
  <c r="V50" i="14"/>
  <c r="W49" i="14"/>
  <c r="S209" i="14" l="1"/>
  <c r="R210" i="14"/>
  <c r="Z48" i="14"/>
  <c r="X49" i="14"/>
  <c r="Y49" i="14" s="1"/>
  <c r="AA48" i="14"/>
  <c r="V88" i="11"/>
  <c r="V89" i="11" s="1"/>
  <c r="AA33" i="11"/>
  <c r="W33" i="11"/>
  <c r="Y32" i="11"/>
  <c r="Z32" i="11"/>
  <c r="R35" i="11"/>
  <c r="S34" i="11"/>
  <c r="V51" i="14"/>
  <c r="W50" i="14"/>
  <c r="R211" i="14" l="1"/>
  <c r="S210" i="14"/>
  <c r="W209" i="14"/>
  <c r="Z49" i="14"/>
  <c r="X50" i="14"/>
  <c r="Z50" i="14" s="1"/>
  <c r="AA49" i="14"/>
  <c r="W34" i="11"/>
  <c r="AA34" i="11"/>
  <c r="R36" i="11"/>
  <c r="S35" i="11"/>
  <c r="Y33" i="11"/>
  <c r="Z33" i="11"/>
  <c r="V90" i="11"/>
  <c r="V52" i="14"/>
  <c r="W51" i="14"/>
  <c r="W210" i="14" l="1"/>
  <c r="S211" i="14"/>
  <c r="R212" i="14"/>
  <c r="Y50" i="14"/>
  <c r="X51" i="14"/>
  <c r="Y51" i="14" s="1"/>
  <c r="AA50" i="14"/>
  <c r="V91" i="11"/>
  <c r="AA35" i="11"/>
  <c r="W35" i="11"/>
  <c r="R37" i="11"/>
  <c r="S36" i="11"/>
  <c r="Y34" i="11"/>
  <c r="Z34" i="11"/>
  <c r="V53" i="14"/>
  <c r="W52" i="14"/>
  <c r="W211" i="14" l="1"/>
  <c r="R213" i="14"/>
  <c r="S213" i="14" s="1"/>
  <c r="S212" i="14"/>
  <c r="Z51" i="14"/>
  <c r="X52" i="14"/>
  <c r="Y52" i="14" s="1"/>
  <c r="AA51" i="14"/>
  <c r="Z35" i="11"/>
  <c r="Y35" i="11"/>
  <c r="W36" i="11"/>
  <c r="AA36" i="11"/>
  <c r="R38" i="11"/>
  <c r="S37" i="11"/>
  <c r="V92" i="11"/>
  <c r="V54" i="14"/>
  <c r="W53" i="14"/>
  <c r="W212" i="14" l="1"/>
  <c r="W213" i="14"/>
  <c r="Z52" i="14"/>
  <c r="X53" i="14"/>
  <c r="Y53" i="14" s="1"/>
  <c r="AA52" i="14"/>
  <c r="V93" i="11"/>
  <c r="Y36" i="11"/>
  <c r="Z36" i="11"/>
  <c r="AA37" i="11"/>
  <c r="W37" i="11"/>
  <c r="R39" i="11"/>
  <c r="S38" i="11"/>
  <c r="V55" i="14"/>
  <c r="W54" i="14"/>
  <c r="Z53" i="14" l="1"/>
  <c r="X54" i="14"/>
  <c r="Z54" i="14" s="1"/>
  <c r="AA53" i="14"/>
  <c r="AA38" i="11"/>
  <c r="W38" i="11"/>
  <c r="R40" i="11"/>
  <c r="S39" i="11"/>
  <c r="Z37" i="11"/>
  <c r="Y37" i="11"/>
  <c r="V94" i="11"/>
  <c r="V56" i="14"/>
  <c r="W55" i="14"/>
  <c r="Y54" i="14" l="1"/>
  <c r="X55" i="14"/>
  <c r="Y55" i="14" s="1"/>
  <c r="AA54" i="14"/>
  <c r="V95" i="11"/>
  <c r="W39" i="11"/>
  <c r="AA39" i="11"/>
  <c r="R41" i="11"/>
  <c r="S40" i="11"/>
  <c r="Y38" i="11"/>
  <c r="Z38" i="11"/>
  <c r="V57" i="14"/>
  <c r="W56" i="14"/>
  <c r="Z55" i="14" l="1"/>
  <c r="X56" i="14"/>
  <c r="Z56" i="14" s="1"/>
  <c r="AA55" i="14"/>
  <c r="AA40" i="11"/>
  <c r="W40" i="11"/>
  <c r="Z39" i="11"/>
  <c r="Y39" i="11"/>
  <c r="R42" i="11"/>
  <c r="S41" i="11"/>
  <c r="V96" i="11"/>
  <c r="V58" i="14"/>
  <c r="W57" i="14"/>
  <c r="Y56" i="14" l="1"/>
  <c r="X57" i="14"/>
  <c r="Z57" i="14" s="1"/>
  <c r="AA56" i="14"/>
  <c r="V97" i="11"/>
  <c r="W41" i="11"/>
  <c r="AA41" i="11"/>
  <c r="R43" i="11"/>
  <c r="S42" i="11"/>
  <c r="Z40" i="11"/>
  <c r="Y40" i="11"/>
  <c r="V59" i="14"/>
  <c r="W58" i="14"/>
  <c r="Y57" i="14" l="1"/>
  <c r="X58" i="14"/>
  <c r="Y58" i="14" s="1"/>
  <c r="AA57" i="14"/>
  <c r="AA42" i="11"/>
  <c r="W42" i="11"/>
  <c r="Y41" i="11"/>
  <c r="Z41" i="11"/>
  <c r="R44" i="11"/>
  <c r="S43" i="11"/>
  <c r="V98" i="11"/>
  <c r="V60" i="14"/>
  <c r="W59" i="14"/>
  <c r="Z58" i="14" l="1"/>
  <c r="X59" i="14"/>
  <c r="Y59" i="14" s="1"/>
  <c r="AA58" i="14"/>
  <c r="V99" i="11"/>
  <c r="W43" i="11"/>
  <c r="AA43" i="11"/>
  <c r="R45" i="11"/>
  <c r="S44" i="11"/>
  <c r="Y42" i="11"/>
  <c r="Z42" i="11"/>
  <c r="V61" i="14"/>
  <c r="W60" i="14"/>
  <c r="Z59" i="14" l="1"/>
  <c r="X60" i="14"/>
  <c r="Y60" i="14" s="1"/>
  <c r="AA59" i="14"/>
  <c r="Z43" i="11"/>
  <c r="Y43" i="11"/>
  <c r="AA44" i="11"/>
  <c r="W44" i="11"/>
  <c r="R46" i="11"/>
  <c r="S45" i="11"/>
  <c r="V100" i="11"/>
  <c r="V62" i="14"/>
  <c r="W61" i="14"/>
  <c r="Z60" i="14" l="1"/>
  <c r="X61" i="14"/>
  <c r="Z61" i="14" s="1"/>
  <c r="AA60" i="14"/>
  <c r="V101" i="11"/>
  <c r="V102" i="11" s="1"/>
  <c r="V103" i="11" s="1"/>
  <c r="AA45" i="11"/>
  <c r="W45" i="11"/>
  <c r="R47" i="11"/>
  <c r="S46" i="11"/>
  <c r="Z44" i="11"/>
  <c r="Y44" i="11"/>
  <c r="Y61" i="14"/>
  <c r="V63" i="14"/>
  <c r="W62" i="14"/>
  <c r="X62" i="14" l="1"/>
  <c r="Z62" i="14" s="1"/>
  <c r="AA61" i="14"/>
  <c r="Y45" i="11"/>
  <c r="Z45" i="11"/>
  <c r="W46" i="11"/>
  <c r="AA46" i="11"/>
  <c r="R48" i="11"/>
  <c r="S47" i="11"/>
  <c r="V104" i="11"/>
  <c r="V64" i="14"/>
  <c r="W63" i="14"/>
  <c r="X63" i="14" l="1"/>
  <c r="Y63" i="14" s="1"/>
  <c r="AA62" i="14"/>
  <c r="Y62" i="14"/>
  <c r="Z46" i="11"/>
  <c r="Y46" i="11"/>
  <c r="V105" i="11"/>
  <c r="V106" i="11" s="1"/>
  <c r="V107" i="11" s="1"/>
  <c r="AA47" i="11"/>
  <c r="W47" i="11"/>
  <c r="R49" i="11"/>
  <c r="S48" i="11"/>
  <c r="V65" i="14"/>
  <c r="W64" i="14"/>
  <c r="Z63" i="14" l="1"/>
  <c r="X64" i="14"/>
  <c r="Z64" i="14" s="1"/>
  <c r="AA63" i="14"/>
  <c r="V108" i="11"/>
  <c r="W48" i="11"/>
  <c r="AA48" i="11"/>
  <c r="R50" i="11"/>
  <c r="S49" i="11"/>
  <c r="Y47" i="11"/>
  <c r="Z47" i="11"/>
  <c r="V66" i="14"/>
  <c r="W65" i="14"/>
  <c r="Y64" i="14" l="1"/>
  <c r="X65" i="14"/>
  <c r="Z65" i="14" s="1"/>
  <c r="AA64" i="14"/>
  <c r="Y48" i="11"/>
  <c r="Z48" i="11"/>
  <c r="AA49" i="11"/>
  <c r="W49" i="11"/>
  <c r="R51" i="11"/>
  <c r="S50" i="11"/>
  <c r="V109" i="11"/>
  <c r="V67" i="14"/>
  <c r="W66" i="14"/>
  <c r="Y65" i="14" l="1"/>
  <c r="X66" i="14"/>
  <c r="Y66" i="14" s="1"/>
  <c r="AA65" i="14"/>
  <c r="V110" i="11"/>
  <c r="W50" i="11"/>
  <c r="AA50" i="11"/>
  <c r="R52" i="11"/>
  <c r="S51" i="11"/>
  <c r="Z49" i="11"/>
  <c r="Y49" i="11"/>
  <c r="V68" i="14"/>
  <c r="W67" i="14"/>
  <c r="Z66" i="14" l="1"/>
  <c r="X67" i="14"/>
  <c r="Y67" i="14" s="1"/>
  <c r="AA66" i="14"/>
  <c r="Z50" i="11"/>
  <c r="Y50" i="11"/>
  <c r="W51" i="11"/>
  <c r="AA51" i="11"/>
  <c r="R53" i="11"/>
  <c r="S52" i="11"/>
  <c r="V111" i="11"/>
  <c r="V69" i="14"/>
  <c r="W68" i="14"/>
  <c r="Z67" i="14" l="1"/>
  <c r="X68" i="14"/>
  <c r="Z68" i="14" s="1"/>
  <c r="AA67" i="14"/>
  <c r="Z51" i="11"/>
  <c r="Y51" i="11"/>
  <c r="V112" i="11"/>
  <c r="W52" i="11"/>
  <c r="AA52" i="11"/>
  <c r="R54" i="11"/>
  <c r="S53" i="11"/>
  <c r="V70" i="14"/>
  <c r="W69" i="14"/>
  <c r="Y68" i="14" l="1"/>
  <c r="X69" i="14"/>
  <c r="Y69" i="14" s="1"/>
  <c r="AA68" i="14"/>
  <c r="AA53" i="11"/>
  <c r="W53" i="11"/>
  <c r="R55" i="11"/>
  <c r="S54" i="11"/>
  <c r="V113" i="11"/>
  <c r="Z52" i="11"/>
  <c r="Y52" i="11"/>
  <c r="V71" i="14"/>
  <c r="W70" i="14"/>
  <c r="Z69" i="14" l="1"/>
  <c r="X70" i="14"/>
  <c r="Z70" i="14" s="1"/>
  <c r="AA69" i="14"/>
  <c r="W54" i="11"/>
  <c r="AA54" i="11"/>
  <c r="R56" i="11"/>
  <c r="S55" i="11"/>
  <c r="Y53" i="11"/>
  <c r="Z53" i="11"/>
  <c r="V114" i="11"/>
  <c r="V72" i="14"/>
  <c r="W71" i="14"/>
  <c r="Y70" i="14" l="1"/>
  <c r="X71" i="14"/>
  <c r="Z71" i="14" s="1"/>
  <c r="AA70" i="14"/>
  <c r="V115" i="11"/>
  <c r="AA55" i="11"/>
  <c r="W55" i="11"/>
  <c r="R57" i="11"/>
  <c r="S56" i="11"/>
  <c r="Z54" i="11"/>
  <c r="Y54" i="11"/>
  <c r="V73" i="14"/>
  <c r="W72" i="14"/>
  <c r="Y71" i="14" l="1"/>
  <c r="X72" i="14"/>
  <c r="Y72" i="14" s="1"/>
  <c r="AA71" i="14"/>
  <c r="AA56" i="11"/>
  <c r="W56" i="11"/>
  <c r="Z55" i="11"/>
  <c r="Y55" i="11"/>
  <c r="R58" i="11"/>
  <c r="S57" i="11"/>
  <c r="V116" i="11"/>
  <c r="V74" i="14"/>
  <c r="W73" i="14"/>
  <c r="Z72" i="14" l="1"/>
  <c r="X73" i="14"/>
  <c r="Z73" i="14" s="1"/>
  <c r="AA72" i="14"/>
  <c r="V117" i="11"/>
  <c r="AA57" i="11"/>
  <c r="W57" i="11"/>
  <c r="Z56" i="11"/>
  <c r="Y56" i="11"/>
  <c r="R59" i="11"/>
  <c r="S58" i="11"/>
  <c r="Y73" i="14"/>
  <c r="V75" i="14"/>
  <c r="W74" i="14"/>
  <c r="X74" i="14" l="1"/>
  <c r="Y74" i="14" s="1"/>
  <c r="AA73" i="14"/>
  <c r="Z57" i="11"/>
  <c r="Y57" i="11"/>
  <c r="R60" i="11"/>
  <c r="S59" i="11"/>
  <c r="W58" i="11"/>
  <c r="AA58" i="11"/>
  <c r="V118" i="11"/>
  <c r="V76" i="14"/>
  <c r="W75" i="14"/>
  <c r="Z74" i="14" l="1"/>
  <c r="X75" i="14"/>
  <c r="Y75" i="14" s="1"/>
  <c r="AA74" i="14"/>
  <c r="V119" i="11"/>
  <c r="R61" i="11"/>
  <c r="S60" i="11"/>
  <c r="Y58" i="11"/>
  <c r="Z58" i="11"/>
  <c r="AA59" i="11"/>
  <c r="W59" i="11"/>
  <c r="V77" i="14"/>
  <c r="W76" i="14"/>
  <c r="Z75" i="14" l="1"/>
  <c r="X76" i="14"/>
  <c r="Y76" i="14" s="1"/>
  <c r="AA75" i="14"/>
  <c r="W60" i="11"/>
  <c r="AA60" i="11"/>
  <c r="R62" i="11"/>
  <c r="S61" i="11"/>
  <c r="Y59" i="11"/>
  <c r="Z59" i="11"/>
  <c r="V120" i="11"/>
  <c r="V78" i="14"/>
  <c r="W77" i="14"/>
  <c r="Z76" i="14"/>
  <c r="X77" i="14" l="1"/>
  <c r="Y77" i="14" s="1"/>
  <c r="AA76" i="14"/>
  <c r="R63" i="11"/>
  <c r="S62" i="11"/>
  <c r="V121" i="11"/>
  <c r="AA61" i="11"/>
  <c r="W61" i="11"/>
  <c r="Z60" i="11"/>
  <c r="Y60" i="11"/>
  <c r="Z77" i="14"/>
  <c r="V79" i="14"/>
  <c r="W78" i="14"/>
  <c r="X78" i="14" l="1"/>
  <c r="Z78" i="14" s="1"/>
  <c r="AA77" i="14"/>
  <c r="V122" i="11"/>
  <c r="Y61" i="11"/>
  <c r="Z61" i="11"/>
  <c r="AA62" i="11"/>
  <c r="W62" i="11"/>
  <c r="R64" i="11"/>
  <c r="S63" i="11"/>
  <c r="V80" i="14"/>
  <c r="W79" i="14"/>
  <c r="Y78" i="14" l="1"/>
  <c r="X79" i="14"/>
  <c r="Z79" i="14" s="1"/>
  <c r="AA78" i="14"/>
  <c r="AA63" i="11"/>
  <c r="W63" i="11"/>
  <c r="R65" i="11"/>
  <c r="S64" i="11"/>
  <c r="Z62" i="11"/>
  <c r="Y62" i="11"/>
  <c r="V123" i="11"/>
  <c r="V81" i="14"/>
  <c r="W80" i="14"/>
  <c r="Y79" i="14" l="1"/>
  <c r="X80" i="14"/>
  <c r="Y80" i="14" s="1"/>
  <c r="AA79" i="14"/>
  <c r="V124" i="11"/>
  <c r="R66" i="11"/>
  <c r="S65" i="11"/>
  <c r="Z63" i="11"/>
  <c r="Y63" i="11"/>
  <c r="AA64" i="11"/>
  <c r="W64" i="11"/>
  <c r="V82" i="14"/>
  <c r="W81" i="14"/>
  <c r="Z80" i="14" l="1"/>
  <c r="X81" i="14"/>
  <c r="Y81" i="14" s="1"/>
  <c r="AA80" i="14"/>
  <c r="R67" i="11"/>
  <c r="S66" i="11"/>
  <c r="W65" i="11"/>
  <c r="AA65" i="11"/>
  <c r="Y64" i="11"/>
  <c r="Z64" i="11"/>
  <c r="V125" i="11"/>
  <c r="V83" i="14"/>
  <c r="W82" i="14"/>
  <c r="Z81" i="14" l="1"/>
  <c r="X82" i="14"/>
  <c r="AA81" i="14"/>
  <c r="W66" i="11"/>
  <c r="AA66" i="11"/>
  <c r="V126" i="11"/>
  <c r="Z65" i="11"/>
  <c r="Y65" i="11"/>
  <c r="R68" i="11"/>
  <c r="S67" i="11"/>
  <c r="Z82" i="14"/>
  <c r="Y82" i="14"/>
  <c r="V84" i="14"/>
  <c r="W83" i="14"/>
  <c r="X83" i="14" l="1"/>
  <c r="Z83" i="14" s="1"/>
  <c r="AA82" i="14"/>
  <c r="V127" i="11"/>
  <c r="R69" i="11"/>
  <c r="S68" i="11"/>
  <c r="W67" i="11"/>
  <c r="AA67" i="11"/>
  <c r="Z66" i="11"/>
  <c r="Y66" i="11"/>
  <c r="V85" i="14"/>
  <c r="W84" i="14"/>
  <c r="Y83" i="14" l="1"/>
  <c r="X84" i="14"/>
  <c r="Z84" i="14" s="1"/>
  <c r="AA83" i="14"/>
  <c r="AA68" i="11"/>
  <c r="W68" i="11"/>
  <c r="R70" i="11"/>
  <c r="S69" i="11"/>
  <c r="Z67" i="11"/>
  <c r="Y67" i="11"/>
  <c r="V128" i="11"/>
  <c r="V129" i="11" s="1"/>
  <c r="V86" i="14"/>
  <c r="W85" i="14"/>
  <c r="Y84" i="14" l="1"/>
  <c r="X85" i="14"/>
  <c r="AA84" i="14"/>
  <c r="W69" i="11"/>
  <c r="AA69" i="11"/>
  <c r="V130" i="11"/>
  <c r="R71" i="11"/>
  <c r="S70" i="11"/>
  <c r="Y68" i="11"/>
  <c r="Z68" i="11"/>
  <c r="Y85" i="14"/>
  <c r="Z85" i="14"/>
  <c r="V87" i="14"/>
  <c r="W86" i="14"/>
  <c r="X86" i="14" l="1"/>
  <c r="Y86" i="14" s="1"/>
  <c r="AA85" i="14"/>
  <c r="R72" i="11"/>
  <c r="S71" i="11"/>
  <c r="Y69" i="11"/>
  <c r="Z69" i="11"/>
  <c r="V131" i="11"/>
  <c r="W70" i="11"/>
  <c r="AA70" i="11"/>
  <c r="V88" i="14"/>
  <c r="W87" i="14"/>
  <c r="Z86" i="14" l="1"/>
  <c r="X87" i="14"/>
  <c r="Z87" i="14" s="1"/>
  <c r="AA86" i="14"/>
  <c r="V132" i="11"/>
  <c r="W71" i="11"/>
  <c r="AA71" i="11"/>
  <c r="Y70" i="11"/>
  <c r="Z70" i="11"/>
  <c r="R73" i="11"/>
  <c r="S72" i="11"/>
  <c r="V89" i="14"/>
  <c r="W88" i="14"/>
  <c r="Y87" i="14" l="1"/>
  <c r="X88" i="14"/>
  <c r="Z88" i="14" s="1"/>
  <c r="AA87" i="14"/>
  <c r="R74" i="11"/>
  <c r="S73" i="11"/>
  <c r="Y71" i="11"/>
  <c r="Z71" i="11"/>
  <c r="W72" i="11"/>
  <c r="AA72" i="11"/>
  <c r="V133" i="11"/>
  <c r="V90" i="14"/>
  <c r="W89" i="14"/>
  <c r="Y88" i="14" l="1"/>
  <c r="X89" i="14"/>
  <c r="Y89" i="14" s="1"/>
  <c r="AA88" i="14"/>
  <c r="W73" i="11"/>
  <c r="AA73" i="11"/>
  <c r="V134" i="11"/>
  <c r="Y72" i="11"/>
  <c r="Z72" i="11"/>
  <c r="R75" i="11"/>
  <c r="S74" i="11"/>
  <c r="V91" i="14"/>
  <c r="W90" i="14"/>
  <c r="Z89" i="14" l="1"/>
  <c r="X90" i="14"/>
  <c r="Z90" i="14" s="1"/>
  <c r="AA89" i="14"/>
  <c r="R76" i="11"/>
  <c r="S75" i="11"/>
  <c r="V135" i="11"/>
  <c r="W74" i="11"/>
  <c r="AA74" i="11"/>
  <c r="Y73" i="11"/>
  <c r="Z73" i="11"/>
  <c r="V92" i="14"/>
  <c r="W91" i="14"/>
  <c r="Y90" i="14" l="1"/>
  <c r="X91" i="14"/>
  <c r="Z91" i="14" s="1"/>
  <c r="AA90" i="14"/>
  <c r="V136" i="11"/>
  <c r="V137" i="11" s="1"/>
  <c r="W75" i="11"/>
  <c r="AA75" i="11"/>
  <c r="Y74" i="11"/>
  <c r="Z74" i="11"/>
  <c r="R77" i="11"/>
  <c r="S76" i="11"/>
  <c r="V93" i="14"/>
  <c r="W92" i="14"/>
  <c r="Y91" i="14" l="1"/>
  <c r="X92" i="14"/>
  <c r="Y92" i="14" s="1"/>
  <c r="AA91" i="14"/>
  <c r="W76" i="11"/>
  <c r="AA76" i="11"/>
  <c r="R78" i="11"/>
  <c r="S77" i="11"/>
  <c r="Z75" i="11"/>
  <c r="Y75" i="11"/>
  <c r="V138" i="11"/>
  <c r="V94" i="14"/>
  <c r="W93" i="14"/>
  <c r="Z92" i="14" l="1"/>
  <c r="X93" i="14"/>
  <c r="Z93" i="14" s="1"/>
  <c r="AA92" i="14"/>
  <c r="V139" i="11"/>
  <c r="AA77" i="11"/>
  <c r="W77" i="11"/>
  <c r="R79" i="11"/>
  <c r="S78" i="11"/>
  <c r="Z76" i="11"/>
  <c r="Y76" i="11"/>
  <c r="V95" i="14"/>
  <c r="W94" i="14"/>
  <c r="Y93" i="14" l="1"/>
  <c r="X94" i="14"/>
  <c r="Y94" i="14" s="1"/>
  <c r="AA93" i="14"/>
  <c r="W78" i="11"/>
  <c r="AA78" i="11"/>
  <c r="Z77" i="11"/>
  <c r="Y77" i="11"/>
  <c r="R80" i="11"/>
  <c r="S79" i="11"/>
  <c r="V140" i="11"/>
  <c r="V96" i="14"/>
  <c r="W95" i="14"/>
  <c r="Z94" i="14" l="1"/>
  <c r="X95" i="14"/>
  <c r="Z95" i="14" s="1"/>
  <c r="AA94" i="14"/>
  <c r="AA79" i="11"/>
  <c r="W79" i="11"/>
  <c r="V141" i="11"/>
  <c r="R81" i="11"/>
  <c r="S80" i="11"/>
  <c r="Y78" i="11"/>
  <c r="Z78" i="11"/>
  <c r="V97" i="14"/>
  <c r="W96" i="14"/>
  <c r="Y95" i="14" l="1"/>
  <c r="X96" i="14"/>
  <c r="Z96" i="14" s="1"/>
  <c r="AA95" i="14"/>
  <c r="V142" i="11"/>
  <c r="V143" i="11" s="1"/>
  <c r="Z79" i="11"/>
  <c r="Y79" i="11"/>
  <c r="AA80" i="11"/>
  <c r="W80" i="11"/>
  <c r="R82" i="11"/>
  <c r="S81" i="11"/>
  <c r="V98" i="14"/>
  <c r="W97" i="14"/>
  <c r="Y96" i="14" l="1"/>
  <c r="X97" i="14"/>
  <c r="Z97" i="14" s="1"/>
  <c r="AA96" i="14"/>
  <c r="R83" i="11"/>
  <c r="S82" i="11"/>
  <c r="Z80" i="11"/>
  <c r="Y80" i="11"/>
  <c r="AA81" i="11"/>
  <c r="W81" i="11"/>
  <c r="V144" i="11"/>
  <c r="V99" i="14"/>
  <c r="W98" i="14"/>
  <c r="Y97" i="14" l="1"/>
  <c r="X98" i="14"/>
  <c r="Z98" i="14" s="1"/>
  <c r="AA97" i="14"/>
  <c r="V145" i="11"/>
  <c r="Z81" i="11"/>
  <c r="Y81" i="11"/>
  <c r="W82" i="11"/>
  <c r="AA82" i="11"/>
  <c r="R84" i="11"/>
  <c r="S83" i="11"/>
  <c r="V100" i="14"/>
  <c r="W99" i="14"/>
  <c r="Y98" i="14" l="1"/>
  <c r="X99" i="14"/>
  <c r="Y99" i="14" s="1"/>
  <c r="AA98" i="14"/>
  <c r="R85" i="11"/>
  <c r="S84" i="11"/>
  <c r="Y82" i="11"/>
  <c r="Z82" i="11"/>
  <c r="W83" i="11"/>
  <c r="AA83" i="11"/>
  <c r="V146" i="11"/>
  <c r="V147" i="11" s="1"/>
  <c r="V101" i="14"/>
  <c r="W100" i="14"/>
  <c r="Z99" i="14" l="1"/>
  <c r="X100" i="14"/>
  <c r="Y100" i="14" s="1"/>
  <c r="AA99" i="14"/>
  <c r="W84" i="11"/>
  <c r="AA84" i="11"/>
  <c r="V148" i="11"/>
  <c r="Y83" i="11"/>
  <c r="Z83" i="11"/>
  <c r="R86" i="11"/>
  <c r="S85" i="11"/>
  <c r="V102" i="14"/>
  <c r="W101" i="14"/>
  <c r="Z100" i="14" l="1"/>
  <c r="X101" i="14"/>
  <c r="Y101" i="14" s="1"/>
  <c r="AA100" i="14"/>
  <c r="V149" i="11"/>
  <c r="R87" i="11"/>
  <c r="S86" i="11"/>
  <c r="W85" i="11"/>
  <c r="AA85" i="11"/>
  <c r="Z84" i="11"/>
  <c r="Y84" i="11"/>
  <c r="V103" i="14"/>
  <c r="W102" i="14"/>
  <c r="Z101" i="14" l="1"/>
  <c r="X102" i="14"/>
  <c r="Z102" i="14" s="1"/>
  <c r="AA101" i="14"/>
  <c r="Y85" i="11"/>
  <c r="Z85" i="11"/>
  <c r="AA86" i="11"/>
  <c r="W86" i="11"/>
  <c r="R88" i="11"/>
  <c r="S87" i="11"/>
  <c r="V150" i="11"/>
  <c r="V104" i="14"/>
  <c r="W103" i="14"/>
  <c r="Y102" i="14" l="1"/>
  <c r="X103" i="14"/>
  <c r="Z103" i="14" s="1"/>
  <c r="AA102" i="14"/>
  <c r="V151" i="11"/>
  <c r="AA87" i="11"/>
  <c r="W87" i="11"/>
  <c r="R89" i="11"/>
  <c r="S88" i="11"/>
  <c r="Y86" i="11"/>
  <c r="Z86" i="11"/>
  <c r="V105" i="14"/>
  <c r="W104" i="14"/>
  <c r="Y103" i="14" l="1"/>
  <c r="X104" i="14"/>
  <c r="Y104" i="14" s="1"/>
  <c r="AA103" i="14"/>
  <c r="R90" i="11"/>
  <c r="S89" i="11"/>
  <c r="Y87" i="11"/>
  <c r="Z87" i="11"/>
  <c r="AA88" i="11"/>
  <c r="W88" i="11"/>
  <c r="V152" i="11"/>
  <c r="V106" i="14"/>
  <c r="W105" i="14"/>
  <c r="Z104" i="14" l="1"/>
  <c r="X105" i="14"/>
  <c r="Z105" i="14" s="1"/>
  <c r="AA104" i="14"/>
  <c r="Z88" i="11"/>
  <c r="Y88" i="11"/>
  <c r="AA89" i="11"/>
  <c r="W89" i="11"/>
  <c r="V153" i="11"/>
  <c r="V154" i="11" s="1"/>
  <c r="R91" i="11"/>
  <c r="S90" i="11"/>
  <c r="V107" i="14"/>
  <c r="W106" i="14"/>
  <c r="Y105" i="14" l="1"/>
  <c r="X106" i="14"/>
  <c r="Z106" i="14" s="1"/>
  <c r="AA105" i="14"/>
  <c r="Z89" i="11"/>
  <c r="Y89" i="11"/>
  <c r="R92" i="11"/>
  <c r="S91" i="11"/>
  <c r="V155" i="11"/>
  <c r="W90" i="11"/>
  <c r="AA90" i="11"/>
  <c r="V108" i="14"/>
  <c r="W107" i="14"/>
  <c r="Y106" i="14" l="1"/>
  <c r="X107" i="14"/>
  <c r="Z107" i="14" s="1"/>
  <c r="AA106" i="14"/>
  <c r="Y90" i="11"/>
  <c r="Z90" i="11"/>
  <c r="R93" i="11"/>
  <c r="S92" i="11"/>
  <c r="V156" i="11"/>
  <c r="W91" i="11"/>
  <c r="AA91" i="11"/>
  <c r="V109" i="14"/>
  <c r="W108" i="14"/>
  <c r="Y107" i="14" l="1"/>
  <c r="X108" i="14"/>
  <c r="Y108" i="14" s="1"/>
  <c r="AA107" i="14"/>
  <c r="Y91" i="11"/>
  <c r="Z91" i="11"/>
  <c r="R94" i="11"/>
  <c r="S93" i="11"/>
  <c r="V157" i="11"/>
  <c r="AA92" i="11"/>
  <c r="W92" i="11"/>
  <c r="V110" i="14"/>
  <c r="W109" i="14"/>
  <c r="Z108" i="14" l="1"/>
  <c r="X109" i="14"/>
  <c r="Z109" i="14" s="1"/>
  <c r="AA108" i="14"/>
  <c r="V158" i="11"/>
  <c r="R95" i="11"/>
  <c r="S94" i="11"/>
  <c r="Y92" i="11"/>
  <c r="Z92" i="11"/>
  <c r="W93" i="11"/>
  <c r="AA93" i="11"/>
  <c r="V111" i="14"/>
  <c r="W110" i="14"/>
  <c r="Y109" i="14" l="1"/>
  <c r="X110" i="14"/>
  <c r="AA109" i="14"/>
  <c r="R96" i="11"/>
  <c r="S95" i="11"/>
  <c r="Y93" i="11"/>
  <c r="Z93" i="11"/>
  <c r="AA94" i="11"/>
  <c r="W94" i="11"/>
  <c r="V159" i="11"/>
  <c r="V112" i="14"/>
  <c r="W111" i="14"/>
  <c r="X111" i="14" l="1"/>
  <c r="Z111" i="14" s="1"/>
  <c r="AA110" i="14"/>
  <c r="Z110" i="14"/>
  <c r="Y110" i="14"/>
  <c r="Z94" i="11"/>
  <c r="Y94" i="11"/>
  <c r="AA95" i="11"/>
  <c r="W95" i="11"/>
  <c r="V160" i="11"/>
  <c r="R97" i="11"/>
  <c r="S96" i="11"/>
  <c r="V113" i="14"/>
  <c r="W112" i="14"/>
  <c r="Y111" i="14" l="1"/>
  <c r="X112" i="14"/>
  <c r="Z112" i="14" s="1"/>
  <c r="AA111" i="14"/>
  <c r="R98" i="11"/>
  <c r="S97" i="11"/>
  <c r="AA96" i="11"/>
  <c r="W96" i="11"/>
  <c r="Y95" i="11"/>
  <c r="Z95" i="11"/>
  <c r="V161" i="11"/>
  <c r="V114" i="14"/>
  <c r="W113" i="14"/>
  <c r="Y112" i="14" l="1"/>
  <c r="X113" i="14"/>
  <c r="Z113" i="14" s="1"/>
  <c r="AA112" i="14"/>
  <c r="Y96" i="11"/>
  <c r="Z96" i="11"/>
  <c r="V162" i="11"/>
  <c r="AA97" i="11"/>
  <c r="W97" i="11"/>
  <c r="R99" i="11"/>
  <c r="S98" i="11"/>
  <c r="V115" i="14"/>
  <c r="W114" i="14"/>
  <c r="Y113" i="14" l="1"/>
  <c r="X114" i="14"/>
  <c r="Y114" i="14" s="1"/>
  <c r="AA113" i="14"/>
  <c r="AA98" i="11"/>
  <c r="W98" i="11"/>
  <c r="R100" i="11"/>
  <c r="S99" i="11"/>
  <c r="V163" i="11"/>
  <c r="Y97" i="11"/>
  <c r="Z97" i="11"/>
  <c r="V116" i="14"/>
  <c r="W115" i="14"/>
  <c r="Z114" i="14" l="1"/>
  <c r="X115" i="14"/>
  <c r="Y115" i="14" s="1"/>
  <c r="AA114" i="14"/>
  <c r="R101" i="11"/>
  <c r="S100" i="11"/>
  <c r="W99" i="11"/>
  <c r="AA99" i="11"/>
  <c r="Z98" i="11"/>
  <c r="Y98" i="11"/>
  <c r="V164" i="11"/>
  <c r="V117" i="14"/>
  <c r="W116" i="14"/>
  <c r="Z115" i="14" l="1"/>
  <c r="X116" i="14"/>
  <c r="Y116" i="14" s="1"/>
  <c r="AA115" i="14"/>
  <c r="V165" i="11"/>
  <c r="Z99" i="11"/>
  <c r="Y99" i="11"/>
  <c r="W100" i="11"/>
  <c r="AA100" i="11"/>
  <c r="R102" i="11"/>
  <c r="S101" i="11"/>
  <c r="V118" i="14"/>
  <c r="W117" i="14"/>
  <c r="Z116" i="14" l="1"/>
  <c r="X117" i="14"/>
  <c r="Z117" i="14" s="1"/>
  <c r="AA116" i="14"/>
  <c r="R103" i="11"/>
  <c r="S102" i="11"/>
  <c r="Z100" i="11"/>
  <c r="Y100" i="11"/>
  <c r="AA101" i="11"/>
  <c r="W101" i="11"/>
  <c r="V166" i="11"/>
  <c r="V167" i="11" s="1"/>
  <c r="V168" i="11" s="1"/>
  <c r="V119" i="14"/>
  <c r="W118" i="14"/>
  <c r="Y117" i="14" l="1"/>
  <c r="X118" i="14"/>
  <c r="Y118" i="14" s="1"/>
  <c r="AA117" i="14"/>
  <c r="Z101" i="11"/>
  <c r="Y101" i="11"/>
  <c r="AA102" i="11"/>
  <c r="W102" i="11"/>
  <c r="V169" i="11"/>
  <c r="V170" i="11" s="1"/>
  <c r="R104" i="11"/>
  <c r="S103" i="11"/>
  <c r="V120" i="14"/>
  <c r="W119" i="14"/>
  <c r="Z118" i="14" l="1"/>
  <c r="X119" i="14"/>
  <c r="Z119" i="14" s="1"/>
  <c r="AA118" i="14"/>
  <c r="R105" i="11"/>
  <c r="S104" i="11"/>
  <c r="V171" i="11"/>
  <c r="W103" i="11"/>
  <c r="AA103" i="11"/>
  <c r="Y102" i="11"/>
  <c r="Z102" i="11"/>
  <c r="V121" i="14"/>
  <c r="W120" i="14"/>
  <c r="Y119" i="14" l="1"/>
  <c r="X120" i="14"/>
  <c r="Y120" i="14" s="1"/>
  <c r="AA119" i="14"/>
  <c r="Z103" i="11"/>
  <c r="Y103" i="11"/>
  <c r="V172" i="11"/>
  <c r="W104" i="11"/>
  <c r="AA104" i="11"/>
  <c r="R106" i="11"/>
  <c r="S105" i="11"/>
  <c r="V122" i="14"/>
  <c r="W121" i="14"/>
  <c r="Z120" i="14" l="1"/>
  <c r="X121" i="14"/>
  <c r="Z121" i="14" s="1"/>
  <c r="AA120" i="14"/>
  <c r="W105" i="11"/>
  <c r="AA105" i="11"/>
  <c r="R107" i="11"/>
  <c r="S106" i="11"/>
  <c r="V173" i="11"/>
  <c r="Y104" i="11"/>
  <c r="Z104" i="11"/>
  <c r="V123" i="14"/>
  <c r="W122" i="14"/>
  <c r="Y121" i="14" l="1"/>
  <c r="X122" i="14"/>
  <c r="Y122" i="14" s="1"/>
  <c r="AA121" i="14"/>
  <c r="R108" i="11"/>
  <c r="S107" i="11"/>
  <c r="W106" i="11"/>
  <c r="AA106" i="11"/>
  <c r="V174" i="11"/>
  <c r="Z105" i="11"/>
  <c r="Y105" i="11"/>
  <c r="V124" i="14"/>
  <c r="W123" i="14"/>
  <c r="Z122" i="14" l="1"/>
  <c r="X123" i="14"/>
  <c r="Z123" i="14" s="1"/>
  <c r="AA122" i="14"/>
  <c r="Y106" i="11"/>
  <c r="Z106" i="11"/>
  <c r="AA107" i="11"/>
  <c r="W107" i="11"/>
  <c r="V175" i="11"/>
  <c r="R109" i="11"/>
  <c r="S108" i="11"/>
  <c r="V125" i="14"/>
  <c r="W124" i="14"/>
  <c r="Y123" i="14" l="1"/>
  <c r="X124" i="14"/>
  <c r="Y124" i="14" s="1"/>
  <c r="AA123" i="14"/>
  <c r="Y107" i="11"/>
  <c r="Z107" i="11"/>
  <c r="W108" i="11"/>
  <c r="AA108" i="11"/>
  <c r="R110" i="11"/>
  <c r="S109" i="11"/>
  <c r="V176" i="11"/>
  <c r="V126" i="14"/>
  <c r="W125" i="14"/>
  <c r="Z124" i="14" l="1"/>
  <c r="X125" i="14"/>
  <c r="Y125" i="14" s="1"/>
  <c r="AA124" i="14"/>
  <c r="Z108" i="11"/>
  <c r="Y108" i="11"/>
  <c r="V177" i="11"/>
  <c r="W109" i="11"/>
  <c r="AA109" i="11"/>
  <c r="R111" i="11"/>
  <c r="S110" i="11"/>
  <c r="V127" i="14"/>
  <c r="W126" i="14"/>
  <c r="Z125" i="14" l="1"/>
  <c r="X126" i="14"/>
  <c r="Y126" i="14" s="1"/>
  <c r="AA125" i="14"/>
  <c r="R112" i="11"/>
  <c r="S111" i="11"/>
  <c r="V178" i="11"/>
  <c r="Z109" i="11"/>
  <c r="Y109" i="11"/>
  <c r="AA110" i="11"/>
  <c r="W110" i="11"/>
  <c r="V128" i="14"/>
  <c r="W127" i="14"/>
  <c r="Z126" i="14" l="1"/>
  <c r="X127" i="14"/>
  <c r="Y127" i="14" s="1"/>
  <c r="AA126" i="14"/>
  <c r="Y110" i="11"/>
  <c r="Z110" i="11"/>
  <c r="V179" i="11"/>
  <c r="AA111" i="11"/>
  <c r="W111" i="11"/>
  <c r="R113" i="11"/>
  <c r="S112" i="11"/>
  <c r="V129" i="14"/>
  <c r="W128" i="14"/>
  <c r="Z127" i="14" l="1"/>
  <c r="X128" i="14"/>
  <c r="Z128" i="14" s="1"/>
  <c r="AA127" i="14"/>
  <c r="R114" i="11"/>
  <c r="S113" i="11"/>
  <c r="V180" i="11"/>
  <c r="Z111" i="11"/>
  <c r="Y111" i="11"/>
  <c r="W112" i="11"/>
  <c r="AA112" i="11"/>
  <c r="V130" i="14"/>
  <c r="W129" i="14"/>
  <c r="Y128" i="14" l="1"/>
  <c r="X129" i="14"/>
  <c r="Y129" i="14" s="1"/>
  <c r="AA128" i="14"/>
  <c r="V181" i="11"/>
  <c r="AA113" i="11"/>
  <c r="W113" i="11"/>
  <c r="Y112" i="11"/>
  <c r="Z112" i="11"/>
  <c r="R115" i="11"/>
  <c r="S114" i="11"/>
  <c r="V131" i="14"/>
  <c r="W130" i="14"/>
  <c r="Z129" i="14" l="1"/>
  <c r="X130" i="14"/>
  <c r="Z130" i="14" s="1"/>
  <c r="AA129" i="14"/>
  <c r="R116" i="11"/>
  <c r="S115" i="11"/>
  <c r="Z113" i="11"/>
  <c r="Y113" i="11"/>
  <c r="W114" i="11"/>
  <c r="AA114" i="11"/>
  <c r="V182" i="11"/>
  <c r="V132" i="14"/>
  <c r="W131" i="14"/>
  <c r="Y130" i="14" l="1"/>
  <c r="X131" i="14"/>
  <c r="Z131" i="14" s="1"/>
  <c r="AA130" i="14"/>
  <c r="V183" i="11"/>
  <c r="Y114" i="11"/>
  <c r="Z114" i="11"/>
  <c r="AA115" i="11"/>
  <c r="W115" i="11"/>
  <c r="R117" i="11"/>
  <c r="S116" i="11"/>
  <c r="V133" i="14"/>
  <c r="W132" i="14"/>
  <c r="Y131" i="14" l="1"/>
  <c r="X132" i="14"/>
  <c r="Y132" i="14" s="1"/>
  <c r="AA131" i="14"/>
  <c r="W116" i="11"/>
  <c r="AA116" i="11"/>
  <c r="V184" i="11"/>
  <c r="R118" i="11"/>
  <c r="S117" i="11"/>
  <c r="Y115" i="11"/>
  <c r="Z115" i="11"/>
  <c r="V134" i="14"/>
  <c r="W133" i="14"/>
  <c r="Z132" i="14" l="1"/>
  <c r="X133" i="14"/>
  <c r="Z133" i="14" s="1"/>
  <c r="AA132" i="14"/>
  <c r="V185" i="11"/>
  <c r="W117" i="11"/>
  <c r="AA117" i="11"/>
  <c r="R119" i="11"/>
  <c r="S118" i="11"/>
  <c r="Z116" i="11"/>
  <c r="Y116" i="11"/>
  <c r="V135" i="14"/>
  <c r="W134" i="14"/>
  <c r="Y133" i="14" l="1"/>
  <c r="X134" i="14"/>
  <c r="Y134" i="14" s="1"/>
  <c r="AA133" i="14"/>
  <c r="R120" i="11"/>
  <c r="S119" i="11"/>
  <c r="Y117" i="11"/>
  <c r="Z117" i="11"/>
  <c r="AA118" i="11"/>
  <c r="W118" i="11"/>
  <c r="V186" i="11"/>
  <c r="V136" i="14"/>
  <c r="W135" i="14"/>
  <c r="Z134" i="14" l="1"/>
  <c r="X135" i="14"/>
  <c r="Z135" i="14" s="1"/>
  <c r="AA134" i="14"/>
  <c r="V187" i="11"/>
  <c r="Z118" i="11"/>
  <c r="Y118" i="11"/>
  <c r="W119" i="11"/>
  <c r="AA119" i="11"/>
  <c r="R121" i="11"/>
  <c r="S120" i="11"/>
  <c r="V137" i="14"/>
  <c r="W136" i="14"/>
  <c r="Y135" i="14" l="1"/>
  <c r="X136" i="14"/>
  <c r="Y136" i="14" s="1"/>
  <c r="AA135" i="14"/>
  <c r="R122" i="11"/>
  <c r="S121" i="11"/>
  <c r="Z119" i="11"/>
  <c r="Y119" i="11"/>
  <c r="AA120" i="11"/>
  <c r="W120" i="11"/>
  <c r="V188" i="11"/>
  <c r="V138" i="14"/>
  <c r="W137" i="14"/>
  <c r="Z136" i="14" l="1"/>
  <c r="X137" i="14"/>
  <c r="Z137" i="14" s="1"/>
  <c r="AA136" i="14"/>
  <c r="V189" i="11"/>
  <c r="Y120" i="11"/>
  <c r="Z120" i="11"/>
  <c r="AA121" i="11"/>
  <c r="W121" i="11"/>
  <c r="R123" i="11"/>
  <c r="S122" i="11"/>
  <c r="V139" i="14"/>
  <c r="W138" i="14"/>
  <c r="Y137" i="14"/>
  <c r="X138" i="14" l="1"/>
  <c r="Z138" i="14" s="1"/>
  <c r="AA137" i="14"/>
  <c r="R124" i="11"/>
  <c r="S123" i="11"/>
  <c r="Y121" i="11"/>
  <c r="Z121" i="11"/>
  <c r="AA122" i="11"/>
  <c r="W122" i="11"/>
  <c r="V190" i="11"/>
  <c r="V140" i="14"/>
  <c r="W139" i="14"/>
  <c r="Y138" i="14"/>
  <c r="X139" i="14" l="1"/>
  <c r="Y139" i="14" s="1"/>
  <c r="AA138" i="14"/>
  <c r="V191" i="11"/>
  <c r="Y122" i="11"/>
  <c r="Z122" i="11"/>
  <c r="AA123" i="11"/>
  <c r="W123" i="11"/>
  <c r="R125" i="11"/>
  <c r="S124" i="11"/>
  <c r="V141" i="14"/>
  <c r="W140" i="14"/>
  <c r="Z139" i="14" l="1"/>
  <c r="X140" i="14"/>
  <c r="Z140" i="14" s="1"/>
  <c r="AA139" i="14"/>
  <c r="R126" i="11"/>
  <c r="S125" i="11"/>
  <c r="Z123" i="11"/>
  <c r="Y123" i="11"/>
  <c r="W124" i="11"/>
  <c r="AA124" i="11"/>
  <c r="V192" i="11"/>
  <c r="V142" i="14"/>
  <c r="W141" i="14"/>
  <c r="Y140" i="14" l="1"/>
  <c r="X141" i="14"/>
  <c r="Y141" i="14" s="1"/>
  <c r="AA140" i="14"/>
  <c r="V193" i="11"/>
  <c r="Y124" i="11"/>
  <c r="Z124" i="11"/>
  <c r="W125" i="11"/>
  <c r="AA125" i="11"/>
  <c r="R127" i="11"/>
  <c r="S126" i="11"/>
  <c r="V143" i="14"/>
  <c r="W142" i="14"/>
  <c r="Z141" i="14" l="1"/>
  <c r="X142" i="14"/>
  <c r="Y142" i="14" s="1"/>
  <c r="AA141" i="14"/>
  <c r="R128" i="11"/>
  <c r="S127" i="11"/>
  <c r="W126" i="11"/>
  <c r="AA126" i="11"/>
  <c r="Z125" i="11"/>
  <c r="Y125" i="11"/>
  <c r="V194" i="11"/>
  <c r="V144" i="14"/>
  <c r="W143" i="14"/>
  <c r="Z142" i="14" l="1"/>
  <c r="X143" i="14"/>
  <c r="Z143" i="14" s="1"/>
  <c r="AA142" i="14"/>
  <c r="V195" i="11"/>
  <c r="Y126" i="11"/>
  <c r="Z126" i="11"/>
  <c r="W127" i="11"/>
  <c r="AA127" i="11"/>
  <c r="R129" i="11"/>
  <c r="S128" i="11"/>
  <c r="V145" i="14"/>
  <c r="W144" i="14"/>
  <c r="Y143" i="14" l="1"/>
  <c r="X144" i="14"/>
  <c r="Y144" i="14" s="1"/>
  <c r="AA143" i="14"/>
  <c r="R130" i="11"/>
  <c r="S129" i="11"/>
  <c r="Y127" i="11"/>
  <c r="Z127" i="11"/>
  <c r="W128" i="11"/>
  <c r="AA128" i="11"/>
  <c r="V196" i="11"/>
  <c r="V146" i="14"/>
  <c r="W145" i="14"/>
  <c r="Z144" i="14" l="1"/>
  <c r="X145" i="14"/>
  <c r="Y145" i="14" s="1"/>
  <c r="AA144" i="14"/>
  <c r="V197" i="11"/>
  <c r="Z128" i="11"/>
  <c r="Y128" i="11"/>
  <c r="W129" i="11"/>
  <c r="AA129" i="11"/>
  <c r="R131" i="11"/>
  <c r="S130" i="11"/>
  <c r="V147" i="14"/>
  <c r="W146" i="14"/>
  <c r="Z145" i="14"/>
  <c r="X146" i="14" l="1"/>
  <c r="Z146" i="14" s="1"/>
  <c r="AA145" i="14"/>
  <c r="AA130" i="11"/>
  <c r="W130" i="11"/>
  <c r="R132" i="11"/>
  <c r="S131" i="11"/>
  <c r="Y129" i="11"/>
  <c r="Z129" i="11"/>
  <c r="V198" i="11"/>
  <c r="V148" i="14"/>
  <c r="W147" i="14"/>
  <c r="Y146" i="14" l="1"/>
  <c r="X147" i="14"/>
  <c r="Y147" i="14" s="1"/>
  <c r="AA146" i="14"/>
  <c r="AA131" i="11"/>
  <c r="W131" i="11"/>
  <c r="V199" i="11"/>
  <c r="R133" i="11"/>
  <c r="S132" i="11"/>
  <c r="Z130" i="11"/>
  <c r="Y130" i="11"/>
  <c r="V149" i="14"/>
  <c r="W148" i="14"/>
  <c r="Z147" i="14" l="1"/>
  <c r="X148" i="14"/>
  <c r="Y148" i="14" s="1"/>
  <c r="AA147" i="14"/>
  <c r="R134" i="11"/>
  <c r="S133" i="11"/>
  <c r="V200" i="11"/>
  <c r="W132" i="11"/>
  <c r="AA132" i="11"/>
  <c r="Z131" i="11"/>
  <c r="Y131" i="11"/>
  <c r="V150" i="14"/>
  <c r="W149" i="14"/>
  <c r="Z148" i="14" l="1"/>
  <c r="X149" i="14"/>
  <c r="Y149" i="14" s="1"/>
  <c r="AA148" i="14"/>
  <c r="V201" i="11"/>
  <c r="V202" i="11" s="1"/>
  <c r="AA133" i="11"/>
  <c r="W133" i="11"/>
  <c r="Y132" i="11"/>
  <c r="Z132" i="11"/>
  <c r="R135" i="11"/>
  <c r="S134" i="11"/>
  <c r="V151" i="14"/>
  <c r="W150" i="14"/>
  <c r="Z149" i="14" l="1"/>
  <c r="X150" i="14"/>
  <c r="Z150" i="14" s="1"/>
  <c r="AA149" i="14"/>
  <c r="R136" i="11"/>
  <c r="S135" i="11"/>
  <c r="Z133" i="11"/>
  <c r="Y133" i="11"/>
  <c r="W134" i="11"/>
  <c r="AA134" i="11"/>
  <c r="V203" i="11"/>
  <c r="V152" i="14"/>
  <c r="W151" i="14"/>
  <c r="Y150" i="14" l="1"/>
  <c r="X151" i="14"/>
  <c r="Y151" i="14" s="1"/>
  <c r="AA150" i="14"/>
  <c r="V204" i="11"/>
  <c r="V205" i="11" s="1"/>
  <c r="V206" i="11" s="1"/>
  <c r="V207" i="11" s="1"/>
  <c r="V208" i="11" s="1"/>
  <c r="V209" i="11" s="1"/>
  <c r="Z134" i="11"/>
  <c r="Y134" i="11"/>
  <c r="W135" i="11"/>
  <c r="AA135" i="11"/>
  <c r="R137" i="11"/>
  <c r="S136" i="11"/>
  <c r="V153" i="14"/>
  <c r="W152" i="14"/>
  <c r="Z151" i="14" l="1"/>
  <c r="X152" i="14"/>
  <c r="Z152" i="14" s="1"/>
  <c r="AA151" i="14"/>
  <c r="Y135" i="11"/>
  <c r="Z135" i="11"/>
  <c r="R138" i="11"/>
  <c r="S137" i="11"/>
  <c r="W136" i="11"/>
  <c r="AA136" i="11"/>
  <c r="V154" i="14"/>
  <c r="W153" i="14"/>
  <c r="Y152" i="14" l="1"/>
  <c r="X153" i="14"/>
  <c r="Y153" i="14" s="1"/>
  <c r="AA152" i="14"/>
  <c r="R139" i="11"/>
  <c r="S138" i="11"/>
  <c r="Y136" i="11"/>
  <c r="Z136" i="11"/>
  <c r="AA137" i="11"/>
  <c r="W137" i="11"/>
  <c r="V155" i="14"/>
  <c r="W154" i="14"/>
  <c r="Z153" i="14" l="1"/>
  <c r="X154" i="14"/>
  <c r="Y154" i="14" s="1"/>
  <c r="AA153" i="14"/>
  <c r="Z137" i="11"/>
  <c r="Y137" i="11"/>
  <c r="W138" i="11"/>
  <c r="AA138" i="11"/>
  <c r="R140" i="11"/>
  <c r="S139" i="11"/>
  <c r="V156" i="14"/>
  <c r="W155" i="14"/>
  <c r="Z154" i="14" l="1"/>
  <c r="X155" i="14"/>
  <c r="Z155" i="14" s="1"/>
  <c r="AA154" i="14"/>
  <c r="Z138" i="11"/>
  <c r="Y138" i="11"/>
  <c r="AA139" i="11"/>
  <c r="W139" i="11"/>
  <c r="R141" i="11"/>
  <c r="S140" i="11"/>
  <c r="V157" i="14"/>
  <c r="W156" i="14"/>
  <c r="Y155" i="14" l="1"/>
  <c r="X156" i="14"/>
  <c r="Y156" i="14" s="1"/>
  <c r="AA155" i="14"/>
  <c r="Y139" i="11"/>
  <c r="Z139" i="11"/>
  <c r="AA140" i="11"/>
  <c r="W140" i="11"/>
  <c r="R142" i="11"/>
  <c r="S141" i="11"/>
  <c r="V158" i="14"/>
  <c r="W157" i="14"/>
  <c r="Z156" i="14" l="1"/>
  <c r="X157" i="14"/>
  <c r="Z157" i="14" s="1"/>
  <c r="AA156" i="14"/>
  <c r="W141" i="11"/>
  <c r="AA141" i="11"/>
  <c r="R143" i="11"/>
  <c r="S142" i="11"/>
  <c r="Z140" i="11"/>
  <c r="Y140" i="11"/>
  <c r="V159" i="14"/>
  <c r="W158" i="14"/>
  <c r="Y157" i="14" l="1"/>
  <c r="X158" i="14"/>
  <c r="Y158" i="14" s="1"/>
  <c r="AA157" i="14"/>
  <c r="AA142" i="11"/>
  <c r="W142" i="11"/>
  <c r="R144" i="11"/>
  <c r="S143" i="11"/>
  <c r="Y141" i="11"/>
  <c r="Z141" i="11"/>
  <c r="V160" i="14"/>
  <c r="W159" i="14"/>
  <c r="Z158" i="14" l="1"/>
  <c r="X159" i="14"/>
  <c r="Y159" i="14" s="1"/>
  <c r="AA158" i="14"/>
  <c r="W143" i="11"/>
  <c r="AA143" i="11"/>
  <c r="R145" i="11"/>
  <c r="S144" i="11"/>
  <c r="Y142" i="11"/>
  <c r="Z142" i="11"/>
  <c r="V161" i="14"/>
  <c r="W160" i="14"/>
  <c r="Z159" i="14" l="1"/>
  <c r="X160" i="14"/>
  <c r="Z160" i="14" s="1"/>
  <c r="AA159" i="14"/>
  <c r="R146" i="11"/>
  <c r="S145" i="11"/>
  <c r="AA144" i="11"/>
  <c r="W144" i="11"/>
  <c r="Y143" i="11"/>
  <c r="Z143" i="11"/>
  <c r="Y160" i="14"/>
  <c r="V162" i="14"/>
  <c r="W161" i="14"/>
  <c r="X161" i="14" l="1"/>
  <c r="Y161" i="14" s="1"/>
  <c r="AA160" i="14"/>
  <c r="Y144" i="11"/>
  <c r="Z144" i="11"/>
  <c r="W145" i="11"/>
  <c r="AA145" i="11"/>
  <c r="R147" i="11"/>
  <c r="S146" i="11"/>
  <c r="V163" i="14"/>
  <c r="W162" i="14"/>
  <c r="Z161" i="14" l="1"/>
  <c r="X162" i="14"/>
  <c r="Y162" i="14" s="1"/>
  <c r="AA161" i="14"/>
  <c r="R148" i="11"/>
  <c r="S147" i="11"/>
  <c r="Y145" i="11"/>
  <c r="Z145" i="11"/>
  <c r="AA146" i="11"/>
  <c r="W146" i="11"/>
  <c r="V164" i="14"/>
  <c r="W163" i="14"/>
  <c r="Z162" i="14" l="1"/>
  <c r="X163" i="14"/>
  <c r="Z163" i="14" s="1"/>
  <c r="AA162" i="14"/>
  <c r="W147" i="11"/>
  <c r="AA147" i="11"/>
  <c r="Z146" i="11"/>
  <c r="Y146" i="11"/>
  <c r="R149" i="11"/>
  <c r="S148" i="11"/>
  <c r="V165" i="14"/>
  <c r="W164" i="14"/>
  <c r="Y163" i="14" l="1"/>
  <c r="X164" i="14"/>
  <c r="Y164" i="14" s="1"/>
  <c r="AA163" i="14"/>
  <c r="W148" i="11"/>
  <c r="AA148" i="11"/>
  <c r="R150" i="11"/>
  <c r="S149" i="11"/>
  <c r="Y147" i="11"/>
  <c r="Z147" i="11"/>
  <c r="V166" i="14"/>
  <c r="W165" i="14"/>
  <c r="Z164" i="14" l="1"/>
  <c r="X165" i="14"/>
  <c r="AA164" i="14"/>
  <c r="W149" i="11"/>
  <c r="AA149" i="11"/>
  <c r="R151" i="11"/>
  <c r="S150" i="11"/>
  <c r="Z148" i="11"/>
  <c r="Y148" i="11"/>
  <c r="Y165" i="14"/>
  <c r="V167" i="14"/>
  <c r="W166" i="14"/>
  <c r="X166" i="14" l="1"/>
  <c r="Z166" i="14" s="1"/>
  <c r="AA165" i="14"/>
  <c r="Z165" i="14"/>
  <c r="W150" i="11"/>
  <c r="AA150" i="11"/>
  <c r="R152" i="11"/>
  <c r="S151" i="11"/>
  <c r="Y149" i="11"/>
  <c r="Z149" i="11"/>
  <c r="V168" i="14"/>
  <c r="W167" i="14"/>
  <c r="Y166" i="14" l="1"/>
  <c r="X167" i="14"/>
  <c r="Z167" i="14" s="1"/>
  <c r="AA166" i="14"/>
  <c r="AA151" i="11"/>
  <c r="W151" i="11"/>
  <c r="R153" i="11"/>
  <c r="S152" i="11"/>
  <c r="Y150" i="11"/>
  <c r="Z150" i="11"/>
  <c r="V169" i="14"/>
  <c r="W168" i="14"/>
  <c r="Y167" i="14" l="1"/>
  <c r="X168" i="14"/>
  <c r="Z168" i="14" s="1"/>
  <c r="AA167" i="14"/>
  <c r="R154" i="11"/>
  <c r="S153" i="11"/>
  <c r="AA152" i="11"/>
  <c r="W152" i="11"/>
  <c r="Y151" i="11"/>
  <c r="Z151" i="11"/>
  <c r="V170" i="14"/>
  <c r="W169" i="14"/>
  <c r="Y168" i="14" l="1"/>
  <c r="X169" i="14"/>
  <c r="Z169" i="14" s="1"/>
  <c r="AA168" i="14"/>
  <c r="Z152" i="11"/>
  <c r="Y152" i="11"/>
  <c r="AA153" i="11"/>
  <c r="W153" i="11"/>
  <c r="R155" i="11"/>
  <c r="S154" i="11"/>
  <c r="V171" i="14"/>
  <c r="W170" i="14"/>
  <c r="Y169" i="14" l="1"/>
  <c r="X170" i="14"/>
  <c r="Y170" i="14" s="1"/>
  <c r="AA169" i="14"/>
  <c r="AA154" i="11"/>
  <c r="W154" i="11"/>
  <c r="R156" i="11"/>
  <c r="S155" i="11"/>
  <c r="Z153" i="11"/>
  <c r="Y153" i="11"/>
  <c r="V172" i="14"/>
  <c r="W171" i="14"/>
  <c r="Z170" i="14"/>
  <c r="X171" i="14" l="1"/>
  <c r="Y171" i="14" s="1"/>
  <c r="AA170" i="14"/>
  <c r="AA155" i="11"/>
  <c r="W155" i="11"/>
  <c r="R157" i="11"/>
  <c r="S156" i="11"/>
  <c r="Z154" i="11"/>
  <c r="Y154" i="11"/>
  <c r="V173" i="14"/>
  <c r="W172" i="14"/>
  <c r="Z171" i="14" l="1"/>
  <c r="X172" i="14"/>
  <c r="Z172" i="14" s="1"/>
  <c r="AA171" i="14"/>
  <c r="W156" i="11"/>
  <c r="AA156" i="11"/>
  <c r="R158" i="11"/>
  <c r="S157" i="11"/>
  <c r="Y155" i="11"/>
  <c r="Z155" i="11"/>
  <c r="V174" i="14"/>
  <c r="W173" i="14"/>
  <c r="Y172" i="14" l="1"/>
  <c r="X173" i="14"/>
  <c r="Z173" i="14" s="1"/>
  <c r="AA172" i="14"/>
  <c r="W157" i="11"/>
  <c r="AA157" i="11"/>
  <c r="R159" i="11"/>
  <c r="S158" i="11"/>
  <c r="Y156" i="11"/>
  <c r="Z156" i="11"/>
  <c r="V175" i="14"/>
  <c r="W174" i="14"/>
  <c r="Y173" i="14" l="1"/>
  <c r="X174" i="14"/>
  <c r="Y174" i="14" s="1"/>
  <c r="AA173" i="14"/>
  <c r="AA158" i="11"/>
  <c r="W158" i="11"/>
  <c r="R160" i="11"/>
  <c r="S159" i="11"/>
  <c r="Z157" i="11"/>
  <c r="Y157" i="11"/>
  <c r="V176" i="14"/>
  <c r="W175" i="14"/>
  <c r="Z174" i="14" l="1"/>
  <c r="X175" i="14"/>
  <c r="AA174" i="14"/>
  <c r="AA159" i="11"/>
  <c r="W159" i="11"/>
  <c r="R161" i="11"/>
  <c r="S160" i="11"/>
  <c r="Z158" i="11"/>
  <c r="Y158" i="11"/>
  <c r="V177" i="14"/>
  <c r="W176" i="14"/>
  <c r="Y175" i="14"/>
  <c r="Z175" i="14"/>
  <c r="X176" i="14" l="1"/>
  <c r="Z176" i="14" s="1"/>
  <c r="AA175" i="14"/>
  <c r="AA160" i="11"/>
  <c r="W160" i="11"/>
  <c r="R162" i="11"/>
  <c r="S161" i="11"/>
  <c r="Z159" i="11"/>
  <c r="Y159" i="11"/>
  <c r="V178" i="14"/>
  <c r="W177" i="14"/>
  <c r="Y176" i="14" l="1"/>
  <c r="X177" i="14"/>
  <c r="Y177" i="14" s="1"/>
  <c r="AA176" i="14"/>
  <c r="W161" i="11"/>
  <c r="AA161" i="11"/>
  <c r="R163" i="11"/>
  <c r="S162" i="11"/>
  <c r="Y160" i="11"/>
  <c r="Z160" i="11"/>
  <c r="Z177" i="14"/>
  <c r="V179" i="14"/>
  <c r="W178" i="14"/>
  <c r="X178" i="14" l="1"/>
  <c r="Y178" i="14" s="1"/>
  <c r="AA177" i="14"/>
  <c r="W162" i="11"/>
  <c r="AA162" i="11"/>
  <c r="R164" i="11"/>
  <c r="S163" i="11"/>
  <c r="Y161" i="11"/>
  <c r="Z161" i="11"/>
  <c r="V180" i="14"/>
  <c r="W179" i="14"/>
  <c r="Z178" i="14" l="1"/>
  <c r="X179" i="14"/>
  <c r="Z179" i="14" s="1"/>
  <c r="AA178" i="14"/>
  <c r="AA163" i="11"/>
  <c r="W163" i="11"/>
  <c r="R165" i="11"/>
  <c r="S164" i="11"/>
  <c r="Z162" i="11"/>
  <c r="Y162" i="11"/>
  <c r="V181" i="14"/>
  <c r="W180" i="14"/>
  <c r="X180" i="14" l="1"/>
  <c r="Z180" i="14" s="1"/>
  <c r="AA179" i="14"/>
  <c r="Y179" i="14"/>
  <c r="AA164" i="11"/>
  <c r="W164" i="11"/>
  <c r="R166" i="11"/>
  <c r="S165" i="11"/>
  <c r="Z163" i="11"/>
  <c r="Y163" i="11"/>
  <c r="V182" i="14"/>
  <c r="W181" i="14"/>
  <c r="Y180" i="14" l="1"/>
  <c r="X181" i="14"/>
  <c r="Y181" i="14" s="1"/>
  <c r="AA180" i="14"/>
  <c r="AA165" i="11"/>
  <c r="W165" i="11"/>
  <c r="R167" i="11"/>
  <c r="S166" i="11"/>
  <c r="Z164" i="11"/>
  <c r="Y164" i="11"/>
  <c r="W182" i="14"/>
  <c r="V183" i="14"/>
  <c r="Z181" i="14" l="1"/>
  <c r="X182" i="14"/>
  <c r="Y182" i="14" s="1"/>
  <c r="AA181" i="14"/>
  <c r="W166" i="11"/>
  <c r="AA166" i="11"/>
  <c r="R168" i="11"/>
  <c r="S167" i="11"/>
  <c r="Z165" i="11"/>
  <c r="Y165" i="11"/>
  <c r="V184" i="14"/>
  <c r="W183" i="14"/>
  <c r="Z182" i="14" l="1"/>
  <c r="X183" i="14"/>
  <c r="Z183" i="14" s="1"/>
  <c r="AA182" i="14"/>
  <c r="AA167" i="11"/>
  <c r="W167" i="11"/>
  <c r="R169" i="11"/>
  <c r="S168" i="11"/>
  <c r="Y166" i="11"/>
  <c r="Z166" i="11"/>
  <c r="Y183" i="14"/>
  <c r="V185" i="14"/>
  <c r="W184" i="14"/>
  <c r="X184" i="14" l="1"/>
  <c r="Z184" i="14" s="1"/>
  <c r="AA183" i="14"/>
  <c r="Z167" i="11"/>
  <c r="Y167" i="11"/>
  <c r="W168" i="11"/>
  <c r="AA168" i="11"/>
  <c r="R170" i="11"/>
  <c r="S169" i="11"/>
  <c r="V186" i="14"/>
  <c r="W185" i="14"/>
  <c r="Y184" i="14" l="1"/>
  <c r="X185" i="14"/>
  <c r="Z185" i="14" s="1"/>
  <c r="AA184" i="14"/>
  <c r="Y168" i="11"/>
  <c r="Z168" i="11"/>
  <c r="AA169" i="11"/>
  <c r="W169" i="11"/>
  <c r="R171" i="11"/>
  <c r="S170" i="11"/>
  <c r="W186" i="14"/>
  <c r="V187" i="14"/>
  <c r="Y185" i="14" l="1"/>
  <c r="X186" i="14"/>
  <c r="Z186" i="14" s="1"/>
  <c r="AA185" i="14"/>
  <c r="Y169" i="11"/>
  <c r="Z169" i="11"/>
  <c r="W170" i="11"/>
  <c r="AA170" i="11"/>
  <c r="R172" i="11"/>
  <c r="S171" i="11"/>
  <c r="V188" i="14"/>
  <c r="W187" i="14"/>
  <c r="Y186" i="14" l="1"/>
  <c r="X187" i="14"/>
  <c r="AA186" i="14"/>
  <c r="Y170" i="11"/>
  <c r="Z170" i="11"/>
  <c r="W171" i="11"/>
  <c r="AA171" i="11"/>
  <c r="R173" i="11"/>
  <c r="S172" i="11"/>
  <c r="Z187" i="14"/>
  <c r="Y187" i="14"/>
  <c r="V189" i="14"/>
  <c r="W188" i="14"/>
  <c r="X188" i="14" l="1"/>
  <c r="Z188" i="14" s="1"/>
  <c r="AA187" i="14"/>
  <c r="Z171" i="11"/>
  <c r="Y171" i="11"/>
  <c r="AA172" i="11"/>
  <c r="W172" i="11"/>
  <c r="R174" i="11"/>
  <c r="S173" i="11"/>
  <c r="V190" i="14"/>
  <c r="W189" i="14"/>
  <c r="Y188" i="14" l="1"/>
  <c r="X189" i="14"/>
  <c r="Z189" i="14" s="1"/>
  <c r="AA188" i="14"/>
  <c r="AA173" i="11"/>
  <c r="W173" i="11"/>
  <c r="R175" i="11"/>
  <c r="S174" i="11"/>
  <c r="Y172" i="11"/>
  <c r="Z172" i="11"/>
  <c r="V191" i="14"/>
  <c r="W190" i="14"/>
  <c r="Y189" i="14" l="1"/>
  <c r="X190" i="14"/>
  <c r="Z190" i="14" s="1"/>
  <c r="AA189" i="14"/>
  <c r="R176" i="11"/>
  <c r="S175" i="11"/>
  <c r="AA174" i="11"/>
  <c r="W174" i="11"/>
  <c r="Z173" i="11"/>
  <c r="Y173" i="11"/>
  <c r="V192" i="14"/>
  <c r="W191" i="14"/>
  <c r="Y190" i="14" l="1"/>
  <c r="X191" i="14"/>
  <c r="Z191" i="14" s="1"/>
  <c r="AA190" i="14"/>
  <c r="Y174" i="11"/>
  <c r="Z174" i="11"/>
  <c r="W175" i="11"/>
  <c r="AA175" i="11"/>
  <c r="R177" i="11"/>
  <c r="S176" i="11"/>
  <c r="V193" i="14"/>
  <c r="W192" i="14"/>
  <c r="Y191" i="14" l="1"/>
  <c r="X192" i="14"/>
  <c r="Y192" i="14" s="1"/>
  <c r="AA191" i="14"/>
  <c r="W176" i="11"/>
  <c r="AA176" i="11"/>
  <c r="Y175" i="11"/>
  <c r="Z175" i="11"/>
  <c r="R178" i="11"/>
  <c r="S177" i="11"/>
  <c r="W193" i="14"/>
  <c r="V194" i="14"/>
  <c r="Z192" i="14" l="1"/>
  <c r="X193" i="14"/>
  <c r="Z193" i="14" s="1"/>
  <c r="AA192" i="14"/>
  <c r="R179" i="11"/>
  <c r="S178" i="11"/>
  <c r="AA177" i="11"/>
  <c r="W177" i="11"/>
  <c r="Y176" i="11"/>
  <c r="Z176" i="11"/>
  <c r="V195" i="14"/>
  <c r="W194" i="14"/>
  <c r="Y193" i="14"/>
  <c r="X194" i="14" l="1"/>
  <c r="Z194" i="14" s="1"/>
  <c r="AA193" i="14"/>
  <c r="Y177" i="11"/>
  <c r="Z177" i="11"/>
  <c r="W178" i="11"/>
  <c r="AA178" i="11"/>
  <c r="R180" i="11"/>
  <c r="S179" i="11"/>
  <c r="Y194" i="14"/>
  <c r="V196" i="14"/>
  <c r="W195" i="14"/>
  <c r="X195" i="14" l="1"/>
  <c r="Z195" i="14" s="1"/>
  <c r="AA194" i="14"/>
  <c r="Z178" i="11"/>
  <c r="Y178" i="11"/>
  <c r="AA179" i="11"/>
  <c r="W179" i="11"/>
  <c r="R181" i="11"/>
  <c r="S180" i="11"/>
  <c r="Y195" i="14"/>
  <c r="W196" i="14"/>
  <c r="V197" i="14"/>
  <c r="X196" i="14" l="1"/>
  <c r="Y196" i="14" s="1"/>
  <c r="AA195" i="14"/>
  <c r="Z179" i="11"/>
  <c r="Y179" i="11"/>
  <c r="W180" i="11"/>
  <c r="AA180" i="11"/>
  <c r="S181" i="11"/>
  <c r="R182" i="11"/>
  <c r="V198" i="14"/>
  <c r="W197" i="14"/>
  <c r="Z196" i="14" l="1"/>
  <c r="X197" i="14"/>
  <c r="Z197" i="14" s="1"/>
  <c r="AA196" i="14"/>
  <c r="Z180" i="11"/>
  <c r="Y180" i="11"/>
  <c r="R183" i="11"/>
  <c r="S182" i="11"/>
  <c r="W181" i="11"/>
  <c r="AA181" i="11"/>
  <c r="V199" i="14"/>
  <c r="W198" i="14"/>
  <c r="Y197" i="14"/>
  <c r="X198" i="14" l="1"/>
  <c r="Y198" i="14" s="1"/>
  <c r="AA197" i="14"/>
  <c r="R184" i="11"/>
  <c r="S183" i="11"/>
  <c r="Y181" i="11"/>
  <c r="Z181" i="11"/>
  <c r="W182" i="11"/>
  <c r="AA182" i="11"/>
  <c r="W199" i="14"/>
  <c r="V200" i="14"/>
  <c r="Z198" i="14" l="1"/>
  <c r="X199" i="14"/>
  <c r="Y199" i="14" s="1"/>
  <c r="AA198" i="14"/>
  <c r="Y182" i="11"/>
  <c r="Z182" i="11"/>
  <c r="AA183" i="11"/>
  <c r="W183" i="11"/>
  <c r="R185" i="11"/>
  <c r="S184" i="11"/>
  <c r="W200" i="14"/>
  <c r="V201" i="14"/>
  <c r="Z199" i="14" l="1"/>
  <c r="X200" i="14"/>
  <c r="Y200" i="14" s="1"/>
  <c r="AA199" i="14"/>
  <c r="Z183" i="11"/>
  <c r="Y183" i="11"/>
  <c r="AA184" i="11"/>
  <c r="W184" i="11"/>
  <c r="S185" i="11"/>
  <c r="R186" i="11"/>
  <c r="V202" i="14"/>
  <c r="W201" i="14"/>
  <c r="Z200" i="14"/>
  <c r="X201" i="14" l="1"/>
  <c r="Y201" i="14" s="1"/>
  <c r="AA200" i="14"/>
  <c r="R187" i="11"/>
  <c r="S186" i="11"/>
  <c r="W185" i="11"/>
  <c r="AA185" i="11"/>
  <c r="Y184" i="11"/>
  <c r="Z184" i="11"/>
  <c r="W202" i="14"/>
  <c r="V203" i="14"/>
  <c r="V204" i="14" s="1"/>
  <c r="Z201" i="14" l="1"/>
  <c r="V205" i="14"/>
  <c r="W204" i="14"/>
  <c r="X202" i="14"/>
  <c r="AA201" i="14"/>
  <c r="Y185" i="11"/>
  <c r="Z185" i="11"/>
  <c r="W186" i="11"/>
  <c r="AA186" i="11"/>
  <c r="R188" i="11"/>
  <c r="S187" i="11"/>
  <c r="W203" i="14"/>
  <c r="V206" i="14" l="1"/>
  <c r="W205" i="14"/>
  <c r="X203" i="14"/>
  <c r="Y203" i="14" s="1"/>
  <c r="AA202" i="14"/>
  <c r="Z202" i="14"/>
  <c r="Y202" i="14"/>
  <c r="Y186" i="11"/>
  <c r="Z186" i="11"/>
  <c r="W187" i="11"/>
  <c r="AA187" i="11"/>
  <c r="S188" i="11"/>
  <c r="R189" i="11"/>
  <c r="V207" i="14" l="1"/>
  <c r="W206" i="14"/>
  <c r="AA203" i="14"/>
  <c r="X204" i="14"/>
  <c r="Z203" i="14"/>
  <c r="AA188" i="11"/>
  <c r="W188" i="11"/>
  <c r="Y187" i="11"/>
  <c r="Z187" i="11"/>
  <c r="R190" i="11"/>
  <c r="S189" i="11"/>
  <c r="V208" i="14" l="1"/>
  <c r="W208" i="14" s="1"/>
  <c r="W207" i="14"/>
  <c r="X205" i="14"/>
  <c r="AA204" i="14"/>
  <c r="Y204" i="14"/>
  <c r="Z204" i="14"/>
  <c r="S190" i="11"/>
  <c r="R191" i="11"/>
  <c r="AA189" i="11"/>
  <c r="W189" i="11"/>
  <c r="Y188" i="11"/>
  <c r="Z188" i="11"/>
  <c r="X206" i="14" l="1"/>
  <c r="AA205" i="14"/>
  <c r="Y205" i="14"/>
  <c r="Z205" i="14"/>
  <c r="Z189" i="11"/>
  <c r="Y189" i="11"/>
  <c r="S191" i="11"/>
  <c r="R192" i="11"/>
  <c r="W190" i="11"/>
  <c r="AA190" i="11"/>
  <c r="X207" i="14" l="1"/>
  <c r="AA206" i="14"/>
  <c r="Z206" i="14"/>
  <c r="Y206" i="14"/>
  <c r="W191" i="11"/>
  <c r="AA191" i="11"/>
  <c r="Y190" i="11"/>
  <c r="Z190" i="11"/>
  <c r="R193" i="11"/>
  <c r="S192" i="11"/>
  <c r="X208" i="14" l="1"/>
  <c r="X209" i="14" s="1"/>
  <c r="AA207" i="14"/>
  <c r="Y207" i="14"/>
  <c r="Z207" i="14"/>
  <c r="W192" i="11"/>
  <c r="AA192" i="11"/>
  <c r="R194" i="11"/>
  <c r="S193" i="11"/>
  <c r="Y191" i="11"/>
  <c r="Z191" i="11"/>
  <c r="X210" i="14" l="1"/>
  <c r="AA209" i="14"/>
  <c r="Y209" i="14"/>
  <c r="Z209" i="14"/>
  <c r="AA208" i="14"/>
  <c r="Y208" i="14"/>
  <c r="Z208" i="14"/>
  <c r="W193" i="11"/>
  <c r="AA193" i="11"/>
  <c r="R195" i="11"/>
  <c r="S194" i="11"/>
  <c r="Y192" i="11"/>
  <c r="Z192" i="11"/>
  <c r="X211" i="14" l="1"/>
  <c r="AA210" i="14"/>
  <c r="Y210" i="14"/>
  <c r="Z210" i="14"/>
  <c r="W194" i="11"/>
  <c r="AA194" i="11"/>
  <c r="S195" i="11"/>
  <c r="R196" i="11"/>
  <c r="Z193" i="11"/>
  <c r="Y193" i="11"/>
  <c r="X212" i="14" l="1"/>
  <c r="AA211" i="14"/>
  <c r="Z211" i="14"/>
  <c r="Y211" i="14"/>
  <c r="W195" i="11"/>
  <c r="AA195" i="11"/>
  <c r="R197" i="11"/>
  <c r="S196" i="11"/>
  <c r="Y194" i="11"/>
  <c r="Z194" i="11"/>
  <c r="X213" i="14" l="1"/>
  <c r="AA212" i="14"/>
  <c r="Y212" i="14"/>
  <c r="Z212" i="14"/>
  <c r="W196" i="11"/>
  <c r="AA196" i="11"/>
  <c r="S197" i="11"/>
  <c r="R198" i="11"/>
  <c r="Z195" i="11"/>
  <c r="Y195" i="11"/>
  <c r="AA213" i="14" l="1"/>
  <c r="Y213" i="14"/>
  <c r="Z213" i="14"/>
  <c r="S198" i="11"/>
  <c r="R199" i="11"/>
  <c r="W197" i="11"/>
  <c r="AA197" i="11"/>
  <c r="Z196" i="11"/>
  <c r="Y196" i="11"/>
  <c r="W198" i="11" l="1"/>
  <c r="AA198" i="11"/>
  <c r="Y197" i="11"/>
  <c r="Z197" i="11"/>
  <c r="S199" i="11"/>
  <c r="R200" i="11"/>
  <c r="S200" i="11" l="1"/>
  <c r="R201" i="11"/>
  <c r="W199" i="11"/>
  <c r="AA199" i="11"/>
  <c r="Z198" i="11"/>
  <c r="Y198" i="11"/>
  <c r="Z199" i="11" l="1"/>
  <c r="Y199" i="11"/>
  <c r="S201" i="11"/>
  <c r="R202" i="11"/>
  <c r="W200" i="11"/>
  <c r="AA200" i="11"/>
  <c r="AA201" i="11" l="1"/>
  <c r="W201" i="11"/>
  <c r="Y200" i="11"/>
  <c r="Z200" i="11"/>
  <c r="S202" i="11"/>
  <c r="R203" i="11"/>
  <c r="S203" i="11" l="1"/>
  <c r="R204" i="11"/>
  <c r="W202" i="11"/>
  <c r="AA202" i="11"/>
  <c r="Z201" i="11"/>
  <c r="Y201" i="11"/>
  <c r="S204" i="11" l="1"/>
  <c r="AA204" i="11" s="1"/>
  <c r="R205" i="11"/>
  <c r="Y202" i="11"/>
  <c r="Z202" i="11"/>
  <c r="W204" i="11"/>
  <c r="AA203" i="11"/>
  <c r="W203" i="11"/>
  <c r="S205" i="11" l="1"/>
  <c r="R206" i="11"/>
  <c r="Y204" i="11"/>
  <c r="Z204" i="11"/>
  <c r="Y203" i="11"/>
  <c r="Z203" i="11"/>
  <c r="R207" i="11" l="1"/>
  <c r="S206" i="11"/>
  <c r="W205" i="11"/>
  <c r="AA205" i="11"/>
  <c r="W206" i="11" l="1"/>
  <c r="AA206" i="11"/>
  <c r="Y205" i="11"/>
  <c r="Z205" i="11"/>
  <c r="R208" i="11"/>
  <c r="S207" i="11"/>
  <c r="W207" i="11" l="1"/>
  <c r="AA207" i="11"/>
  <c r="S208" i="11"/>
  <c r="R209" i="11"/>
  <c r="S209" i="11" s="1"/>
  <c r="Z206" i="11"/>
  <c r="Y206" i="11"/>
  <c r="W209" i="11" l="1"/>
  <c r="AA209" i="11"/>
  <c r="W208" i="11"/>
  <c r="AA208" i="11"/>
  <c r="Y207" i="11"/>
  <c r="Z207" i="11"/>
  <c r="Z208" i="11" l="1"/>
  <c r="Y208" i="11"/>
  <c r="Y209" i="11"/>
  <c r="Z20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</rPr>
          <t>cc</t>
        </r>
        <r>
          <rPr>
            <b/>
            <sz val="10"/>
            <color rgb="FF000000"/>
            <rFont val="DengXian"/>
            <family val="4"/>
            <charset val="134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</rPr>
          <t>cc: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<sst xmlns="http://schemas.openxmlformats.org/spreadsheetml/2006/main" count="2350" uniqueCount="801">
  <si>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</si>
  <si>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</si>
  <si>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</si>
  <si>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</si>
  <si>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</si>
  <si>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</si>
  <si>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</si>
  <si>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</si>
  <si>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</si>
  <si>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</si>
  <si>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</si>
  <si>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</si>
  <si>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</si>
  <si>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</si>
  <si>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</si>
  <si>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</si>
  <si>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</si>
  <si>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</si>
  <si>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</si>
  <si>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</si>
  <si>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</si>
  <si>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</si>
  <si>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</si>
  <si>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</si>
  <si>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</si>
  <si>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</si>
  <si>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</si>
  <si>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</si>
  <si>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</si>
  <si>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</si>
  <si>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</si>
  <si>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</si>
  <si>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</si>
  <si>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</si>
  <si>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</si>
  <si>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</si>
  <si>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</si>
  <si>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</si>
  <si>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</si>
  <si>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</si>
  <si>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</si>
  <si>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</si>
  <si>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</si>
  <si>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</si>
  <si>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</si>
  <si>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</si>
  <si>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</si>
  <si>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</si>
  <si>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</si>
  <si>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</si>
  <si>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</si>
  <si>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</si>
  <si>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</si>
  <si>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</si>
  <si>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</si>
  <si>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</si>
  <si>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</si>
  <si>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</si>
  <si>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</si>
  <si>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</si>
  <si>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</si>
  <si>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</si>
  <si>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</si>
  <si>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</si>
  <si>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</si>
  <si>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</si>
  <si>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</si>
  <si>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</si>
  <si>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</si>
  <si>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</si>
  <si>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</si>
  <si>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</si>
  <si>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</si>
  <si>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</si>
  <si>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</si>
  <si>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</si>
  <si>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</si>
  <si>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</si>
  <si>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</si>
  <si>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</si>
  <si>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</si>
  <si>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</si>
  <si>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</si>
  <si>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</si>
  <si>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</si>
  <si>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</si>
  <si>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</si>
  <si>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</si>
  <si>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</si>
  <si>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</si>
  <si>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</si>
  <si>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</si>
  <si>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</si>
  <si>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</si>
  <si>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</si>
  <si>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</si>
  <si>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</si>
  <si>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</si>
  <si>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</si>
  <si>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</si>
  <si>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</si>
  <si>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</si>
  <si>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</si>
  <si>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</si>
  <si>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</si>
  <si>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</si>
  <si>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</si>
  <si>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</si>
  <si>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</si>
  <si>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</si>
  <si>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</si>
  <si>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</si>
  <si>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</si>
  <si>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</si>
  <si>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</si>
  <si>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</si>
  <si>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</si>
  <si>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</si>
  <si>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</si>
  <si>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</si>
  <si>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</si>
  <si>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</si>
  <si>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</si>
  <si>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</si>
  <si>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</si>
  <si>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</si>
  <si>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</si>
  <si>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</si>
  <si>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</si>
  <si>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</si>
  <si>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</si>
  <si>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</si>
  <si>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</si>
  <si>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</si>
  <si>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</si>
  <si>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</si>
  <si>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</si>
  <si>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</si>
  <si>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</si>
  <si>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</si>
  <si>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</si>
  <si>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</si>
  <si>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</si>
  <si>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</si>
  <si>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</si>
  <si>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</si>
  <si>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</si>
  <si>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</si>
  <si>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</si>
  <si>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</si>
  <si>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</si>
  <si>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</si>
  <si>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</si>
  <si>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</si>
  <si>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</si>
  <si>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</si>
  <si>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</si>
  <si>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</si>
  <si>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</si>
  <si>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</si>
  <si>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</si>
  <si>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</si>
  <si>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</si>
  <si>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</si>
  <si>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</si>
  <si>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</si>
  <si>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</si>
  <si>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</si>
  <si>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</si>
  <si>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</si>
  <si>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</si>
  <si>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</si>
  <si>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</si>
  <si>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</si>
  <si>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</si>
  <si>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</si>
  <si>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</si>
  <si>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</si>
  <si>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</si>
  <si>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</si>
  <si>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</si>
  <si>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</si>
  <si>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</si>
  <si>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</si>
  <si>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</si>
  <si>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</si>
  <si>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</si>
  <si>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</si>
  <si>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</si>
  <si>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</si>
  <si>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</si>
  <si>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</si>
  <si>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</si>
  <si>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</si>
  <si>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</si>
  <si>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</si>
  <si>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</si>
  <si>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</si>
  <si>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</si>
  <si>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</si>
  <si>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</si>
  <si>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</si>
  <si>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</si>
  <si>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</si>
  <si>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</si>
  <si>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</si>
  <si>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</si>
  <si>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</si>
  <si>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</si>
  <si>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</si>
  <si>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</si>
  <si>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</si>
  <si>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</si>
  <si>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</si>
  <si>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</si>
  <si>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</si>
  <si>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</si>
  <si>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</si>
  <si>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</si>
  <si>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</si>
  <si>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</si>
  <si>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</si>
  <si>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</si>
  <si>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</si>
  <si>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</si>
  <si>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</si>
  <si>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</si>
  <si>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</si>
  <si>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</si>
  <si>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</si>
  <si>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</si>
  <si>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</si>
  <si>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</si>
  <si>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</si>
  <si>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</si>
  <si>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</si>
  <si>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</si>
  <si>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</si>
  <si>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</si>
  <si>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</si>
  <si>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</si>
  <si>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</si>
  <si>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</si>
  <si>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</si>
  <si>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</si>
  <si>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</si>
  <si>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</si>
  <si>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</si>
  <si>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</si>
  <si>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</si>
  <si>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</si>
  <si>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</si>
  <si>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</si>
  <si>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</si>
  <si>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</si>
  <si>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</si>
  <si>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</si>
  <si>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</si>
  <si>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</si>
  <si>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</si>
  <si>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</si>
  <si>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</si>
  <si>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</si>
  <si>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</si>
  <si>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</si>
  <si>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</si>
  <si>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</si>
  <si>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</si>
  <si>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</si>
  <si>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</si>
  <si>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</si>
  <si>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</si>
  <si>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</si>
  <si>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</si>
  <si>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</si>
  <si>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</si>
  <si>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</si>
  <si>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</si>
  <si>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</si>
  <si>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</si>
  <si>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</si>
  <si>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</si>
  <si>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</si>
  <si>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</si>
  <si>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</si>
  <si>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</si>
  <si>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</si>
  <si>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</si>
  <si>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</si>
  <si>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</si>
  <si>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</si>
  <si>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</si>
  <si>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</si>
  <si>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</si>
  <si>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</si>
  <si>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</si>
  <si>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</si>
  <si>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</si>
  <si>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</si>
  <si>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</si>
  <si>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</si>
  <si>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</si>
  <si>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</si>
  <si>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</si>
  <si>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</si>
  <si>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</si>
  <si>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</si>
  <si>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</si>
  <si>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</si>
  <si>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</si>
  <si>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</si>
  <si>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</si>
  <si>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</si>
  <si>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</si>
  <si>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</si>
  <si>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</si>
  <si>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</si>
  <si>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</si>
  <si>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</si>
  <si>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</si>
  <si>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</si>
  <si>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</si>
  <si>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</si>
  <si>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</si>
  <si>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</si>
  <si>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</si>
  <si>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</si>
  <si>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</si>
  <si>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</si>
  <si>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</si>
  <si>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</si>
  <si>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</si>
  <si>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</si>
  <si>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</si>
  <si>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</si>
  <si>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</si>
  <si>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</si>
  <si>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</si>
  <si>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</si>
  <si>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</si>
  <si>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</si>
  <si>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</si>
  <si>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</si>
  <si>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</si>
  <si>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</si>
  <si>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</si>
  <si>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</si>
  <si>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</si>
  <si>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</si>
  <si>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</si>
  <si>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</si>
  <si>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</si>
  <si>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</si>
  <si>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</si>
  <si>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</si>
  <si>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</si>
  <si>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</si>
  <si>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</si>
  <si>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</si>
  <si>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</si>
  <si>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</si>
  <si>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</si>
  <si>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</si>
  <si>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</si>
  <si>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</si>
  <si>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</si>
  <si>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</si>
  <si>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</si>
  <si>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</si>
  <si>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</si>
  <si>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</si>
  <si>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</si>
  <si>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</si>
  <si>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</si>
  <si>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</si>
  <si>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</si>
  <si>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</si>
  <si>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</si>
  <si>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</si>
  <si>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</si>
  <si>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</si>
  <si>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</si>
  <si>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</si>
  <si>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</si>
  <si>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</si>
  <si>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</si>
  <si>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</si>
  <si>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</si>
  <si>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</si>
  <si>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</si>
  <si>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</si>
  <si>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</si>
  <si>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</si>
  <si>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</si>
  <si>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</si>
  <si>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</si>
  <si>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</si>
  <si>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</si>
  <si>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</si>
  <si>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</si>
  <si>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</si>
  <si>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</si>
  <si>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</si>
  <si>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</si>
  <si>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</si>
  <si>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</si>
  <si>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</si>
  <si>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三方建议</t>
  </si>
  <si>
    <t>AAA</t>
  </si>
  <si>
    <t>-10 以下</t>
  </si>
  <si>
    <t>大概率上升</t>
  </si>
  <si>
    <t>建议申购</t>
  </si>
  <si>
    <t>小概率上升</t>
  </si>
  <si>
    <t>A</t>
  </si>
  <si>
    <t>大概率平稳</t>
  </si>
  <si>
    <t>小概率下跌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</si>
  <si>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</si>
  <si>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</si>
  <si>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</si>
  <si>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</si>
  <si>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</si>
  <si>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</si>
  <si>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</si>
  <si>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</si>
  <si>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</si>
  <si>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</si>
  <si>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</si>
  <si>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</si>
  <si>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</si>
  <si>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</si>
  <si>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</si>
  <si>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</si>
  <si>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</si>
  <si>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</si>
  <si>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</si>
  <si>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</si>
  <si>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</si>
  <si>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</si>
  <si>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</si>
  <si>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</si>
  <si>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</si>
  <si>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</si>
  <si>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</si>
  <si>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</si>
  <si>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</si>
  <si>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</si>
  <si>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</si>
  <si>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</si>
  <si>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</si>
  <si>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</si>
  <si>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</si>
  <si>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</si>
  <si>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</si>
  <si>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</si>
  <si>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</si>
  <si>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</si>
  <si>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</si>
  <si>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</si>
  <si>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</si>
  <si>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</si>
  <si>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</si>
  <si>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</si>
  <si>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</si>
  <si>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</si>
  <si>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</si>
  <si>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</si>
  <si>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</si>
  <si>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</si>
  <si>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</si>
  <si>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</si>
  <si>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</si>
  <si>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</si>
  <si>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</si>
  <si>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</si>
  <si>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</si>
  <si>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</si>
  <si>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</si>
  <si>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</si>
  <si>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</si>
  <si>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</si>
  <si>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</si>
  <si>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</si>
  <si>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</si>
  <si>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</si>
  <si>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</si>
  <si>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</si>
  <si>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</si>
  <si>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</si>
  <si>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</si>
  <si>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</si>
  <si>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</si>
  <si>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</si>
  <si>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</si>
  <si>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</si>
  <si>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</si>
  <si>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</si>
  <si>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</si>
  <si>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</si>
  <si>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</si>
  <si>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</si>
  <si>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</si>
  <si>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</si>
  <si>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</si>
  <si>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</si>
  <si>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</si>
  <si>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</si>
  <si>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</si>
  <si>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</si>
  <si>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</si>
  <si>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</si>
  <si>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</si>
  <si>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</si>
  <si>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</si>
  <si>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</si>
  <si>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</si>
  <si>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</si>
  <si>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</si>
  <si>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</si>
  <si>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</si>
  <si>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</si>
  <si>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</si>
  <si>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</si>
  <si>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</si>
  <si>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</si>
  <si>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</si>
  <si>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</si>
  <si>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</si>
  <si>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</si>
  <si>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</si>
  <si>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</si>
  <si>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</si>
  <si>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</si>
  <si>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</si>
  <si>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</si>
  <si>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</si>
  <si>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</si>
  <si>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</si>
  <si>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</si>
  <si>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</si>
  <si>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</si>
  <si>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</si>
  <si>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</si>
  <si>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</si>
  <si>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</si>
  <si>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</si>
  <si>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</si>
  <si>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</si>
  <si>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</si>
  <si>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</si>
  <si>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</si>
  <si>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</si>
  <si>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</si>
  <si>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</si>
  <si>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</si>
  <si>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</si>
  <si>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</si>
  <si>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</si>
  <si>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</si>
  <si>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</si>
  <si>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</si>
  <si>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</si>
  <si>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</si>
  <si>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</si>
  <si>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</si>
  <si>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</si>
  <si>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</si>
  <si>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</si>
  <si>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</si>
  <si>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</si>
  <si>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</si>
  <si>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</si>
  <si>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</si>
  <si>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</si>
  <si>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</si>
  <si>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</si>
  <si>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</si>
  <si>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</si>
  <si>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</si>
  <si>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</si>
  <si>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</si>
  <si>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</si>
  <si>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</si>
  <si>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</si>
  <si>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</si>
  <si>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</si>
  <si>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</si>
  <si>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</si>
  <si>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</si>
  <si>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</si>
  <si>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</si>
  <si>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</si>
  <si>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</si>
  <si>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</si>
  <si>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</si>
  <si>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</si>
  <si>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</si>
  <si>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</si>
  <si>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</si>
  <si>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</si>
  <si>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</si>
  <si>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</si>
  <si>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</si>
  <si>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</si>
  <si>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</si>
  <si>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</si>
  <si>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</si>
  <si>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</si>
  <si>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</si>
  <si>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</si>
  <si>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</si>
  <si>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</si>
  <si>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</si>
  <si>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</si>
  <si>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</si>
  <si>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</si>
  <si>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</si>
  <si>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</si>
  <si>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</si>
  <si>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</si>
  <si>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</si>
  <si>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</si>
  <si>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</si>
  <si>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</si>
  <si>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</si>
  <si>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</si>
  <si>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</si>
  <si>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</si>
  <si>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</si>
  <si>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</si>
  <si>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</si>
  <si>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</si>
  <si>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</si>
  <si>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</si>
  <si>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</si>
  <si>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</si>
  <si>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</si>
  <si>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</si>
  <si>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</si>
  <si>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</si>
  <si>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</si>
  <si>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</si>
  <si>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</si>
  <si>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</si>
  <si>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</si>
  <si>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</si>
  <si>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</si>
  <si>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</si>
  <si>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</si>
  <si>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</si>
  <si>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</si>
  <si>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</si>
  <si>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</si>
  <si>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</si>
  <si>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</si>
  <si>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</si>
  <si>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</si>
  <si>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</si>
  <si>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</si>
  <si>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</si>
  <si>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</si>
  <si>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</si>
  <si>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</si>
  <si>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</si>
  <si>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</si>
  <si>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</si>
  <si>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</si>
  <si>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</si>
  <si>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</si>
  <si>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</si>
  <si>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</si>
  <si>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</si>
  <si>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</si>
  <si>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</si>
  <si>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</si>
  <si>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</si>
  <si>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</si>
  <si>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</si>
  <si>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</si>
  <si>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</si>
  <si>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</si>
  <si>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</si>
  <si>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</si>
  <si>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</si>
  <si>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</si>
  <si>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</si>
  <si>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</si>
  <si>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</si>
  <si>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</si>
  <si>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</si>
  <si>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</si>
  <si>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</si>
  <si>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</si>
  <si>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</si>
  <si>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</si>
  <si>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</si>
  <si>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</si>
  <si>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</si>
  <si>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</si>
  <si>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</si>
  <si>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</si>
  <si>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</si>
  <si>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</si>
  <si>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</si>
  <si>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华夏转债</t>
    <phoneticPr fontId="2" type="noConversion"/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</si>
  <si>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</si>
  <si>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</si>
  <si>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</si>
  <si>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</si>
  <si>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</si>
  <si>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</si>
  <si>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</si>
  <si>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</si>
  <si>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</si>
  <si>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</si>
  <si>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</si>
  <si>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</si>
  <si>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</si>
  <si>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</si>
  <si>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</si>
  <si>
    <t>英联转债</t>
    <phoneticPr fontId="2" type="noConversion"/>
  </si>
  <si>
    <t>AA+</t>
    <phoneticPr fontId="2" type="noConversion"/>
  </si>
  <si>
    <t>AA</t>
    <phoneticPr fontId="2" type="noConversion"/>
  </si>
  <si>
    <t>AA-</t>
  </si>
  <si>
    <t>A+</t>
  </si>
  <si>
    <t>A-</t>
  </si>
  <si>
    <t>DT_HS300_20191021</t>
  </si>
  <si>
    <t>20191021购入</t>
  </si>
  <si>
    <t>DT_HS300_20191022</t>
  </si>
  <si>
    <t>20191022购入</t>
  </si>
  <si>
    <t>DT_HS300_20191023</t>
  </si>
  <si>
    <t>20191023购入</t>
  </si>
  <si>
    <t>DT_HS300_20191024</t>
  </si>
  <si>
    <t>20191024购入</t>
  </si>
  <si>
    <t>DT_HS300_20191025</t>
  </si>
  <si>
    <t>20191025购入</t>
  </si>
  <si>
    <t>DT_ZZ500_20191021</t>
  </si>
  <si>
    <t>DT_ZZ500_20191022</t>
  </si>
  <si>
    <t>DT_ZZ500_20191023</t>
  </si>
  <si>
    <t>DT_ZZ500_20191024</t>
  </si>
  <si>
    <t>DT_ZZ500_20191025</t>
  </si>
  <si>
    <t>北方转债</t>
    <phoneticPr fontId="2" type="noConversion"/>
  </si>
  <si>
    <t>浦发转债</t>
    <phoneticPr fontId="2" type="noConversion"/>
  </si>
  <si>
    <t>石英转债</t>
    <phoneticPr fontId="2" type="noConversion"/>
  </si>
  <si>
    <t>DT_ZZ500_20191028</t>
  </si>
  <si>
    <t>20191028购入</t>
  </si>
  <si>
    <t>DT_ZZ500_20191029</t>
  </si>
  <si>
    <t>20191029购入</t>
  </si>
  <si>
    <t>DT_ZZ500_20191030</t>
  </si>
  <si>
    <t>20191030购入</t>
  </si>
  <si>
    <t>DT_ZZ500_20191031</t>
  </si>
  <si>
    <t>20191031购入</t>
  </si>
  <si>
    <t>DT_ZZ500_20191101</t>
    <phoneticPr fontId="2" type="noConversion"/>
  </si>
  <si>
    <t>20191101购入</t>
    <phoneticPr fontId="2" type="noConversion"/>
  </si>
  <si>
    <t>DT_HS300_20191028</t>
  </si>
  <si>
    <t>DT_HS300_20191029</t>
  </si>
  <si>
    <t>DT_HS300_20191030</t>
  </si>
  <si>
    <t>DT_HS300_20191031</t>
  </si>
  <si>
    <t>DT_HS300_20191101</t>
    <phoneticPr fontId="2" type="noConversion"/>
  </si>
  <si>
    <t>目标</t>
    <phoneticPr fontId="2" type="noConversion"/>
  </si>
  <si>
    <t>20190128购入,20191105售出</t>
    <phoneticPr fontId="2" type="noConversion"/>
  </si>
  <si>
    <t>20190222购入,20191105售出</t>
    <phoneticPr fontId="2" type="noConversion"/>
  </si>
  <si>
    <t>DT_HS300_20191104</t>
  </si>
  <si>
    <t>20191104购入</t>
  </si>
  <si>
    <t>DT_HS300_20191105</t>
  </si>
  <si>
    <t>20191105购入</t>
  </si>
  <si>
    <t>DT_HS300_20191106</t>
  </si>
  <si>
    <t>20191106购入</t>
  </si>
  <si>
    <t>DT_HS300_20191107</t>
  </si>
  <si>
    <t>20191107购入</t>
  </si>
  <si>
    <t>DT_HS300_20191108</t>
  </si>
  <si>
    <t>20191108购入</t>
  </si>
  <si>
    <t>DT_ZZ500_20191104</t>
  </si>
  <si>
    <t>DT_ZZ500_20191105</t>
  </si>
  <si>
    <t>DT_ZZ500_20191106</t>
  </si>
  <si>
    <t>DT_ZZ500_20191107</t>
  </si>
  <si>
    <t>DT_ZZ500_20191108</t>
  </si>
  <si>
    <t>积极申购</t>
    <phoneticPr fontId="2" type="noConversion"/>
  </si>
  <si>
    <t>后期展望</t>
    <phoneticPr fontId="2" type="noConversion"/>
  </si>
  <si>
    <t>无</t>
    <phoneticPr fontId="2" type="noConversion"/>
  </si>
  <si>
    <t>其他加权</t>
    <phoneticPr fontId="2" type="noConversion"/>
  </si>
  <si>
    <t>特殊行业</t>
    <phoneticPr fontId="2" type="noConversion"/>
  </si>
  <si>
    <t>K线异常</t>
    <phoneticPr fontId="2" type="noConversion"/>
  </si>
  <si>
    <t>牛市状态</t>
    <phoneticPr fontId="2" type="noConversion"/>
  </si>
  <si>
    <t>熊市状态</t>
    <phoneticPr fontId="2" type="noConversion"/>
  </si>
  <si>
    <t>通光转债</t>
    <phoneticPr fontId="2" type="noConversion"/>
  </si>
  <si>
    <t>DT_HS300_20191111</t>
  </si>
  <si>
    <t>20191111购入</t>
  </si>
  <si>
    <t>DT_HS300_20191112</t>
  </si>
  <si>
    <t>20191112购入</t>
  </si>
  <si>
    <t>DT_HS300_20191113</t>
  </si>
  <si>
    <t>20191113购入</t>
  </si>
  <si>
    <t>DT_HS300_20191114</t>
  </si>
  <si>
    <t>20191114购入</t>
  </si>
  <si>
    <t>DT_HS300_20191115</t>
  </si>
  <si>
    <t>20191115购入</t>
  </si>
  <si>
    <t>DT_ZZ500_20191111</t>
  </si>
  <si>
    <t>DT_ZZ500_20191112</t>
  </si>
  <si>
    <t>DT_ZZ500_20191113</t>
  </si>
  <si>
    <t>DT_ZZ500_20191114</t>
  </si>
  <si>
    <t>DT_ZZ500_20191115</t>
  </si>
  <si>
    <t>售出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</si>
</sst>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  <numFmt numFmtId="184" formatCode="0.000%"/>
  </numFmts>
  <fonts count="3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  <font>
      <b/>
      <sz val="10"/>
      <color rgb="FF000000"/>
      <name val="DengXian"/>
      <family val="4"/>
      <charset val="134"/>
    </font>
    <font>
      <b/>
      <sz val="24"/>
      <color rgb="FFFF0000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2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/>
    <xf numFmtId="0" fontId="13" fillId="0" borderId="1" xfId="0" applyFont="1" applyBorder="1"/>
    <xf numFmtId="0" fontId="16" fillId="0" borderId="1" xfId="0" applyFont="1" applyBorder="1" applyAlignment="1"/>
    <xf numFmtId="0" fontId="17" fillId="0" borderId="0" xfId="0" applyFont="1" applyBorder="1" applyAlignment="1">
      <alignment horizontal="right"/>
    </xf>
    <xf numFmtId="183" fontId="0" fillId="0" borderId="0" xfId="0" applyNumberFormat="1"/>
    <xf numFmtId="180" fontId="18" fillId="0" borderId="0" xfId="0" applyNumberFormat="1" applyFont="1" applyAlignment="1">
      <alignment horizontal="left" wrapText="1"/>
    </xf>
    <xf numFmtId="180" fontId="18" fillId="0" borderId="0" xfId="0" applyNumberFormat="1" applyFont="1" applyAlignment="1">
      <alignment horizontal="left" vertical="center" wrapText="1"/>
    </xf>
    <xf numFmtId="0" fontId="19" fillId="0" borderId="0" xfId="0" applyFont="1"/>
    <xf numFmtId="181" fontId="20" fillId="0" borderId="0" xfId="0" applyNumberFormat="1" applyFont="1" applyAlignment="1">
      <alignment horizontal="right"/>
    </xf>
    <xf numFmtId="0" fontId="20" fillId="0" borderId="0" xfId="0" applyFont="1"/>
    <xf numFmtId="0" fontId="21" fillId="0" borderId="0" xfId="0" applyFont="1" applyFill="1"/>
    <xf numFmtId="0" fontId="20" fillId="0" borderId="0" xfId="0" applyFont="1" applyAlignment="1">
      <alignment horizontal="right"/>
    </xf>
    <xf numFmtId="0" fontId="20" fillId="0" borderId="0" xfId="0" applyFont="1" applyAlignment="1"/>
    <xf numFmtId="14" fontId="20" fillId="0" borderId="0" xfId="0" applyNumberFormat="1" applyFont="1" applyAlignment="1"/>
    <xf numFmtId="14" fontId="20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2" fontId="19" fillId="0" borderId="0" xfId="0" applyNumberFormat="1" applyFont="1"/>
    <xf numFmtId="0" fontId="22" fillId="0" borderId="0" xfId="0" applyFont="1"/>
    <xf numFmtId="0" fontId="0" fillId="0" borderId="0" xfId="0" applyFont="1" applyAlignment="1">
      <alignment wrapText="1"/>
    </xf>
    <xf numFmtId="9" fontId="19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3" fillId="0" borderId="0" xfId="0" applyFont="1"/>
    <xf numFmtId="0" fontId="24" fillId="0" borderId="0" xfId="0" applyFont="1" applyFill="1"/>
    <xf numFmtId="0" fontId="24" fillId="0" borderId="0" xfId="0" applyFont="1"/>
    <xf numFmtId="10" fontId="24" fillId="0" borderId="0" xfId="1" applyNumberFormat="1" applyFont="1" applyFill="1"/>
    <xf numFmtId="9" fontId="25" fillId="0" borderId="0" xfId="1" applyFont="1" applyAlignment="1">
      <alignment wrapText="1"/>
    </xf>
    <xf numFmtId="49" fontId="24" fillId="0" borderId="0" xfId="0" applyNumberFormat="1" applyFont="1" applyFill="1"/>
    <xf numFmtId="49" fontId="24" fillId="0" borderId="0" xfId="0" applyNumberFormat="1" applyFont="1"/>
    <xf numFmtId="49" fontId="23" fillId="0" borderId="0" xfId="0" applyNumberFormat="1" applyFont="1"/>
    <xf numFmtId="49" fontId="23" fillId="0" borderId="0" xfId="0" applyNumberFormat="1" applyFont="1" applyFill="1"/>
    <xf numFmtId="2" fontId="23" fillId="0" borderId="0" xfId="0" applyNumberFormat="1" applyFont="1"/>
    <xf numFmtId="177" fontId="23" fillId="0" borderId="0" xfId="0" applyNumberFormat="1" applyFont="1"/>
    <xf numFmtId="0" fontId="0" fillId="0" borderId="0" xfId="0" applyNumberFormat="1" applyAlignment="1">
      <alignment horizontal="left"/>
    </xf>
    <xf numFmtId="49" fontId="27" fillId="0" borderId="0" xfId="0" applyNumberFormat="1" applyFont="1" applyFill="1"/>
    <xf numFmtId="10" fontId="23" fillId="0" borderId="0" xfId="1" applyNumberFormat="1" applyFont="1" applyAlignment="1"/>
    <xf numFmtId="0" fontId="23" fillId="0" borderId="0" xfId="0" applyFont="1" applyAlignment="1"/>
    <xf numFmtId="0" fontId="25" fillId="0" borderId="0" xfId="0" applyFont="1" applyAlignment="1">
      <alignment wrapText="1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6" fillId="0" borderId="0" xfId="0" applyFont="1" applyAlignment="1">
      <alignment vertical="top" wrapText="1"/>
    </xf>
    <xf numFmtId="0" fontId="23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1" fontId="30" fillId="0" borderId="0" xfId="0" applyNumberFormat="1" applyFont="1" applyBorder="1" applyAlignment="1">
      <alignment horizontal="left"/>
    </xf>
    <xf numFmtId="0" fontId="31" fillId="0" borderId="0" xfId="0" applyFont="1"/>
    <xf numFmtId="184" fontId="0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2" fontId="0" fillId="0" borderId="0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right" vertical="center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2" fontId="13" fillId="0" borderId="0" xfId="0" applyNumberFormat="1" applyFont="1" applyBorder="1"/>
    <xf numFmtId="2" fontId="11" fillId="0" borderId="0" xfId="0" applyNumberFormat="1" applyFont="1" applyBorder="1" applyAlignment="1">
      <alignment horizontal="right" vertical="center"/>
    </xf>
    <xf numFmtId="2" fontId="11" fillId="0" borderId="0" xfId="0" applyNumberFormat="1" applyFont="1" applyBorder="1"/>
    <xf numFmtId="2" fontId="14" fillId="0" borderId="0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2" fontId="15" fillId="0" borderId="0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181" fontId="0" fillId="0" borderId="0" xfId="0" applyNumberFormat="1" applyBorder="1" applyAlignment="1">
      <alignment horizontal="right"/>
    </xf>
    <xf numFmtId="2" fontId="13" fillId="0" borderId="0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2" fontId="10" fillId="0" borderId="0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5" fillId="0" borderId="2" xfId="0" applyFont="1" applyBorder="1" applyAlignment="1">
      <alignment horizontal="right"/>
    </xf>
    <xf numFmtId="0" fontId="10" fillId="0" borderId="0" xfId="0" applyFont="1" applyBorder="1" applyAlignment="1">
      <alignment horizontal="right" vertical="center" indent="1"/>
    </xf>
    <xf numFmtId="2" fontId="10" fillId="0" borderId="0" xfId="0" applyNumberFormat="1" applyFont="1" applyBorder="1" applyAlignment="1">
      <alignment horizontal="right" vertical="center" indent="1"/>
    </xf>
    <xf numFmtId="0" fontId="10" fillId="0" borderId="2" xfId="0" applyFont="1" applyBorder="1" applyAlignment="1">
      <alignment horizontal="right" vertical="center" indent="1"/>
    </xf>
    <xf numFmtId="0" fontId="15" fillId="0" borderId="1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 indent="1"/>
    </xf>
    <xf numFmtId="2" fontId="15" fillId="0" borderId="0" xfId="0" applyNumberFormat="1" applyFont="1" applyBorder="1" applyAlignment="1">
      <alignment horizontal="right" vertical="center" indent="1"/>
    </xf>
    <xf numFmtId="0" fontId="15" fillId="0" borderId="2" xfId="0" applyFont="1" applyBorder="1" applyAlignment="1">
      <alignment horizontal="right" vertical="center" indent="1"/>
    </xf>
    <xf numFmtId="181" fontId="0" fillId="0" borderId="0" xfId="0" applyNumberFormat="1" applyBorder="1" applyAlignment="1">
      <alignment horizontal="right" vertical="center" indent="1"/>
    </xf>
    <xf numFmtId="2" fontId="0" fillId="0" borderId="0" xfId="0" applyNumberFormat="1" applyBorder="1" applyAlignment="1">
      <alignment horizontal="right" vertical="center" indent="1"/>
    </xf>
    <xf numFmtId="2" fontId="11" fillId="0" borderId="0" xfId="0" applyNumberFormat="1" applyFont="1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0" fontId="0" fillId="0" borderId="2" xfId="0" applyBorder="1" applyAlignment="1">
      <alignment horizontal="right" vertical="center" indent="1"/>
    </xf>
    <xf numFmtId="2" fontId="0" fillId="0" borderId="0" xfId="0" applyNumberFormat="1" applyFont="1" applyBorder="1" applyAlignment="1">
      <alignment horizontal="right" vertical="center" indent="1"/>
    </xf>
    <xf numFmtId="10" fontId="30" fillId="0" borderId="0" xfId="1" applyNumberFormat="1" applyFont="1" applyBorder="1" applyAlignment="1">
      <alignment horizontal="left"/>
    </xf>
    <xf numFmtId="10" fontId="30" fillId="0" borderId="2" xfId="1" applyNumberFormat="1" applyFont="1" applyBorder="1" applyAlignment="1">
      <alignment horizontal="lef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21">
    <dxf>
      <font>
        <b val="0"/>
        <i val="0"/>
        <color rgb="FFFF0000"/>
      </font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213"/>
  <sheetViews>
    <sheetView tabSelected="1" workbookViewId="0">
      <pane xSplit="1" ySplit="1" topLeftCell="B8" activePane="bottomRight" state="frozen"/>
      <selection activeCell="D23" sqref="D23"/>
      <selection pane="topRight" activeCell="D23" sqref="D23"/>
      <selection pane="bottomLeft" activeCell="D23" sqref="D23"/>
      <selection pane="bottomRight" activeCell="G16" sqref="G16"/>
    </sheetView>
  </sheetViews>
  <sheetFormatPr baseColWidth="10" defaultRowHeight="16"/>
  <cols>
    <col min="1" max="1" width="13" style="97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97" customWidth="1"/>
    <col min="11" max="11" width="4" style="84" customWidth="1"/>
    <col min="12" max="12" width="3.33203125" style="84" customWidth="1"/>
    <col min="13" max="13" width="3.1640625" style="82" customWidth="1"/>
    <col min="14" max="14" width="7" style="97" customWidth="1"/>
    <col min="15" max="15" width="4.1640625" style="80" customWidth="1"/>
    <col min="16" max="16" width="4.5" style="80" customWidth="1"/>
    <col min="17" max="17" width="4.83203125" style="80" customWidth="1"/>
    <col min="18" max="18" width="10" bestFit="1" customWidth="1"/>
    <col min="19" max="19" width="5.83203125" style="97" customWidth="1"/>
    <col min="20" max="20" width="6.6640625" style="97" customWidth="1"/>
    <col min="21" max="21" width="6" style="97" customWidth="1"/>
    <col min="22" max="22" width="6.1640625" style="97" customWidth="1"/>
    <col min="23" max="23" width="6" style="97" customWidth="1"/>
    <col min="24" max="24" width="5.1640625" style="97" customWidth="1"/>
    <col min="25" max="25" width="9" bestFit="1" customWidth="1"/>
    <col min="26" max="27" width="15.5" customWidth="1"/>
    <col min="28" max="28" width="7" style="120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08">
        <v>1.3603000000000001</v>
      </c>
      <c r="G1" s="31" t="s">
        <v>624</v>
      </c>
      <c r="H1" s="78" t="str">
        <f>ROUND(SUM(H2:H19939),2)&amp;"盈利"</f>
        <v>2452.22盈利</v>
      </c>
      <c r="I1" s="20" t="s">
        <v>6</v>
      </c>
      <c r="J1" s="47" t="s">
        <v>2</v>
      </c>
      <c r="K1" s="88" t="s">
        <v>619</v>
      </c>
      <c r="L1" s="88" t="s">
        <v>620</v>
      </c>
      <c r="M1" s="88" t="s">
        <v>621</v>
      </c>
      <c r="N1" s="101" t="str">
        <f ca="1">TEXT(ROUND(SUM(H2:H19939)/SUM(M2:M19939)*365,4),"0.00%"
&amp;
" 
年化")</f>
        <v>22.38% 
年化</v>
      </c>
      <c r="O1" s="88" t="s">
        <v>10</v>
      </c>
      <c r="P1" s="88" t="s">
        <v>8</v>
      </c>
      <c r="Q1" s="94" t="s">
        <v>623</v>
      </c>
      <c r="R1" s="20" t="s">
        <v>34</v>
      </c>
      <c r="S1" s="115" t="s">
        <v>33</v>
      </c>
      <c r="T1" s="117" t="s">
        <v>35</v>
      </c>
      <c r="U1" s="117" t="s">
        <v>36</v>
      </c>
      <c r="V1" s="117" t="s">
        <v>37</v>
      </c>
      <c r="W1" s="117" t="s">
        <v>38</v>
      </c>
      <c r="X1" s="118" t="s">
        <v>28</v>
      </c>
      <c r="Y1" s="20" t="s">
        <v>365</v>
      </c>
      <c r="Z1" t="s">
        <v>364</v>
      </c>
      <c r="AA1" s="17" t="s">
        <v>43</v>
      </c>
      <c r="AB1" s="17" t="s">
        <v>758</v>
      </c>
    </row>
    <row r="2" spans="1:28">
      <c r="A2" s="102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98" t="s">
        <v>12</v>
      </c>
      <c r="K2" s="81">
        <f>DATE(MID(J2,1,4),MID(J2,5,2),MID(J2,7,2))</f>
        <v>43467</v>
      </c>
      <c r="L2" s="81">
        <f ca="1">IF(LEN(J2) &gt; 15,DATE(MID(J2,12,4),MID(J2,16,2),MID(J2,18,2)),TEXT(TODAY(),"yyyy-mm-dd"))</f>
        <v>43521</v>
      </c>
      <c r="M2" s="83">
        <f ca="1">(L2-K2+1)*B2</f>
        <v>8250</v>
      </c>
      <c r="N2" s="100">
        <f ca="1">H2/M2*365</f>
        <v>1.5714909090909095</v>
      </c>
      <c r="O2" s="90">
        <f t="shared" ref="O2:O33" si="2">D2*C2</f>
        <v>149.85083399999999</v>
      </c>
      <c r="P2" s="90">
        <f t="shared" ref="P2:P33" si="3">B2-O2</f>
        <v>0.14916600000000813</v>
      </c>
      <c r="Q2" s="93">
        <f>O2/150</f>
        <v>0.99900555999999996</v>
      </c>
      <c r="R2" s="2">
        <v>166.39</v>
      </c>
      <c r="S2" s="106">
        <f t="shared" ref="S2:S33" si="4">R2*D2</f>
        <v>149.85083399999999</v>
      </c>
      <c r="T2" s="106"/>
      <c r="U2" s="106"/>
      <c r="V2" s="107">
        <v>0</v>
      </c>
      <c r="W2" s="107">
        <f t="shared" ref="W2:W11" si="5">V2+S2</f>
        <v>149.85083399999999</v>
      </c>
      <c r="X2" s="97">
        <f>B2</f>
        <v>150</v>
      </c>
      <c r="Y2" s="6">
        <f>W2-X2</f>
        <v>-0.14916600000000813</v>
      </c>
      <c r="Z2" s="4">
        <f>W2/X2-1</f>
        <v>-9.9444000000004085E-4</v>
      </c>
      <c r="AA2" s="4">
        <f>S2/(X2-V2)-1</f>
        <v>-9.9444000000004085E-4</v>
      </c>
      <c r="AB2" s="124" t="str">
        <f>IF(E2-F2&lt;0,"达成",E2-F2)</f>
        <v>达成</v>
      </c>
    </row>
    <row r="3" spans="1:28">
      <c r="A3" s="102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98" t="s">
        <v>13</v>
      </c>
      <c r="K3" s="81">
        <f t="shared" ref="K3:K66" si="6">DATE(MID(J3,1,4),MID(J3,5,2),MID(J3,7,2))</f>
        <v>43468</v>
      </c>
      <c r="L3" s="81">
        <f t="shared" ref="L3:L66" ca="1" si="7">IF(LEN(J3) &gt; 15,DATE(MID(J3,12,4),MID(J3,16,2),MID(J3,18,2)),TEXT(TODAY(),"yyyy-mm-dd"))</f>
        <v>43521</v>
      </c>
      <c r="M3" s="83">
        <f t="shared" ref="M3:M66" ca="1" si="8">(L3-K3+1)*B3</f>
        <v>8100</v>
      </c>
      <c r="N3" s="100">
        <f t="shared" ref="N3:N66" ca="1" si="9">H3/M3*365</f>
        <v>1.612759259259259</v>
      </c>
      <c r="O3" s="90">
        <f t="shared" si="2"/>
        <v>149.850359</v>
      </c>
      <c r="P3" s="90">
        <f t="shared" si="3"/>
        <v>0.14964100000000258</v>
      </c>
      <c r="Q3" s="93">
        <f t="shared" ref="Q3:Q66" si="10">O3/150</f>
        <v>0.99900239333333329</v>
      </c>
      <c r="R3" s="6">
        <f>R2+C3</f>
        <v>333.02</v>
      </c>
      <c r="S3" s="106">
        <f t="shared" si="4"/>
        <v>299.48488599999996</v>
      </c>
      <c r="T3" s="106"/>
      <c r="U3" s="106"/>
      <c r="V3" s="107">
        <f t="shared" ref="V3:V11" si="11">V2+U3</f>
        <v>0</v>
      </c>
      <c r="W3" s="107">
        <f t="shared" si="5"/>
        <v>299.48488599999996</v>
      </c>
      <c r="X3" s="97">
        <f t="shared" ref="X3:X34" si="12">X2+B3</f>
        <v>300</v>
      </c>
      <c r="Y3" s="6">
        <f t="shared" ref="Y3:Y11" si="13">W3-X3</f>
        <v>-0.5151140000000396</v>
      </c>
      <c r="Z3" s="4">
        <f t="shared" ref="Z3:Z11" si="14">W3/X3-1</f>
        <v>-1.7170466666668327E-3</v>
      </c>
      <c r="AA3" s="4">
        <f t="shared" ref="AA3:AA11" si="15">S3/(X3-V3)-1</f>
        <v>-1.7170466666668327E-3</v>
      </c>
      <c r="AB3" s="124" t="str">
        <f t="shared" ref="AB3:AB66" si="16">IF(E3-F3&lt;0,"达成",E3-F3)</f>
        <v>达成</v>
      </c>
    </row>
    <row r="4" spans="1:28">
      <c r="A4" s="103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99" t="s">
        <v>40</v>
      </c>
      <c r="K4" s="81">
        <f t="shared" si="6"/>
        <v>43469</v>
      </c>
      <c r="L4" s="81">
        <f t="shared" ca="1" si="7"/>
        <v>43528</v>
      </c>
      <c r="M4" s="83">
        <f t="shared" ca="1" si="8"/>
        <v>9000</v>
      </c>
      <c r="N4" s="100">
        <f t="shared" ca="1" si="9"/>
        <v>1.4060611111111105</v>
      </c>
      <c r="O4" s="90">
        <f t="shared" si="2"/>
        <v>149.8459</v>
      </c>
      <c r="P4" s="90">
        <f t="shared" si="3"/>
        <v>0.15409999999999968</v>
      </c>
      <c r="Q4" s="93">
        <f t="shared" si="10"/>
        <v>0.99897266666666662</v>
      </c>
      <c r="R4" s="6">
        <f t="shared" ref="R4:R35" si="17">R3+C4-T4</f>
        <v>496.02</v>
      </c>
      <c r="S4" s="106">
        <f t="shared" si="4"/>
        <v>455.99118599999997</v>
      </c>
      <c r="T4" s="106"/>
      <c r="U4" s="106"/>
      <c r="V4" s="107">
        <f t="shared" si="11"/>
        <v>0</v>
      </c>
      <c r="W4" s="107">
        <f t="shared" si="5"/>
        <v>455.99118599999997</v>
      </c>
      <c r="X4" s="97">
        <f t="shared" si="12"/>
        <v>450</v>
      </c>
      <c r="Y4" s="6">
        <f t="shared" si="13"/>
        <v>5.9911859999999706</v>
      </c>
      <c r="Z4" s="4">
        <f t="shared" si="14"/>
        <v>1.3313746666666626E-2</v>
      </c>
      <c r="AA4" s="4">
        <v>0.01</v>
      </c>
      <c r="AB4" s="124" t="str">
        <f t="shared" si="16"/>
        <v>达成</v>
      </c>
    </row>
    <row r="5" spans="1:28">
      <c r="A5" s="103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99" t="s">
        <v>46</v>
      </c>
      <c r="K5" s="81">
        <f t="shared" si="6"/>
        <v>43472</v>
      </c>
      <c r="L5" s="81">
        <f t="shared" ca="1" si="7"/>
        <v>43530</v>
      </c>
      <c r="M5" s="83">
        <f t="shared" ca="1" si="8"/>
        <v>8850</v>
      </c>
      <c r="N5" s="100">
        <f t="shared" ca="1" si="9"/>
        <v>1.4323672316384177</v>
      </c>
      <c r="O5" s="90">
        <f t="shared" si="2"/>
        <v>149.85462799999999</v>
      </c>
      <c r="P5" s="90">
        <f t="shared" si="3"/>
        <v>0.14537200000000894</v>
      </c>
      <c r="Q5" s="93">
        <f t="shared" si="10"/>
        <v>0.9990308533333333</v>
      </c>
      <c r="R5" s="6">
        <f t="shared" si="17"/>
        <v>656.86</v>
      </c>
      <c r="S5" s="106">
        <f t="shared" si="4"/>
        <v>611.99646199999995</v>
      </c>
      <c r="T5" s="106"/>
      <c r="U5" s="106"/>
      <c r="V5" s="107">
        <f t="shared" si="11"/>
        <v>0</v>
      </c>
      <c r="W5" s="107">
        <f t="shared" si="5"/>
        <v>611.99646199999995</v>
      </c>
      <c r="X5" s="97">
        <f t="shared" si="12"/>
        <v>600</v>
      </c>
      <c r="Y5" s="6">
        <f t="shared" si="13"/>
        <v>11.996461999999951</v>
      </c>
      <c r="Z5" s="4">
        <f t="shared" si="14"/>
        <v>1.9994103333333291E-2</v>
      </c>
      <c r="AA5" s="4">
        <f t="shared" si="15"/>
        <v>1.9994103333333291E-2</v>
      </c>
      <c r="AB5" s="124" t="str">
        <f t="shared" si="16"/>
        <v>达成</v>
      </c>
    </row>
    <row r="6" spans="1:28">
      <c r="A6" s="103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99" t="s">
        <v>41</v>
      </c>
      <c r="K6" s="81">
        <f t="shared" si="6"/>
        <v>43473</v>
      </c>
      <c r="L6" s="81">
        <f t="shared" ca="1" si="7"/>
        <v>43529</v>
      </c>
      <c r="M6" s="83">
        <f t="shared" ca="1" si="8"/>
        <v>8550</v>
      </c>
      <c r="N6" s="100">
        <f t="shared" ca="1" si="9"/>
        <v>1.4958596491228067</v>
      </c>
      <c r="O6" s="90">
        <f t="shared" si="2"/>
        <v>149.84869199999997</v>
      </c>
      <c r="P6" s="90">
        <f t="shared" si="3"/>
        <v>0.15130800000002864</v>
      </c>
      <c r="Q6" s="93">
        <f t="shared" si="10"/>
        <v>0.99899127999999981</v>
      </c>
      <c r="R6" s="6">
        <f t="shared" si="17"/>
        <v>819.28</v>
      </c>
      <c r="S6" s="106">
        <f t="shared" si="4"/>
        <v>755.86772799999994</v>
      </c>
      <c r="T6" s="106"/>
      <c r="U6" s="106"/>
      <c r="V6" s="107">
        <f t="shared" si="11"/>
        <v>0</v>
      </c>
      <c r="W6" s="107">
        <f t="shared" si="5"/>
        <v>755.86772799999994</v>
      </c>
      <c r="X6" s="97">
        <f t="shared" si="12"/>
        <v>750</v>
      </c>
      <c r="Y6" s="6">
        <f t="shared" si="13"/>
        <v>5.8677279999999428</v>
      </c>
      <c r="Z6" s="4">
        <f t="shared" si="14"/>
        <v>7.8236373333333553E-3</v>
      </c>
      <c r="AA6" s="4">
        <f t="shared" si="15"/>
        <v>7.8236373333333553E-3</v>
      </c>
      <c r="AB6" s="124" t="str">
        <f t="shared" si="16"/>
        <v>达成</v>
      </c>
    </row>
    <row r="7" spans="1:28">
      <c r="A7" s="103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99" t="s">
        <v>42</v>
      </c>
      <c r="K7" s="81">
        <f t="shared" si="6"/>
        <v>43474</v>
      </c>
      <c r="L7" s="81">
        <f t="shared" ca="1" si="7"/>
        <v>43529</v>
      </c>
      <c r="M7" s="83">
        <f t="shared" ca="1" si="8"/>
        <v>8400</v>
      </c>
      <c r="N7" s="100">
        <f t="shared" ca="1" si="9"/>
        <v>1.5060595238095238</v>
      </c>
      <c r="O7" s="90">
        <f t="shared" si="2"/>
        <v>149.852205</v>
      </c>
      <c r="P7" s="90">
        <f t="shared" si="3"/>
        <v>0.14779500000000212</v>
      </c>
      <c r="Q7" s="93">
        <f t="shared" si="10"/>
        <v>0.99901470000000003</v>
      </c>
      <c r="R7" s="6">
        <f t="shared" si="17"/>
        <v>981.37</v>
      </c>
      <c r="S7" s="106">
        <f t="shared" si="4"/>
        <v>907.27656500000001</v>
      </c>
      <c r="T7" s="106"/>
      <c r="U7" s="106"/>
      <c r="V7" s="107">
        <f t="shared" si="11"/>
        <v>0</v>
      </c>
      <c r="W7" s="107">
        <f t="shared" si="5"/>
        <v>907.27656500000001</v>
      </c>
      <c r="X7" s="97">
        <f t="shared" si="12"/>
        <v>900</v>
      </c>
      <c r="Y7" s="6">
        <f t="shared" si="13"/>
        <v>7.2765650000000051</v>
      </c>
      <c r="Z7" s="4">
        <f t="shared" si="14"/>
        <v>8.0850722222223226E-3</v>
      </c>
      <c r="AA7" s="4">
        <f t="shared" si="15"/>
        <v>8.0850722222223226E-3</v>
      </c>
      <c r="AB7" s="124" t="str">
        <f t="shared" si="16"/>
        <v>达成</v>
      </c>
    </row>
    <row r="8" spans="1:28">
      <c r="A8" s="103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99" t="s">
        <v>44</v>
      </c>
      <c r="K8" s="81">
        <f t="shared" si="6"/>
        <v>43475</v>
      </c>
      <c r="L8" s="81">
        <f t="shared" ca="1" si="7"/>
        <v>43530</v>
      </c>
      <c r="M8" s="83">
        <f t="shared" ca="1" si="8"/>
        <v>8400</v>
      </c>
      <c r="N8" s="100">
        <f t="shared" ca="1" si="9"/>
        <v>1.5251785714285713</v>
      </c>
      <c r="O8" s="90">
        <f t="shared" si="2"/>
        <v>149.84656799999999</v>
      </c>
      <c r="P8" s="90">
        <f t="shared" si="3"/>
        <v>0.15343200000000934</v>
      </c>
      <c r="Q8" s="93">
        <f t="shared" si="10"/>
        <v>0.99897711999999994</v>
      </c>
      <c r="R8" s="6">
        <f t="shared" si="17"/>
        <v>1142.53</v>
      </c>
      <c r="S8" s="106">
        <f t="shared" si="4"/>
        <v>1062.324394</v>
      </c>
      <c r="T8" s="106"/>
      <c r="U8" s="106"/>
      <c r="V8" s="107">
        <f t="shared" si="11"/>
        <v>0</v>
      </c>
      <c r="W8" s="107">
        <f t="shared" si="5"/>
        <v>1062.324394</v>
      </c>
      <c r="X8" s="97">
        <f t="shared" si="12"/>
        <v>1050</v>
      </c>
      <c r="Y8" s="6">
        <f t="shared" si="13"/>
        <v>12.324393999999984</v>
      </c>
      <c r="Z8" s="4">
        <f t="shared" si="14"/>
        <v>1.1737518095238153E-2</v>
      </c>
      <c r="AA8" s="4">
        <f t="shared" si="15"/>
        <v>1.1737518095238153E-2</v>
      </c>
      <c r="AB8" s="124" t="str">
        <f t="shared" si="16"/>
        <v>达成</v>
      </c>
    </row>
    <row r="9" spans="1:28">
      <c r="A9" s="103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99" t="s">
        <v>63</v>
      </c>
      <c r="K9" s="81">
        <f t="shared" si="6"/>
        <v>43476</v>
      </c>
      <c r="L9" s="81">
        <f t="shared" ca="1" si="7"/>
        <v>43553</v>
      </c>
      <c r="M9" s="83">
        <f t="shared" ca="1" si="8"/>
        <v>11700</v>
      </c>
      <c r="N9" s="100">
        <f t="shared" ca="1" si="9"/>
        <v>1.0903205128205125</v>
      </c>
      <c r="O9" s="90">
        <f t="shared" si="2"/>
        <v>149.85088800000003</v>
      </c>
      <c r="P9" s="90">
        <f t="shared" si="3"/>
        <v>0.14911199999997393</v>
      </c>
      <c r="Q9" s="93">
        <f t="shared" si="10"/>
        <v>0.99900592000000021</v>
      </c>
      <c r="R9" s="6">
        <f t="shared" si="17"/>
        <v>1302.6099999999999</v>
      </c>
      <c r="S9" s="106">
        <f t="shared" si="4"/>
        <v>1219.3732210000001</v>
      </c>
      <c r="T9" s="106"/>
      <c r="U9" s="106"/>
      <c r="V9" s="107">
        <f t="shared" si="11"/>
        <v>0</v>
      </c>
      <c r="W9" s="107">
        <f t="shared" si="5"/>
        <v>1219.3732210000001</v>
      </c>
      <c r="X9" s="97">
        <f t="shared" si="12"/>
        <v>1200</v>
      </c>
      <c r="Y9" s="6">
        <f t="shared" si="13"/>
        <v>19.373221000000058</v>
      </c>
      <c r="Z9" s="4">
        <f t="shared" si="14"/>
        <v>1.6144350833333432E-2</v>
      </c>
      <c r="AA9" s="4">
        <f t="shared" si="15"/>
        <v>1.6144350833333432E-2</v>
      </c>
      <c r="AB9" s="124" t="str">
        <f t="shared" si="16"/>
        <v>达成</v>
      </c>
    </row>
    <row r="10" spans="1:28">
      <c r="A10" s="103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99" t="s">
        <v>45</v>
      </c>
      <c r="K10" s="81">
        <f t="shared" si="6"/>
        <v>43479</v>
      </c>
      <c r="L10" s="81">
        <f t="shared" ca="1" si="7"/>
        <v>43530</v>
      </c>
      <c r="M10" s="83">
        <f t="shared" ca="1" si="8"/>
        <v>7800</v>
      </c>
      <c r="N10" s="100">
        <f t="shared" ca="1" si="9"/>
        <v>1.6565384615384617</v>
      </c>
      <c r="O10" s="90">
        <f t="shared" si="2"/>
        <v>149.84618599999999</v>
      </c>
      <c r="P10" s="90">
        <f t="shared" si="3"/>
        <v>0.15381400000001122</v>
      </c>
      <c r="Q10" s="93">
        <f t="shared" si="10"/>
        <v>0.99897457333333328</v>
      </c>
      <c r="R10" s="6">
        <f t="shared" si="17"/>
        <v>1464.03</v>
      </c>
      <c r="S10" s="106">
        <f t="shared" si="4"/>
        <v>1359.059049</v>
      </c>
      <c r="T10" s="106"/>
      <c r="U10" s="106"/>
      <c r="V10" s="107">
        <f t="shared" si="11"/>
        <v>0</v>
      </c>
      <c r="W10" s="107">
        <f t="shared" si="5"/>
        <v>1359.059049</v>
      </c>
      <c r="X10" s="97">
        <f t="shared" si="12"/>
        <v>1350</v>
      </c>
      <c r="Y10" s="6">
        <f t="shared" si="13"/>
        <v>9.0590489999999591</v>
      </c>
      <c r="Z10" s="4">
        <f t="shared" si="14"/>
        <v>6.7104066666665574E-3</v>
      </c>
      <c r="AA10" s="4">
        <f t="shared" si="15"/>
        <v>6.7104066666665574E-3</v>
      </c>
      <c r="AB10" s="124" t="str">
        <f t="shared" si="16"/>
        <v>达成</v>
      </c>
    </row>
    <row r="11" spans="1:28">
      <c r="A11" s="103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99" t="s">
        <v>70</v>
      </c>
      <c r="K11" s="81">
        <f t="shared" si="6"/>
        <v>43480</v>
      </c>
      <c r="L11" s="81">
        <f t="shared" ca="1" si="7"/>
        <v>43556</v>
      </c>
      <c r="M11" s="83">
        <f t="shared" ca="1" si="8"/>
        <v>11550</v>
      </c>
      <c r="N11" s="100">
        <f t="shared" ca="1" si="9"/>
        <v>1.1932813852813851</v>
      </c>
      <c r="O11" s="90">
        <f t="shared" si="2"/>
        <v>149.8459</v>
      </c>
      <c r="P11" s="90">
        <f t="shared" si="3"/>
        <v>0.15409999999999968</v>
      </c>
      <c r="Q11" s="93">
        <f t="shared" si="10"/>
        <v>0.99897266666666662</v>
      </c>
      <c r="R11" s="6">
        <f t="shared" si="17"/>
        <v>1622.53</v>
      </c>
      <c r="S11" s="106">
        <f t="shared" si="4"/>
        <v>1533.9398619999999</v>
      </c>
      <c r="T11" s="106"/>
      <c r="U11" s="106"/>
      <c r="V11" s="107">
        <f t="shared" si="11"/>
        <v>0</v>
      </c>
      <c r="W11" s="107">
        <f t="shared" si="5"/>
        <v>1533.9398619999999</v>
      </c>
      <c r="X11" s="97">
        <f t="shared" si="12"/>
        <v>1500</v>
      </c>
      <c r="Y11" s="6">
        <f t="shared" si="13"/>
        <v>33.939861999999948</v>
      </c>
      <c r="Z11" s="4">
        <f t="shared" si="14"/>
        <v>2.2626574666666732E-2</v>
      </c>
      <c r="AA11" s="4">
        <f t="shared" si="15"/>
        <v>2.2626574666666732E-2</v>
      </c>
      <c r="AB11" s="124" t="str">
        <f t="shared" si="16"/>
        <v>达成</v>
      </c>
    </row>
    <row r="12" spans="1:28">
      <c r="A12" s="103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99" t="s">
        <v>71</v>
      </c>
      <c r="K12" s="81">
        <f t="shared" si="6"/>
        <v>43481</v>
      </c>
      <c r="L12" s="81">
        <f t="shared" ca="1" si="7"/>
        <v>43556</v>
      </c>
      <c r="M12" s="83">
        <f t="shared" ca="1" si="8"/>
        <v>11400</v>
      </c>
      <c r="N12" s="100">
        <f t="shared" ca="1" si="9"/>
        <v>1.2077017543859649</v>
      </c>
      <c r="O12" s="90">
        <f t="shared" si="2"/>
        <v>149.849232</v>
      </c>
      <c r="P12" s="90">
        <f t="shared" si="3"/>
        <v>0.15076799999999935</v>
      </c>
      <c r="Q12" s="93">
        <f t="shared" si="10"/>
        <v>0.99899488000000003</v>
      </c>
      <c r="R12" s="6">
        <f t="shared" si="17"/>
        <v>1781</v>
      </c>
      <c r="S12" s="106">
        <f t="shared" si="4"/>
        <v>1684.1135999999999</v>
      </c>
      <c r="T12" s="106"/>
      <c r="U12" s="106"/>
      <c r="V12" s="107">
        <f t="shared" ref="V12:V75" si="18">V11+U12</f>
        <v>0</v>
      </c>
      <c r="W12" s="107">
        <f t="shared" ref="W12:W75" si="19">V12+S12</f>
        <v>1684.1135999999999</v>
      </c>
      <c r="X12" s="97">
        <f t="shared" si="12"/>
        <v>1650</v>
      </c>
      <c r="Y12" s="6">
        <f t="shared" ref="Y12:Y75" si="20">W12-X12</f>
        <v>34.113599999999906</v>
      </c>
      <c r="Z12" s="4">
        <f t="shared" ref="Z12:Z75" si="21">W12/X12-1</f>
        <v>2.0674909090909077E-2</v>
      </c>
      <c r="AA12" s="4">
        <f t="shared" ref="AA12:AA75" si="22">S12/(X12-V12)-1</f>
        <v>2.0674909090909077E-2</v>
      </c>
      <c r="AB12" s="124" t="str">
        <f t="shared" si="16"/>
        <v>达成</v>
      </c>
    </row>
    <row r="13" spans="1:28">
      <c r="A13" s="103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99" t="s">
        <v>72</v>
      </c>
      <c r="K13" s="81">
        <f t="shared" si="6"/>
        <v>43482</v>
      </c>
      <c r="L13" s="81">
        <f t="shared" ca="1" si="7"/>
        <v>43556</v>
      </c>
      <c r="M13" s="83">
        <f t="shared" ca="1" si="8"/>
        <v>11250</v>
      </c>
      <c r="N13" s="100">
        <f t="shared" ca="1" si="9"/>
        <v>1.2562488888888887</v>
      </c>
      <c r="O13" s="90">
        <f t="shared" si="2"/>
        <v>149.85351</v>
      </c>
      <c r="P13" s="90">
        <f t="shared" si="3"/>
        <v>0.14649000000000001</v>
      </c>
      <c r="Q13" s="93">
        <f t="shared" si="10"/>
        <v>0.99902340000000001</v>
      </c>
      <c r="R13" s="6">
        <f t="shared" si="17"/>
        <v>1940.3</v>
      </c>
      <c r="S13" s="106">
        <f t="shared" si="4"/>
        <v>1825.2402099999999</v>
      </c>
      <c r="T13" s="106"/>
      <c r="U13" s="106"/>
      <c r="V13" s="107">
        <f t="shared" si="18"/>
        <v>0</v>
      </c>
      <c r="W13" s="107">
        <f t="shared" si="19"/>
        <v>1825.2402099999999</v>
      </c>
      <c r="X13" s="97">
        <f t="shared" si="12"/>
        <v>1800</v>
      </c>
      <c r="Y13" s="6">
        <f t="shared" si="20"/>
        <v>25.240209999999934</v>
      </c>
      <c r="Z13" s="4">
        <f t="shared" si="21"/>
        <v>1.402233888888893E-2</v>
      </c>
      <c r="AA13" s="4">
        <f t="shared" si="22"/>
        <v>1.402233888888893E-2</v>
      </c>
      <c r="AB13" s="124" t="str">
        <f t="shared" si="16"/>
        <v>达成</v>
      </c>
    </row>
    <row r="14" spans="1:28">
      <c r="A14" s="103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99" t="s">
        <v>73</v>
      </c>
      <c r="K14" s="81">
        <f t="shared" si="6"/>
        <v>43483</v>
      </c>
      <c r="L14" s="81">
        <f t="shared" ca="1" si="7"/>
        <v>43556</v>
      </c>
      <c r="M14" s="83">
        <f t="shared" ca="1" si="8"/>
        <v>11100</v>
      </c>
      <c r="N14" s="100">
        <f t="shared" ca="1" si="9"/>
        <v>1.1683288288288289</v>
      </c>
      <c r="O14" s="90">
        <f t="shared" si="2"/>
        <v>149.854016</v>
      </c>
      <c r="P14" s="90">
        <f t="shared" si="3"/>
        <v>0.14598399999999856</v>
      </c>
      <c r="Q14" s="93">
        <f t="shared" si="10"/>
        <v>0.99902677333333334</v>
      </c>
      <c r="R14" s="6">
        <f t="shared" si="17"/>
        <v>2096.92</v>
      </c>
      <c r="S14" s="106">
        <f t="shared" si="4"/>
        <v>2006.3330559999999</v>
      </c>
      <c r="T14" s="106"/>
      <c r="U14" s="106"/>
      <c r="V14" s="107">
        <f t="shared" si="18"/>
        <v>0</v>
      </c>
      <c r="W14" s="107">
        <f t="shared" si="19"/>
        <v>2006.3330559999999</v>
      </c>
      <c r="X14" s="97">
        <f t="shared" si="12"/>
        <v>1950</v>
      </c>
      <c r="Y14" s="6">
        <f t="shared" si="20"/>
        <v>56.333055999999942</v>
      </c>
      <c r="Z14" s="4">
        <f t="shared" si="21"/>
        <v>2.8888746666666743E-2</v>
      </c>
      <c r="AA14" s="4">
        <f t="shared" si="22"/>
        <v>2.8888746666666743E-2</v>
      </c>
      <c r="AB14" s="124" t="str">
        <f t="shared" si="16"/>
        <v>达成</v>
      </c>
    </row>
    <row r="15" spans="1:28">
      <c r="A15" s="103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99" t="s">
        <v>74</v>
      </c>
      <c r="K15" s="81">
        <f t="shared" si="6"/>
        <v>43486</v>
      </c>
      <c r="L15" s="81">
        <f t="shared" ca="1" si="7"/>
        <v>43556</v>
      </c>
      <c r="M15" s="83">
        <f t="shared" ca="1" si="8"/>
        <v>10650</v>
      </c>
      <c r="N15" s="100">
        <f t="shared" ca="1" si="9"/>
        <v>1.1847934272300467</v>
      </c>
      <c r="O15" s="90">
        <f t="shared" si="2"/>
        <v>149.84844000000001</v>
      </c>
      <c r="P15" s="90">
        <f t="shared" si="3"/>
        <v>0.15155999999998926</v>
      </c>
      <c r="Q15" s="93">
        <f t="shared" si="10"/>
        <v>0.99898960000000003</v>
      </c>
      <c r="R15" s="6">
        <f t="shared" si="17"/>
        <v>2252.7200000000003</v>
      </c>
      <c r="S15" s="106">
        <f t="shared" si="4"/>
        <v>2166.6660960000004</v>
      </c>
      <c r="T15" s="106"/>
      <c r="U15" s="106"/>
      <c r="V15" s="107">
        <f t="shared" si="18"/>
        <v>0</v>
      </c>
      <c r="W15" s="107">
        <f t="shared" si="19"/>
        <v>2166.6660960000004</v>
      </c>
      <c r="X15" s="97">
        <f t="shared" si="12"/>
        <v>2100</v>
      </c>
      <c r="Y15" s="6">
        <f t="shared" si="20"/>
        <v>66.66609600000038</v>
      </c>
      <c r="Z15" s="4">
        <f t="shared" si="21"/>
        <v>3.1745760000000178E-2</v>
      </c>
      <c r="AA15" s="4">
        <f t="shared" si="22"/>
        <v>3.1745760000000178E-2</v>
      </c>
      <c r="AB15" s="124" t="str">
        <f t="shared" si="16"/>
        <v>达成</v>
      </c>
    </row>
    <row r="16" spans="1:28">
      <c r="A16" s="103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99" t="s">
        <v>75</v>
      </c>
      <c r="K16" s="81">
        <f t="shared" si="6"/>
        <v>43487</v>
      </c>
      <c r="L16" s="81">
        <f t="shared" ca="1" si="7"/>
        <v>43556</v>
      </c>
      <c r="M16" s="83">
        <f t="shared" ca="1" si="8"/>
        <v>10500</v>
      </c>
      <c r="N16" s="100">
        <f t="shared" ca="1" si="9"/>
        <v>1.2823666666666662</v>
      </c>
      <c r="O16" s="90">
        <f t="shared" si="2"/>
        <v>149.84994600000002</v>
      </c>
      <c r="P16" s="90">
        <f t="shared" si="3"/>
        <v>0.15005399999998303</v>
      </c>
      <c r="Q16" s="93">
        <f t="shared" si="10"/>
        <v>0.99899964000000008</v>
      </c>
      <c r="R16" s="6">
        <f t="shared" si="17"/>
        <v>2410.4900000000002</v>
      </c>
      <c r="S16" s="106">
        <f t="shared" si="4"/>
        <v>2289.4834020000003</v>
      </c>
      <c r="T16" s="106"/>
      <c r="U16" s="106"/>
      <c r="V16" s="107">
        <f t="shared" si="18"/>
        <v>0</v>
      </c>
      <c r="W16" s="107">
        <f t="shared" si="19"/>
        <v>2289.4834020000003</v>
      </c>
      <c r="X16" s="97">
        <f t="shared" si="12"/>
        <v>2250</v>
      </c>
      <c r="Y16" s="6">
        <f t="shared" si="20"/>
        <v>39.483402000000297</v>
      </c>
      <c r="Z16" s="4">
        <f t="shared" si="21"/>
        <v>1.7548178666666692E-2</v>
      </c>
      <c r="AA16" s="4">
        <f t="shared" si="22"/>
        <v>1.7548178666666692E-2</v>
      </c>
      <c r="AB16" s="124" t="str">
        <f t="shared" si="16"/>
        <v>达成</v>
      </c>
    </row>
    <row r="17" spans="1:28">
      <c r="A17" s="103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99" t="s">
        <v>76</v>
      </c>
      <c r="K17" s="81">
        <f t="shared" si="6"/>
        <v>43488</v>
      </c>
      <c r="L17" s="81">
        <f t="shared" ca="1" si="7"/>
        <v>43556</v>
      </c>
      <c r="M17" s="83">
        <f t="shared" ca="1" si="8"/>
        <v>10350</v>
      </c>
      <c r="N17" s="100">
        <f t="shared" ca="1" si="9"/>
        <v>1.3048309178743962</v>
      </c>
      <c r="O17" s="90">
        <f t="shared" si="2"/>
        <v>149.847005</v>
      </c>
      <c r="P17" s="90">
        <f t="shared" si="3"/>
        <v>0.15299500000000421</v>
      </c>
      <c r="Q17" s="93">
        <f t="shared" si="10"/>
        <v>0.99898003333333329</v>
      </c>
      <c r="R17" s="6">
        <f t="shared" si="17"/>
        <v>2568.34</v>
      </c>
      <c r="S17" s="106">
        <f t="shared" si="4"/>
        <v>2438.1251620000003</v>
      </c>
      <c r="T17" s="106"/>
      <c r="U17" s="106"/>
      <c r="V17" s="107">
        <f t="shared" si="18"/>
        <v>0</v>
      </c>
      <c r="W17" s="107">
        <f t="shared" si="19"/>
        <v>2438.1251620000003</v>
      </c>
      <c r="X17" s="97">
        <f t="shared" si="12"/>
        <v>2400</v>
      </c>
      <c r="Y17" s="6">
        <f t="shared" si="20"/>
        <v>38.125162000000273</v>
      </c>
      <c r="Z17" s="4">
        <f t="shared" si="21"/>
        <v>1.5885484166666686E-2</v>
      </c>
      <c r="AA17" s="4">
        <f t="shared" si="22"/>
        <v>1.5885484166666686E-2</v>
      </c>
      <c r="AB17" s="124" t="str">
        <f t="shared" si="16"/>
        <v>达成</v>
      </c>
    </row>
    <row r="18" spans="1:28">
      <c r="A18" s="103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99" t="s">
        <v>77</v>
      </c>
      <c r="K18" s="81">
        <f t="shared" si="6"/>
        <v>43489</v>
      </c>
      <c r="L18" s="81">
        <f t="shared" ca="1" si="7"/>
        <v>43556</v>
      </c>
      <c r="M18" s="83">
        <f t="shared" ca="1" si="8"/>
        <v>10200</v>
      </c>
      <c r="N18" s="100">
        <f t="shared" ca="1" si="9"/>
        <v>1.2889509803921573</v>
      </c>
      <c r="O18" s="90">
        <f t="shared" si="2"/>
        <v>149.85372900000002</v>
      </c>
      <c r="P18" s="90">
        <f t="shared" si="3"/>
        <v>0.1462709999999845</v>
      </c>
      <c r="Q18" s="93">
        <f t="shared" si="10"/>
        <v>0.99902486000000013</v>
      </c>
      <c r="R18" s="6">
        <f t="shared" si="17"/>
        <v>2725.3700000000003</v>
      </c>
      <c r="S18" s="106">
        <f t="shared" si="4"/>
        <v>2600.8205910000006</v>
      </c>
      <c r="T18" s="106"/>
      <c r="U18" s="106"/>
      <c r="V18" s="107">
        <f t="shared" si="18"/>
        <v>0</v>
      </c>
      <c r="W18" s="107">
        <f t="shared" si="19"/>
        <v>2600.8205910000006</v>
      </c>
      <c r="X18" s="97">
        <f t="shared" si="12"/>
        <v>2550</v>
      </c>
      <c r="Y18" s="6">
        <f t="shared" si="20"/>
        <v>50.820591000000604</v>
      </c>
      <c r="Z18" s="4">
        <f t="shared" si="21"/>
        <v>1.9929643529412067E-2</v>
      </c>
      <c r="AA18" s="4">
        <f t="shared" si="22"/>
        <v>1.9929643529412067E-2</v>
      </c>
      <c r="AB18" s="124" t="str">
        <f t="shared" si="16"/>
        <v>达成</v>
      </c>
    </row>
    <row r="19" spans="1:28">
      <c r="A19" s="103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99" t="s">
        <v>78</v>
      </c>
      <c r="K19" s="81">
        <f t="shared" si="6"/>
        <v>43490</v>
      </c>
      <c r="L19" s="81">
        <f t="shared" ca="1" si="7"/>
        <v>43556</v>
      </c>
      <c r="M19" s="83">
        <f t="shared" ca="1" si="8"/>
        <v>10050</v>
      </c>
      <c r="N19" s="100">
        <f t="shared" ca="1" si="9"/>
        <v>1.2566169154228854</v>
      </c>
      <c r="O19" s="90">
        <f t="shared" si="2"/>
        <v>149.84612800000002</v>
      </c>
      <c r="P19" s="90">
        <f t="shared" si="3"/>
        <v>0.15387199999997847</v>
      </c>
      <c r="Q19" s="93">
        <f t="shared" si="10"/>
        <v>0.99897418666666682</v>
      </c>
      <c r="R19" s="6">
        <f t="shared" si="17"/>
        <v>2881.2000000000003</v>
      </c>
      <c r="S19" s="106">
        <f t="shared" si="4"/>
        <v>2770.5619200000001</v>
      </c>
      <c r="T19" s="106"/>
      <c r="U19" s="106"/>
      <c r="V19" s="107">
        <f t="shared" si="18"/>
        <v>0</v>
      </c>
      <c r="W19" s="107">
        <f t="shared" si="19"/>
        <v>2770.5619200000001</v>
      </c>
      <c r="X19" s="97">
        <f t="shared" si="12"/>
        <v>2700</v>
      </c>
      <c r="Y19" s="6">
        <f t="shared" si="20"/>
        <v>70.5619200000001</v>
      </c>
      <c r="Z19" s="4">
        <f t="shared" si="21"/>
        <v>2.6134044444444449E-2</v>
      </c>
      <c r="AA19" s="4">
        <f t="shared" si="22"/>
        <v>2.6134044444444449E-2</v>
      </c>
      <c r="AB19" s="124" t="str">
        <f t="shared" si="16"/>
        <v>达成</v>
      </c>
    </row>
    <row r="20" spans="1:28">
      <c r="A20" s="103" t="s">
        <v>205</v>
      </c>
      <c r="B20" s="22">
        <v>105</v>
      </c>
      <c r="C20" s="23">
        <v>104.62</v>
      </c>
      <c r="D20" s="24">
        <v>1.0026999999999999</v>
      </c>
      <c r="E20" s="25">
        <f>10%*Q20+13%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99" t="s">
        <v>83</v>
      </c>
      <c r="K20" s="81">
        <f t="shared" si="6"/>
        <v>43508</v>
      </c>
      <c r="L20" s="81">
        <f t="shared" ca="1" si="7"/>
        <v>43563</v>
      </c>
      <c r="M20" s="83">
        <f t="shared" ca="1" si="8"/>
        <v>5880</v>
      </c>
      <c r="N20" s="100">
        <f t="shared" ca="1" si="9"/>
        <v>1.3327465986394555</v>
      </c>
      <c r="O20" s="90">
        <f t="shared" si="2"/>
        <v>104.902474</v>
      </c>
      <c r="P20" s="90">
        <f t="shared" si="3"/>
        <v>9.7526000000002E-2</v>
      </c>
      <c r="Q20" s="93">
        <f>O20/150</f>
        <v>0.69934982666666667</v>
      </c>
      <c r="R20" s="6">
        <f t="shared" si="17"/>
        <v>2985.82</v>
      </c>
      <c r="S20" s="106">
        <f t="shared" si="4"/>
        <v>2993.8817140000001</v>
      </c>
      <c r="T20" s="106"/>
      <c r="U20" s="106"/>
      <c r="V20" s="107">
        <f t="shared" si="18"/>
        <v>0</v>
      </c>
      <c r="W20" s="107">
        <f t="shared" si="19"/>
        <v>2993.8817140000001</v>
      </c>
      <c r="X20" s="97">
        <f t="shared" si="12"/>
        <v>2805</v>
      </c>
      <c r="Y20" s="6">
        <f t="shared" si="20"/>
        <v>188.8817140000001</v>
      </c>
      <c r="Z20" s="4">
        <f t="shared" si="21"/>
        <v>6.7337509447415345E-2</v>
      </c>
      <c r="AA20" s="4">
        <f t="shared" si="22"/>
        <v>6.7337509447415345E-2</v>
      </c>
      <c r="AB20" s="124" t="str">
        <f t="shared" si="16"/>
        <v>达成</v>
      </c>
    </row>
    <row r="21" spans="1:28">
      <c r="A21" s="103" t="s">
        <v>207</v>
      </c>
      <c r="B21" s="22">
        <v>90</v>
      </c>
      <c r="C21" s="23">
        <v>87.89</v>
      </c>
      <c r="D21" s="24">
        <v>1.0229999999999999</v>
      </c>
      <c r="E21" s="25">
        <f>10%*Q21+13%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99" t="s">
        <v>94</v>
      </c>
      <c r="K21" s="81">
        <f t="shared" si="6"/>
        <v>43510</v>
      </c>
      <c r="L21" s="81">
        <f t="shared" ca="1" si="7"/>
        <v>43574</v>
      </c>
      <c r="M21" s="83">
        <f t="shared" ca="1" si="8"/>
        <v>5850</v>
      </c>
      <c r="N21" s="100">
        <f t="shared" ca="1" si="9"/>
        <v>1.1099743589743594</v>
      </c>
      <c r="O21" s="90">
        <f t="shared" si="2"/>
        <v>89.911469999999994</v>
      </c>
      <c r="P21" s="90">
        <f t="shared" si="3"/>
        <v>8.8530000000005771E-2</v>
      </c>
      <c r="Q21" s="93">
        <f>O21/150</f>
        <v>0.59940979999999999</v>
      </c>
      <c r="R21" s="6">
        <f t="shared" si="17"/>
        <v>3073.71</v>
      </c>
      <c r="S21" s="106">
        <f t="shared" si="4"/>
        <v>3144.4053299999996</v>
      </c>
      <c r="T21" s="106"/>
      <c r="U21" s="106"/>
      <c r="V21" s="107">
        <f t="shared" si="18"/>
        <v>0</v>
      </c>
      <c r="W21" s="107">
        <f t="shared" si="19"/>
        <v>3144.4053299999996</v>
      </c>
      <c r="X21" s="97">
        <f t="shared" si="12"/>
        <v>2895</v>
      </c>
      <c r="Y21" s="6">
        <f t="shared" si="20"/>
        <v>249.40532999999959</v>
      </c>
      <c r="Z21" s="4">
        <f t="shared" si="21"/>
        <v>8.6150373056994578E-2</v>
      </c>
      <c r="AA21" s="4">
        <f t="shared" si="22"/>
        <v>8.6150373056994578E-2</v>
      </c>
      <c r="AB21" s="124" t="str">
        <f t="shared" si="16"/>
        <v>达成</v>
      </c>
    </row>
    <row r="22" spans="1:28">
      <c r="A22" s="103" t="s">
        <v>208</v>
      </c>
      <c r="B22" s="22">
        <v>90</v>
      </c>
      <c r="C22" s="23">
        <v>89.46</v>
      </c>
      <c r="D22" s="24">
        <v>1.0049999999999999</v>
      </c>
      <c r="E22" s="25">
        <f>10%*Q22+13%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99" t="s">
        <v>82</v>
      </c>
      <c r="K22" s="81">
        <f t="shared" si="6"/>
        <v>43511</v>
      </c>
      <c r="L22" s="81">
        <f t="shared" ca="1" si="7"/>
        <v>43558</v>
      </c>
      <c r="M22" s="83">
        <f t="shared" ca="1" si="8"/>
        <v>4320</v>
      </c>
      <c r="N22" s="100">
        <f t="shared" ca="1" si="9"/>
        <v>1.4532407407407411</v>
      </c>
      <c r="O22" s="90">
        <f t="shared" si="2"/>
        <v>89.907299999999978</v>
      </c>
      <c r="P22" s="90">
        <f t="shared" si="3"/>
        <v>9.2700000000021987E-2</v>
      </c>
      <c r="Q22" s="93">
        <f>O22/150</f>
        <v>0.59938199999999986</v>
      </c>
      <c r="R22" s="6">
        <f t="shared" si="17"/>
        <v>3163.17</v>
      </c>
      <c r="S22" s="106">
        <f t="shared" si="4"/>
        <v>3178.9858499999996</v>
      </c>
      <c r="T22" s="106"/>
      <c r="U22" s="106"/>
      <c r="V22" s="107">
        <f t="shared" si="18"/>
        <v>0</v>
      </c>
      <c r="W22" s="107">
        <f t="shared" si="19"/>
        <v>3178.9858499999996</v>
      </c>
      <c r="X22" s="97">
        <f t="shared" si="12"/>
        <v>2985</v>
      </c>
      <c r="Y22" s="6">
        <f t="shared" si="20"/>
        <v>193.98584999999957</v>
      </c>
      <c r="Z22" s="4">
        <f t="shared" si="21"/>
        <v>6.4986884422110425E-2</v>
      </c>
      <c r="AA22" s="4">
        <f t="shared" si="22"/>
        <v>6.4986884422110425E-2</v>
      </c>
      <c r="AB22" s="124" t="str">
        <f t="shared" si="16"/>
        <v>达成</v>
      </c>
    </row>
    <row r="23" spans="1:28">
      <c r="A23" s="103" t="s">
        <v>199</v>
      </c>
      <c r="B23" s="22">
        <v>270</v>
      </c>
      <c r="C23" s="95">
        <v>253.95</v>
      </c>
      <c r="D23" s="96">
        <v>1.0616000000000001</v>
      </c>
      <c r="E23" s="25">
        <f>10%*Q23+13%</f>
        <v>0.30972887999999998</v>
      </c>
      <c r="F23" s="44">
        <f t="shared" si="0"/>
        <v>0.30466666666666664</v>
      </c>
      <c r="G23" s="26">
        <v>352.26</v>
      </c>
      <c r="H23" s="43">
        <f t="shared" si="1"/>
        <v>82.259999999999991</v>
      </c>
      <c r="I23" s="22" t="s">
        <v>11</v>
      </c>
      <c r="J23" s="99" t="s">
        <v>759</v>
      </c>
      <c r="K23" s="81">
        <f t="shared" si="6"/>
        <v>43493</v>
      </c>
      <c r="L23" s="81">
        <f t="shared" ca="1" si="7"/>
        <v>43774</v>
      </c>
      <c r="M23" s="83">
        <f t="shared" ca="1" si="8"/>
        <v>76140</v>
      </c>
      <c r="N23" s="100">
        <f t="shared" ca="1" si="9"/>
        <v>0.39433806146572098</v>
      </c>
      <c r="O23" s="90">
        <f t="shared" si="2"/>
        <v>269.59332000000001</v>
      </c>
      <c r="P23" s="90">
        <f t="shared" si="3"/>
        <v>0.40667999999999438</v>
      </c>
      <c r="Q23" s="93">
        <f t="shared" si="10"/>
        <v>1.7972888</v>
      </c>
      <c r="R23" s="6">
        <f t="shared" si="17"/>
        <v>3417.12</v>
      </c>
      <c r="S23" s="106">
        <f t="shared" si="4"/>
        <v>3627.6145920000004</v>
      </c>
      <c r="T23" s="106"/>
      <c r="U23" s="106"/>
      <c r="V23" s="107">
        <f t="shared" si="18"/>
        <v>0</v>
      </c>
      <c r="W23" s="107">
        <f t="shared" si="19"/>
        <v>3627.6145920000004</v>
      </c>
      <c r="X23" s="97">
        <f t="shared" si="12"/>
        <v>3255</v>
      </c>
      <c r="Y23" s="6">
        <f t="shared" si="20"/>
        <v>372.61459200000036</v>
      </c>
      <c r="Z23" s="4">
        <f t="shared" si="21"/>
        <v>0.11447452903225819</v>
      </c>
      <c r="AA23" s="4">
        <f t="shared" si="22"/>
        <v>0.11447452903225819</v>
      </c>
      <c r="AB23" s="125">
        <f t="shared" si="16"/>
        <v>5.062213333333343E-3</v>
      </c>
    </row>
    <row r="24" spans="1:28">
      <c r="A24" s="104" t="s">
        <v>200</v>
      </c>
      <c r="B24">
        <v>270</v>
      </c>
      <c r="C24" s="55">
        <v>253.16</v>
      </c>
      <c r="D24" s="56">
        <v>1.0649</v>
      </c>
      <c r="E24" s="19">
        <f t="shared" ref="E24:E87" si="23">10%*Q24+13%</f>
        <v>0.30972672266666668</v>
      </c>
      <c r="F24" s="37">
        <f t="shared" si="0"/>
        <v>0.27545758518518532</v>
      </c>
      <c r="H24" s="41">
        <f t="shared" si="1"/>
        <v>74.373548000000028</v>
      </c>
      <c r="I24" t="s">
        <v>7</v>
      </c>
      <c r="J24" s="97" t="s">
        <v>15</v>
      </c>
      <c r="K24" s="81">
        <f t="shared" si="6"/>
        <v>43494</v>
      </c>
      <c r="L24" s="81" t="str">
        <f t="shared" ca="1" si="7"/>
        <v>2019-11-18</v>
      </c>
      <c r="M24" s="83">
        <f t="shared" ca="1" si="8"/>
        <v>79380</v>
      </c>
      <c r="N24" s="100">
        <f t="shared" ca="1" si="9"/>
        <v>0.34197965507684569</v>
      </c>
      <c r="O24" s="90">
        <f t="shared" si="2"/>
        <v>269.59008399999999</v>
      </c>
      <c r="P24" s="90">
        <f t="shared" si="3"/>
        <v>0.40991600000000972</v>
      </c>
      <c r="Q24" s="93">
        <f t="shared" si="10"/>
        <v>1.7972672266666665</v>
      </c>
      <c r="R24" s="6">
        <f t="shared" si="17"/>
        <v>3670.2799999999997</v>
      </c>
      <c r="S24" s="106">
        <f t="shared" si="4"/>
        <v>3908.4811719999998</v>
      </c>
      <c r="T24" s="106"/>
      <c r="U24" s="106"/>
      <c r="V24" s="107">
        <f t="shared" si="18"/>
        <v>0</v>
      </c>
      <c r="W24" s="107">
        <f t="shared" si="19"/>
        <v>3908.4811719999998</v>
      </c>
      <c r="X24" s="97">
        <f t="shared" si="12"/>
        <v>3525</v>
      </c>
      <c r="Y24" s="6">
        <f t="shared" si="20"/>
        <v>383.48117199999979</v>
      </c>
      <c r="Z24" s="4">
        <f t="shared" si="21"/>
        <v>0.10878898496453893</v>
      </c>
      <c r="AA24" s="4">
        <f t="shared" si="22"/>
        <v>0.10878898496453893</v>
      </c>
      <c r="AB24" s="125">
        <f t="shared" si="16"/>
        <v>3.426913748148136E-2</v>
      </c>
    </row>
    <row r="25" spans="1:28">
      <c r="A25" s="103" t="s">
        <v>201</v>
      </c>
      <c r="B25" s="22">
        <v>255</v>
      </c>
      <c r="C25" s="95">
        <v>240.9</v>
      </c>
      <c r="D25" s="96">
        <v>1.0569999999999999</v>
      </c>
      <c r="E25" s="25">
        <f t="shared" si="23"/>
        <v>0.29975419999999997</v>
      </c>
      <c r="F25" s="37">
        <f t="shared" si="0"/>
        <v>0.29388235294117648</v>
      </c>
      <c r="G25" s="26">
        <v>329.94</v>
      </c>
      <c r="H25" s="43">
        <f t="shared" si="1"/>
        <v>74.94</v>
      </c>
      <c r="I25" s="22" t="s">
        <v>800</v>
      </c>
      <c r="J25" s="99" t="s">
        <v>640</v>
      </c>
      <c r="K25" s="81">
        <f t="shared" si="6"/>
        <v>43495</v>
      </c>
      <c r="L25" s="81">
        <f t="shared" ca="1" si="7"/>
        <v>43714</v>
      </c>
      <c r="M25" s="83">
        <f t="shared" ca="1" si="8"/>
        <v>56100</v>
      </c>
      <c r="N25" s="100">
        <f t="shared" ca="1" si="9"/>
        <v>0.48757754010695187</v>
      </c>
      <c r="O25" s="90">
        <f t="shared" si="2"/>
        <v>254.63129999999998</v>
      </c>
      <c r="P25" s="90">
        <f t="shared" si="3"/>
        <v>0.36870000000001824</v>
      </c>
      <c r="Q25" s="93">
        <f t="shared" si="10"/>
        <v>1.6975419999999999</v>
      </c>
      <c r="R25" s="6">
        <f t="shared" si="17"/>
        <v>3911.18</v>
      </c>
      <c r="S25" s="106">
        <f t="shared" si="4"/>
        <v>4134.11726</v>
      </c>
      <c r="T25" s="106"/>
      <c r="U25" s="106"/>
      <c r="V25" s="107">
        <f t="shared" si="18"/>
        <v>0</v>
      </c>
      <c r="W25" s="107">
        <f t="shared" si="19"/>
        <v>4134.11726</v>
      </c>
      <c r="X25" s="97">
        <f t="shared" si="12"/>
        <v>3780</v>
      </c>
      <c r="Y25" s="6">
        <f t="shared" si="20"/>
        <v>354.11725999999999</v>
      </c>
      <c r="Z25" s="4">
        <f t="shared" si="21"/>
        <v>9.3681814814814857E-2</v>
      </c>
      <c r="AA25" s="4">
        <f t="shared" si="22"/>
        <v>9.3681814814814857E-2</v>
      </c>
      <c r="AB25" s="125">
        <f t="shared" si="16"/>
        <v>5.8718470588234872E-3</v>
      </c>
    </row>
    <row r="26" spans="1:28">
      <c r="A26" s="104" t="s">
        <v>202</v>
      </c>
      <c r="B26">
        <v>270</v>
      </c>
      <c r="C26" s="55">
        <v>252.58</v>
      </c>
      <c r="D26" s="56">
        <v>1.0673999999999999</v>
      </c>
      <c r="E26" s="19">
        <f t="shared" si="23"/>
        <v>0.30973592799999999</v>
      </c>
      <c r="F26" s="37">
        <f t="shared" si="0"/>
        <v>0.27253545925925937</v>
      </c>
      <c r="H26" s="41">
        <f t="shared" si="1"/>
        <v>73.584574000000032</v>
      </c>
      <c r="I26" t="s">
        <v>7</v>
      </c>
      <c r="J26" s="97" t="s">
        <v>17</v>
      </c>
      <c r="K26" s="81">
        <f t="shared" si="6"/>
        <v>43496</v>
      </c>
      <c r="L26" s="81" t="str">
        <f t="shared" ca="1" si="7"/>
        <v>2019-11-18</v>
      </c>
      <c r="M26" s="83">
        <f t="shared" ca="1" si="8"/>
        <v>78840</v>
      </c>
      <c r="N26" s="100">
        <f t="shared" ca="1" si="9"/>
        <v>0.34066932407407424</v>
      </c>
      <c r="O26" s="90">
        <f t="shared" si="2"/>
        <v>269.60389199999997</v>
      </c>
      <c r="P26" s="90">
        <f t="shared" si="3"/>
        <v>0.39610800000002655</v>
      </c>
      <c r="Q26" s="93">
        <f t="shared" si="10"/>
        <v>1.7973592799999998</v>
      </c>
      <c r="R26" s="6">
        <f t="shared" si="17"/>
        <v>4163.76</v>
      </c>
      <c r="S26" s="106">
        <f t="shared" si="4"/>
        <v>4444.3974239999998</v>
      </c>
      <c r="T26" s="106"/>
      <c r="U26" s="106"/>
      <c r="V26" s="107">
        <f t="shared" si="18"/>
        <v>0</v>
      </c>
      <c r="W26" s="107">
        <f t="shared" si="19"/>
        <v>4444.3974239999998</v>
      </c>
      <c r="X26" s="97">
        <f t="shared" si="12"/>
        <v>4050</v>
      </c>
      <c r="Y26" s="6">
        <f t="shared" si="20"/>
        <v>394.39742399999977</v>
      </c>
      <c r="Z26" s="4">
        <f t="shared" si="21"/>
        <v>9.7382080000000038E-2</v>
      </c>
      <c r="AA26" s="4">
        <f t="shared" si="22"/>
        <v>9.7382080000000038E-2</v>
      </c>
      <c r="AB26" s="125">
        <f t="shared" si="16"/>
        <v>3.7200468740740622E-2</v>
      </c>
    </row>
    <row r="27" spans="1:28">
      <c r="A27" s="104" t="s">
        <v>203</v>
      </c>
      <c r="B27">
        <v>255</v>
      </c>
      <c r="C27" s="55">
        <v>235.44</v>
      </c>
      <c r="D27" s="56">
        <v>1.0814999999999999</v>
      </c>
      <c r="E27" s="19">
        <f t="shared" si="23"/>
        <v>0.29975224</v>
      </c>
      <c r="F27" s="37">
        <f t="shared" si="0"/>
        <v>0.25595698823529428</v>
      </c>
      <c r="H27" s="41">
        <f t="shared" si="1"/>
        <v>65.269032000000038</v>
      </c>
      <c r="I27" t="s">
        <v>7</v>
      </c>
      <c r="J27" s="97" t="s">
        <v>18</v>
      </c>
      <c r="K27" s="81">
        <f t="shared" si="6"/>
        <v>43497</v>
      </c>
      <c r="L27" s="81" t="str">
        <f t="shared" ca="1" si="7"/>
        <v>2019-11-18</v>
      </c>
      <c r="M27" s="83">
        <f t="shared" ca="1" si="8"/>
        <v>74205</v>
      </c>
      <c r="N27" s="100">
        <f t="shared" ca="1" si="9"/>
        <v>0.32104570689306666</v>
      </c>
      <c r="O27" s="90">
        <f t="shared" si="2"/>
        <v>254.62835999999999</v>
      </c>
      <c r="P27" s="90">
        <f t="shared" si="3"/>
        <v>0.37164000000001352</v>
      </c>
      <c r="Q27" s="93">
        <f t="shared" si="10"/>
        <v>1.6975224</v>
      </c>
      <c r="R27" s="6">
        <f t="shared" si="17"/>
        <v>4399.2</v>
      </c>
      <c r="S27" s="106">
        <f t="shared" si="4"/>
        <v>4757.7347999999993</v>
      </c>
      <c r="T27" s="106"/>
      <c r="U27" s="106"/>
      <c r="V27" s="107">
        <f t="shared" si="18"/>
        <v>0</v>
      </c>
      <c r="W27" s="107">
        <f t="shared" si="19"/>
        <v>4757.7347999999993</v>
      </c>
      <c r="X27" s="97">
        <f t="shared" si="12"/>
        <v>4305</v>
      </c>
      <c r="Y27" s="6">
        <f t="shared" si="20"/>
        <v>452.73479999999927</v>
      </c>
      <c r="Z27" s="4">
        <f t="shared" si="21"/>
        <v>0.10516487804878039</v>
      </c>
      <c r="AA27" s="4">
        <f t="shared" si="22"/>
        <v>0.10516487804878039</v>
      </c>
      <c r="AB27" s="125">
        <f t="shared" si="16"/>
        <v>4.3795251764705723E-2</v>
      </c>
    </row>
    <row r="28" spans="1:28">
      <c r="A28" s="104" t="s">
        <v>204</v>
      </c>
      <c r="B28">
        <v>255</v>
      </c>
      <c r="C28" s="55">
        <v>231.51</v>
      </c>
      <c r="D28" s="56">
        <v>1.0999000000000001</v>
      </c>
      <c r="E28" s="19">
        <f t="shared" si="23"/>
        <v>0.29975856600000006</v>
      </c>
      <c r="F28" s="37">
        <f t="shared" si="0"/>
        <v>0.23499236470588228</v>
      </c>
      <c r="H28" s="41">
        <f t="shared" si="1"/>
        <v>59.923052999999982</v>
      </c>
      <c r="I28" t="s">
        <v>7</v>
      </c>
      <c r="J28" s="97" t="s">
        <v>19</v>
      </c>
      <c r="K28" s="81">
        <f t="shared" si="6"/>
        <v>43507</v>
      </c>
      <c r="L28" s="81" t="str">
        <f t="shared" ca="1" si="7"/>
        <v>2019-11-18</v>
      </c>
      <c r="M28" s="83">
        <f t="shared" ca="1" si="8"/>
        <v>71655</v>
      </c>
      <c r="N28" s="100">
        <f t="shared" ca="1" si="9"/>
        <v>0.30523919258949123</v>
      </c>
      <c r="O28" s="90">
        <f t="shared" si="2"/>
        <v>254.63784900000002</v>
      </c>
      <c r="P28" s="90">
        <f t="shared" si="3"/>
        <v>0.36215099999998301</v>
      </c>
      <c r="Q28" s="93">
        <f t="shared" si="10"/>
        <v>1.6975856600000001</v>
      </c>
      <c r="R28" s="6">
        <f t="shared" si="17"/>
        <v>4630.71</v>
      </c>
      <c r="S28" s="106">
        <f t="shared" si="4"/>
        <v>5093.3179290000007</v>
      </c>
      <c r="T28" s="106"/>
      <c r="U28" s="106"/>
      <c r="V28" s="107">
        <f t="shared" si="18"/>
        <v>0</v>
      </c>
      <c r="W28" s="107">
        <f t="shared" si="19"/>
        <v>5093.3179290000007</v>
      </c>
      <c r="X28" s="97">
        <f t="shared" si="12"/>
        <v>4560</v>
      </c>
      <c r="Y28" s="6">
        <f t="shared" si="20"/>
        <v>533.31792900000073</v>
      </c>
      <c r="Z28" s="4">
        <f t="shared" si="21"/>
        <v>0.11695568618421071</v>
      </c>
      <c r="AA28" s="4">
        <f t="shared" si="22"/>
        <v>0.11695568618421071</v>
      </c>
      <c r="AB28" s="125">
        <f t="shared" si="16"/>
        <v>6.4766201294117781E-2</v>
      </c>
    </row>
    <row r="29" spans="1:28">
      <c r="A29" s="103" t="s">
        <v>206</v>
      </c>
      <c r="B29" s="22">
        <v>105</v>
      </c>
      <c r="C29" s="95">
        <v>92.94</v>
      </c>
      <c r="D29" s="96">
        <v>1.1282000000000001</v>
      </c>
      <c r="E29" s="25">
        <f t="shared" si="23"/>
        <v>0.19990327200000002</v>
      </c>
      <c r="F29" s="37">
        <f t="shared" si="0"/>
        <v>0.20533333333333337</v>
      </c>
      <c r="G29" s="26">
        <v>126.56</v>
      </c>
      <c r="H29" s="43">
        <f t="shared" si="1"/>
        <v>21.560000000000002</v>
      </c>
      <c r="I29" s="22" t="s">
        <v>11</v>
      </c>
      <c r="J29" s="99" t="s">
        <v>614</v>
      </c>
      <c r="K29" s="81">
        <f t="shared" si="6"/>
        <v>43509</v>
      </c>
      <c r="L29" s="81">
        <f t="shared" ca="1" si="7"/>
        <v>43713</v>
      </c>
      <c r="M29" s="83">
        <f t="shared" ca="1" si="8"/>
        <v>21525</v>
      </c>
      <c r="N29" s="100">
        <f t="shared" ca="1" si="9"/>
        <v>0.36559349593495938</v>
      </c>
      <c r="O29" s="90">
        <f t="shared" si="2"/>
        <v>104.85490800000001</v>
      </c>
      <c r="P29" s="90">
        <f t="shared" si="3"/>
        <v>0.14509199999999112</v>
      </c>
      <c r="Q29" s="93">
        <f t="shared" si="10"/>
        <v>0.69903272000000005</v>
      </c>
      <c r="R29" s="6">
        <f t="shared" si="17"/>
        <v>4723.6499999999996</v>
      </c>
      <c r="S29" s="106">
        <f t="shared" si="4"/>
        <v>5329.2219299999997</v>
      </c>
      <c r="T29" s="106"/>
      <c r="U29" s="106"/>
      <c r="V29" s="107">
        <f t="shared" si="18"/>
        <v>0</v>
      </c>
      <c r="W29" s="107">
        <f t="shared" si="19"/>
        <v>5329.2219299999997</v>
      </c>
      <c r="X29" s="97">
        <f t="shared" si="12"/>
        <v>4665</v>
      </c>
      <c r="Y29" s="6">
        <f t="shared" si="20"/>
        <v>664.2219299999997</v>
      </c>
      <c r="Z29" s="4">
        <f t="shared" si="21"/>
        <v>0.14238412218649521</v>
      </c>
      <c r="AA29" s="4">
        <f t="shared" si="22"/>
        <v>0.14238412218649521</v>
      </c>
      <c r="AB29" s="125" t="str">
        <f t="shared" si="16"/>
        <v>达成</v>
      </c>
    </row>
    <row r="30" spans="1:28">
      <c r="A30" s="103" t="s">
        <v>209</v>
      </c>
      <c r="B30" s="22">
        <v>90</v>
      </c>
      <c r="C30" s="95">
        <v>78.62</v>
      </c>
      <c r="D30" s="96">
        <v>1.1431</v>
      </c>
      <c r="E30" s="25">
        <f t="shared" si="23"/>
        <v>0.18991368133333333</v>
      </c>
      <c r="F30" s="37">
        <f t="shared" si="0"/>
        <v>0.18955555555555559</v>
      </c>
      <c r="G30" s="26">
        <v>107.06</v>
      </c>
      <c r="H30" s="43">
        <f t="shared" si="1"/>
        <v>17.060000000000002</v>
      </c>
      <c r="I30" s="22" t="s">
        <v>11</v>
      </c>
      <c r="J30" s="99" t="s">
        <v>615</v>
      </c>
      <c r="K30" s="81">
        <f t="shared" si="6"/>
        <v>43514</v>
      </c>
      <c r="L30" s="81">
        <f t="shared" ca="1" si="7"/>
        <v>43713</v>
      </c>
      <c r="M30" s="83">
        <f t="shared" ca="1" si="8"/>
        <v>18000</v>
      </c>
      <c r="N30" s="100">
        <f t="shared" ca="1" si="9"/>
        <v>0.34593888888888891</v>
      </c>
      <c r="O30" s="90">
        <f t="shared" si="2"/>
        <v>89.870522000000008</v>
      </c>
      <c r="P30" s="90">
        <f t="shared" si="3"/>
        <v>0.12947799999999177</v>
      </c>
      <c r="Q30" s="93">
        <f t="shared" si="10"/>
        <v>0.59913681333333335</v>
      </c>
      <c r="R30" s="6">
        <f t="shared" si="17"/>
        <v>4802.2699999999995</v>
      </c>
      <c r="S30" s="106">
        <f t="shared" si="4"/>
        <v>5489.4748369999998</v>
      </c>
      <c r="T30" s="106"/>
      <c r="U30" s="106"/>
      <c r="V30" s="107">
        <f t="shared" si="18"/>
        <v>0</v>
      </c>
      <c r="W30" s="107">
        <f t="shared" si="19"/>
        <v>5489.4748369999998</v>
      </c>
      <c r="X30" s="97">
        <f t="shared" si="12"/>
        <v>4755</v>
      </c>
      <c r="Y30" s="6">
        <f t="shared" si="20"/>
        <v>734.47483699999975</v>
      </c>
      <c r="Z30" s="4">
        <f t="shared" si="21"/>
        <v>0.15446368811777078</v>
      </c>
      <c r="AA30" s="4">
        <f t="shared" si="22"/>
        <v>0.15446368811777078</v>
      </c>
      <c r="AB30" s="125">
        <f t="shared" si="16"/>
        <v>3.5812577777774579E-4</v>
      </c>
    </row>
    <row r="31" spans="1:28">
      <c r="A31" s="103" t="s">
        <v>210</v>
      </c>
      <c r="B31" s="22">
        <v>90</v>
      </c>
      <c r="C31" s="95">
        <v>78.77</v>
      </c>
      <c r="D31" s="96">
        <v>1.141</v>
      </c>
      <c r="E31" s="25">
        <f t="shared" si="23"/>
        <v>0.18991771333333335</v>
      </c>
      <c r="F31" s="37">
        <f t="shared" si="0"/>
        <v>0.19188888888888883</v>
      </c>
      <c r="G31" s="26">
        <v>107.27</v>
      </c>
      <c r="H31" s="43">
        <f t="shared" si="1"/>
        <v>17.269999999999996</v>
      </c>
      <c r="I31" s="22" t="s">
        <v>11</v>
      </c>
      <c r="J31" s="99" t="s">
        <v>616</v>
      </c>
      <c r="K31" s="81">
        <f t="shared" si="6"/>
        <v>43515</v>
      </c>
      <c r="L31" s="81">
        <f t="shared" ca="1" si="7"/>
        <v>43713</v>
      </c>
      <c r="M31" s="83">
        <f t="shared" ca="1" si="8"/>
        <v>17910</v>
      </c>
      <c r="N31" s="100">
        <f t="shared" ca="1" si="9"/>
        <v>0.3519570072585147</v>
      </c>
      <c r="O31" s="90">
        <f t="shared" si="2"/>
        <v>89.876570000000001</v>
      </c>
      <c r="P31" s="90">
        <f t="shared" si="3"/>
        <v>0.12342999999999904</v>
      </c>
      <c r="Q31" s="93">
        <f t="shared" si="10"/>
        <v>0.59917713333333333</v>
      </c>
      <c r="R31" s="6">
        <f t="shared" si="17"/>
        <v>4881.04</v>
      </c>
      <c r="S31" s="106">
        <f t="shared" si="4"/>
        <v>5569.2666399999998</v>
      </c>
      <c r="T31" s="106"/>
      <c r="U31" s="106"/>
      <c r="V31" s="107">
        <f t="shared" si="18"/>
        <v>0</v>
      </c>
      <c r="W31" s="107">
        <f t="shared" si="19"/>
        <v>5569.2666399999998</v>
      </c>
      <c r="X31" s="97">
        <f t="shared" si="12"/>
        <v>4845</v>
      </c>
      <c r="Y31" s="6">
        <f t="shared" si="20"/>
        <v>724.26663999999982</v>
      </c>
      <c r="Z31" s="4">
        <f t="shared" si="21"/>
        <v>0.14948743859649127</v>
      </c>
      <c r="AA31" s="4">
        <f t="shared" si="22"/>
        <v>0.14948743859649127</v>
      </c>
      <c r="AB31" s="125" t="str">
        <f t="shared" si="16"/>
        <v>达成</v>
      </c>
    </row>
    <row r="32" spans="1:28">
      <c r="A32" s="103" t="s">
        <v>211</v>
      </c>
      <c r="B32" s="22">
        <v>90</v>
      </c>
      <c r="C32" s="95">
        <v>78.510000000000005</v>
      </c>
      <c r="D32" s="96">
        <v>1.1447000000000001</v>
      </c>
      <c r="E32" s="25">
        <f t="shared" si="23"/>
        <v>0.18991359800000002</v>
      </c>
      <c r="F32" s="37">
        <f t="shared" si="0"/>
        <v>0.18788888888888886</v>
      </c>
      <c r="G32" s="26">
        <v>106.91</v>
      </c>
      <c r="H32" s="43">
        <f t="shared" si="1"/>
        <v>16.909999999999997</v>
      </c>
      <c r="I32" s="22" t="s">
        <v>11</v>
      </c>
      <c r="J32" s="99" t="s">
        <v>617</v>
      </c>
      <c r="K32" s="81">
        <f t="shared" si="6"/>
        <v>43516</v>
      </c>
      <c r="L32" s="81">
        <f t="shared" ca="1" si="7"/>
        <v>43713</v>
      </c>
      <c r="M32" s="83">
        <f t="shared" ca="1" si="8"/>
        <v>17820</v>
      </c>
      <c r="N32" s="100">
        <f t="shared" ca="1" si="9"/>
        <v>0.34636083052749717</v>
      </c>
      <c r="O32" s="90">
        <f t="shared" si="2"/>
        <v>89.870397000000011</v>
      </c>
      <c r="P32" s="90">
        <f t="shared" si="3"/>
        <v>0.12960299999998881</v>
      </c>
      <c r="Q32" s="93">
        <f t="shared" si="10"/>
        <v>0.59913598000000012</v>
      </c>
      <c r="R32" s="6">
        <f t="shared" si="17"/>
        <v>4959.55</v>
      </c>
      <c r="S32" s="106">
        <f t="shared" si="4"/>
        <v>5677.1968850000003</v>
      </c>
      <c r="T32" s="106"/>
      <c r="U32" s="106"/>
      <c r="V32" s="107">
        <f t="shared" si="18"/>
        <v>0</v>
      </c>
      <c r="W32" s="107">
        <f t="shared" si="19"/>
        <v>5677.1968850000003</v>
      </c>
      <c r="X32" s="97">
        <f t="shared" si="12"/>
        <v>4935</v>
      </c>
      <c r="Y32" s="6">
        <f t="shared" si="20"/>
        <v>742.19688500000029</v>
      </c>
      <c r="Z32" s="4">
        <f t="shared" si="21"/>
        <v>0.15039450557244183</v>
      </c>
      <c r="AA32" s="4">
        <f t="shared" si="22"/>
        <v>0.15039450557244183</v>
      </c>
      <c r="AB32" s="125">
        <f t="shared" si="16"/>
        <v>2.0247091111111615E-3</v>
      </c>
    </row>
    <row r="33" spans="1:28">
      <c r="A33" s="103" t="s">
        <v>212</v>
      </c>
      <c r="B33" s="22">
        <v>90</v>
      </c>
      <c r="C33" s="95">
        <v>78.7</v>
      </c>
      <c r="D33" s="96">
        <v>1.1418999999999999</v>
      </c>
      <c r="E33" s="25">
        <f t="shared" si="23"/>
        <v>0.18991168666666666</v>
      </c>
      <c r="F33" s="37">
        <f t="shared" si="0"/>
        <v>0.1907777777777778</v>
      </c>
      <c r="G33" s="26">
        <v>107.17</v>
      </c>
      <c r="H33" s="43">
        <f t="shared" si="1"/>
        <v>17.170000000000002</v>
      </c>
      <c r="I33" s="22" t="s">
        <v>11</v>
      </c>
      <c r="J33" s="99" t="s">
        <v>618</v>
      </c>
      <c r="K33" s="81">
        <f t="shared" si="6"/>
        <v>43517</v>
      </c>
      <c r="L33" s="81">
        <f t="shared" ca="1" si="7"/>
        <v>43713</v>
      </c>
      <c r="M33" s="83">
        <f t="shared" ca="1" si="8"/>
        <v>17730</v>
      </c>
      <c r="N33" s="100">
        <f t="shared" ca="1" si="9"/>
        <v>0.35347151720248171</v>
      </c>
      <c r="O33" s="90">
        <f t="shared" si="2"/>
        <v>89.867530000000002</v>
      </c>
      <c r="P33" s="90">
        <f t="shared" si="3"/>
        <v>0.13246999999999787</v>
      </c>
      <c r="Q33" s="93">
        <f t="shared" si="10"/>
        <v>0.59911686666666664</v>
      </c>
      <c r="R33" s="6">
        <f t="shared" si="17"/>
        <v>5038.25</v>
      </c>
      <c r="S33" s="106">
        <f t="shared" si="4"/>
        <v>5753.1776749999999</v>
      </c>
      <c r="T33" s="106"/>
      <c r="U33" s="106"/>
      <c r="V33" s="107">
        <f t="shared" si="18"/>
        <v>0</v>
      </c>
      <c r="W33" s="107">
        <f t="shared" si="19"/>
        <v>5753.1776749999999</v>
      </c>
      <c r="X33" s="97">
        <f t="shared" si="12"/>
        <v>5025</v>
      </c>
      <c r="Y33" s="6">
        <f t="shared" si="20"/>
        <v>728.17767499999991</v>
      </c>
      <c r="Z33" s="4">
        <f t="shared" si="21"/>
        <v>0.14491098009950254</v>
      </c>
      <c r="AA33" s="4">
        <f t="shared" si="22"/>
        <v>0.14491098009950254</v>
      </c>
      <c r="AB33" s="125" t="str">
        <f t="shared" si="16"/>
        <v>达成</v>
      </c>
    </row>
    <row r="34" spans="1:28">
      <c r="A34" s="102" t="s">
        <v>213</v>
      </c>
      <c r="B34" s="22">
        <v>90</v>
      </c>
      <c r="C34" s="95">
        <v>77.069999999999993</v>
      </c>
      <c r="D34" s="96">
        <v>1.1660999999999999</v>
      </c>
      <c r="E34" s="25">
        <f t="shared" si="23"/>
        <v>0.189914218</v>
      </c>
      <c r="F34" s="37">
        <f t="shared" ref="F34:F65" si="24">IF(G34="",($F$1*C34-B34)/B34,H34/B34)</f>
        <v>0.18777777777777785</v>
      </c>
      <c r="G34" s="26">
        <v>106.9</v>
      </c>
      <c r="H34" s="43">
        <f t="shared" ref="H34:H65" si="25">IF(G34="",$F$1*C34-B34,G34-B34)</f>
        <v>16.900000000000006</v>
      </c>
      <c r="I34" s="22" t="s">
        <v>11</v>
      </c>
      <c r="J34" s="99" t="s">
        <v>760</v>
      </c>
      <c r="K34" s="81">
        <f t="shared" si="6"/>
        <v>43518</v>
      </c>
      <c r="L34" s="81">
        <f t="shared" ca="1" si="7"/>
        <v>43774</v>
      </c>
      <c r="M34" s="83">
        <f t="shared" ca="1" si="8"/>
        <v>23130</v>
      </c>
      <c r="N34" s="100">
        <f t="shared" ca="1" si="9"/>
        <v>0.2666882836143537</v>
      </c>
      <c r="O34" s="90">
        <f t="shared" ref="O34:O65" si="26">D34*C34</f>
        <v>89.87132699999998</v>
      </c>
      <c r="P34" s="90">
        <f t="shared" ref="P34:P65" si="27">B34-O34</f>
        <v>0.12867300000002047</v>
      </c>
      <c r="Q34" s="93">
        <f t="shared" si="10"/>
        <v>0.59914217999999986</v>
      </c>
      <c r="R34" s="6">
        <f t="shared" si="17"/>
        <v>5115.32</v>
      </c>
      <c r="S34" s="106">
        <f t="shared" ref="S34:S65" si="28">R34*D34</f>
        <v>5964.974651999999</v>
      </c>
      <c r="T34" s="106"/>
      <c r="U34" s="106"/>
      <c r="V34" s="107">
        <f t="shared" si="18"/>
        <v>0</v>
      </c>
      <c r="W34" s="107">
        <f t="shared" si="19"/>
        <v>5964.974651999999</v>
      </c>
      <c r="X34" s="97">
        <f t="shared" si="12"/>
        <v>5115</v>
      </c>
      <c r="Y34" s="6">
        <f t="shared" si="20"/>
        <v>849.97465199999897</v>
      </c>
      <c r="Z34" s="4">
        <f t="shared" si="21"/>
        <v>0.1661729524926685</v>
      </c>
      <c r="AA34" s="4">
        <f t="shared" si="22"/>
        <v>0.1661729524926685</v>
      </c>
      <c r="AB34" s="125">
        <f t="shared" si="16"/>
        <v>2.1364402222221468E-3</v>
      </c>
    </row>
    <row r="35" spans="1:28">
      <c r="A35" s="105" t="s">
        <v>214</v>
      </c>
      <c r="B35">
        <v>135</v>
      </c>
      <c r="C35" s="55">
        <v>109.44</v>
      </c>
      <c r="D35" s="56">
        <v>1.2319</v>
      </c>
      <c r="E35" s="19">
        <f t="shared" si="23"/>
        <v>0.21987942399999999</v>
      </c>
      <c r="F35" s="37">
        <f t="shared" si="24"/>
        <v>0.10274986666666661</v>
      </c>
      <c r="H35" s="41">
        <f t="shared" si="25"/>
        <v>13.871231999999992</v>
      </c>
      <c r="I35" t="s">
        <v>7</v>
      </c>
      <c r="J35" s="97" t="s">
        <v>26</v>
      </c>
      <c r="K35" s="81">
        <f t="shared" si="6"/>
        <v>43521</v>
      </c>
      <c r="L35" s="81" t="str">
        <f t="shared" ca="1" si="7"/>
        <v>2019-11-18</v>
      </c>
      <c r="M35" s="83">
        <f t="shared" ca="1" si="8"/>
        <v>36045</v>
      </c>
      <c r="N35" s="100">
        <f t="shared" ca="1" si="9"/>
        <v>0.14046330087390754</v>
      </c>
      <c r="O35" s="90">
        <f t="shared" si="26"/>
        <v>134.81913599999999</v>
      </c>
      <c r="P35" s="90">
        <f t="shared" si="27"/>
        <v>0.1808640000000139</v>
      </c>
      <c r="Q35" s="93">
        <f t="shared" si="10"/>
        <v>0.89879423999999986</v>
      </c>
      <c r="R35" s="6">
        <f t="shared" si="17"/>
        <v>4891.74</v>
      </c>
      <c r="S35" s="106">
        <f t="shared" si="28"/>
        <v>6026.1345059999994</v>
      </c>
      <c r="T35" s="106">
        <v>333.02</v>
      </c>
      <c r="U35" s="106">
        <v>371.31</v>
      </c>
      <c r="V35" s="107">
        <f t="shared" si="18"/>
        <v>371.31</v>
      </c>
      <c r="W35" s="107">
        <f t="shared" si="19"/>
        <v>6397.4445059999998</v>
      </c>
      <c r="X35" s="97">
        <f t="shared" ref="X35:X66" si="29">X34+B35</f>
        <v>5250</v>
      </c>
      <c r="Y35" s="6">
        <f t="shared" si="20"/>
        <v>1147.4445059999998</v>
      </c>
      <c r="Z35" s="4">
        <f t="shared" si="21"/>
        <v>0.21856085828571414</v>
      </c>
      <c r="AA35" s="4">
        <f t="shared" si="22"/>
        <v>0.23519520731999788</v>
      </c>
      <c r="AB35" s="125">
        <f t="shared" si="16"/>
        <v>0.11712955733333338</v>
      </c>
    </row>
    <row r="36" spans="1:28">
      <c r="A36" s="105" t="s">
        <v>215</v>
      </c>
      <c r="B36">
        <v>135</v>
      </c>
      <c r="C36" s="55">
        <v>110.69</v>
      </c>
      <c r="D36" s="56">
        <v>1.218</v>
      </c>
      <c r="E36" s="19">
        <f t="shared" si="23"/>
        <v>0.21988027999999998</v>
      </c>
      <c r="F36" s="37">
        <f t="shared" si="24"/>
        <v>0.11534523703703704</v>
      </c>
      <c r="H36" s="41">
        <f t="shared" si="25"/>
        <v>15.571607</v>
      </c>
      <c r="I36" t="s">
        <v>7</v>
      </c>
      <c r="J36" s="97" t="s">
        <v>27</v>
      </c>
      <c r="K36" s="81">
        <f t="shared" si="6"/>
        <v>43522</v>
      </c>
      <c r="L36" s="81" t="str">
        <f t="shared" ca="1" si="7"/>
        <v>2019-11-18</v>
      </c>
      <c r="M36" s="83">
        <f t="shared" ca="1" si="8"/>
        <v>35910</v>
      </c>
      <c r="N36" s="100">
        <f t="shared" ca="1" si="9"/>
        <v>0.15827447939292677</v>
      </c>
      <c r="O36" s="90">
        <f t="shared" si="26"/>
        <v>134.82041999999998</v>
      </c>
      <c r="P36" s="90">
        <f t="shared" si="27"/>
        <v>0.17958000000001562</v>
      </c>
      <c r="Q36" s="93">
        <f t="shared" si="10"/>
        <v>0.8988027999999999</v>
      </c>
      <c r="R36" s="6">
        <f t="shared" ref="R36:R67" si="30">R35+C36-T36</f>
        <v>5002.4299999999994</v>
      </c>
      <c r="S36" s="106">
        <f t="shared" si="28"/>
        <v>6092.9597399999993</v>
      </c>
      <c r="T36" s="106"/>
      <c r="U36" s="106"/>
      <c r="V36" s="107">
        <f t="shared" si="18"/>
        <v>371.31</v>
      </c>
      <c r="W36" s="107">
        <f t="shared" si="19"/>
        <v>6464.2697399999997</v>
      </c>
      <c r="X36" s="97">
        <f t="shared" si="29"/>
        <v>5385</v>
      </c>
      <c r="Y36" s="6">
        <f t="shared" si="20"/>
        <v>1079.2697399999997</v>
      </c>
      <c r="Z36" s="4">
        <f t="shared" si="21"/>
        <v>0.2004214930362116</v>
      </c>
      <c r="AA36" s="4">
        <f t="shared" si="22"/>
        <v>0.21526455365210051</v>
      </c>
      <c r="AB36" s="125">
        <f t="shared" si="16"/>
        <v>0.10453504296296294</v>
      </c>
    </row>
    <row r="37" spans="1:28">
      <c r="A37" s="105" t="s">
        <v>216</v>
      </c>
      <c r="B37">
        <v>135</v>
      </c>
      <c r="C37" s="55">
        <v>110.89</v>
      </c>
      <c r="D37" s="56">
        <v>1.2158</v>
      </c>
      <c r="E37" s="19">
        <f t="shared" si="23"/>
        <v>0.21988004133333333</v>
      </c>
      <c r="F37" s="37">
        <f t="shared" si="24"/>
        <v>0.11736049629629637</v>
      </c>
      <c r="H37" s="41">
        <f t="shared" si="25"/>
        <v>15.843667000000011</v>
      </c>
      <c r="I37" t="s">
        <v>7</v>
      </c>
      <c r="J37" s="97" t="s">
        <v>29</v>
      </c>
      <c r="K37" s="81">
        <f t="shared" si="6"/>
        <v>43523</v>
      </c>
      <c r="L37" s="81" t="str">
        <f t="shared" ca="1" si="7"/>
        <v>2019-11-18</v>
      </c>
      <c r="M37" s="83">
        <f t="shared" ca="1" si="8"/>
        <v>35775</v>
      </c>
      <c r="N37" s="100">
        <f t="shared" ca="1" si="9"/>
        <v>0.16164747603074783</v>
      </c>
      <c r="O37" s="90">
        <f t="shared" si="26"/>
        <v>134.82006200000001</v>
      </c>
      <c r="P37" s="90">
        <f t="shared" si="27"/>
        <v>0.17993799999999283</v>
      </c>
      <c r="Q37" s="93">
        <f t="shared" si="10"/>
        <v>0.89880041333333338</v>
      </c>
      <c r="R37" s="6">
        <f t="shared" si="30"/>
        <v>5113.32</v>
      </c>
      <c r="S37" s="106">
        <f t="shared" si="28"/>
        <v>6216.7744559999992</v>
      </c>
      <c r="T37" s="106"/>
      <c r="U37" s="106"/>
      <c r="V37" s="107">
        <f t="shared" si="18"/>
        <v>371.31</v>
      </c>
      <c r="W37" s="107">
        <f t="shared" si="19"/>
        <v>6588.0844559999996</v>
      </c>
      <c r="X37" s="97">
        <f t="shared" si="29"/>
        <v>5520</v>
      </c>
      <c r="Y37" s="6">
        <f t="shared" si="20"/>
        <v>1068.0844559999996</v>
      </c>
      <c r="Z37" s="4">
        <f t="shared" si="21"/>
        <v>0.19349356086956515</v>
      </c>
      <c r="AA37" s="4">
        <f t="shared" si="22"/>
        <v>0.20744780827744536</v>
      </c>
      <c r="AB37" s="125">
        <f t="shared" si="16"/>
        <v>0.10251954503703696</v>
      </c>
    </row>
    <row r="38" spans="1:28">
      <c r="A38" s="105" t="s">
        <v>217</v>
      </c>
      <c r="B38">
        <v>135</v>
      </c>
      <c r="C38" s="55">
        <v>111.16</v>
      </c>
      <c r="D38" s="56">
        <v>1.2129000000000001</v>
      </c>
      <c r="E38" s="19">
        <f t="shared" si="23"/>
        <v>0.21988397600000001</v>
      </c>
      <c r="F38" s="37">
        <f t="shared" si="24"/>
        <v>0.12008109629629631</v>
      </c>
      <c r="H38" s="41">
        <f t="shared" si="25"/>
        <v>16.210948000000002</v>
      </c>
      <c r="I38" t="s">
        <v>7</v>
      </c>
      <c r="J38" s="97" t="s">
        <v>30</v>
      </c>
      <c r="K38" s="81">
        <f t="shared" si="6"/>
        <v>43524</v>
      </c>
      <c r="L38" s="81" t="str">
        <f t="shared" ca="1" si="7"/>
        <v>2019-11-18</v>
      </c>
      <c r="M38" s="83">
        <f t="shared" ca="1" si="8"/>
        <v>35640</v>
      </c>
      <c r="N38" s="100">
        <f t="shared" ca="1" si="9"/>
        <v>0.16602121268237938</v>
      </c>
      <c r="O38" s="90">
        <f t="shared" si="26"/>
        <v>134.825964</v>
      </c>
      <c r="P38" s="90">
        <f t="shared" si="27"/>
        <v>0.17403600000000097</v>
      </c>
      <c r="Q38" s="93">
        <f t="shared" si="10"/>
        <v>0.89883975999999999</v>
      </c>
      <c r="R38" s="6">
        <f t="shared" si="30"/>
        <v>5224.4799999999996</v>
      </c>
      <c r="S38" s="106">
        <f t="shared" si="28"/>
        <v>6336.7717919999996</v>
      </c>
      <c r="T38" s="106"/>
      <c r="U38" s="106"/>
      <c r="V38" s="107">
        <f t="shared" si="18"/>
        <v>371.31</v>
      </c>
      <c r="W38" s="107">
        <f t="shared" si="19"/>
        <v>6708.081792</v>
      </c>
      <c r="X38" s="97">
        <f t="shared" si="29"/>
        <v>5655</v>
      </c>
      <c r="Y38" s="6">
        <f t="shared" si="20"/>
        <v>1053.081792</v>
      </c>
      <c r="Z38" s="4">
        <f t="shared" si="21"/>
        <v>0.18622136021220159</v>
      </c>
      <c r="AA38" s="4">
        <f t="shared" si="22"/>
        <v>0.19930801996332104</v>
      </c>
      <c r="AB38" s="125">
        <f t="shared" si="16"/>
        <v>9.9802879703703704E-2</v>
      </c>
    </row>
    <row r="39" spans="1:28">
      <c r="A39" s="105" t="s">
        <v>218</v>
      </c>
      <c r="B39">
        <v>135</v>
      </c>
      <c r="C39" s="55">
        <v>108.9</v>
      </c>
      <c r="D39" s="56">
        <v>1.2381</v>
      </c>
      <c r="E39" s="19">
        <f t="shared" si="23"/>
        <v>0.21988605999999999</v>
      </c>
      <c r="F39" s="37">
        <f t="shared" si="24"/>
        <v>9.7308666666666738E-2</v>
      </c>
      <c r="H39" s="41">
        <f t="shared" si="25"/>
        <v>13.136670000000009</v>
      </c>
      <c r="I39" t="s">
        <v>7</v>
      </c>
      <c r="J39" s="97" t="s">
        <v>31</v>
      </c>
      <c r="K39" s="81">
        <f t="shared" si="6"/>
        <v>43525</v>
      </c>
      <c r="L39" s="81" t="str">
        <f t="shared" ca="1" si="7"/>
        <v>2019-11-18</v>
      </c>
      <c r="M39" s="83">
        <f t="shared" ca="1" si="8"/>
        <v>35505</v>
      </c>
      <c r="N39" s="100">
        <f t="shared" ca="1" si="9"/>
        <v>0.1350481495564006</v>
      </c>
      <c r="O39" s="90">
        <f t="shared" si="26"/>
        <v>134.82909000000001</v>
      </c>
      <c r="P39" s="90">
        <f t="shared" si="27"/>
        <v>0.17090999999999212</v>
      </c>
      <c r="Q39" s="93">
        <f t="shared" si="10"/>
        <v>0.89886060000000001</v>
      </c>
      <c r="R39" s="6">
        <f t="shared" si="30"/>
        <v>5333.3799999999992</v>
      </c>
      <c r="S39" s="106">
        <f t="shared" si="28"/>
        <v>6603.2577779999992</v>
      </c>
      <c r="T39" s="106"/>
      <c r="U39" s="106"/>
      <c r="V39" s="107">
        <f t="shared" si="18"/>
        <v>371.31</v>
      </c>
      <c r="W39" s="107">
        <f t="shared" si="19"/>
        <v>6974.5677779999996</v>
      </c>
      <c r="X39" s="97">
        <f t="shared" si="29"/>
        <v>5790</v>
      </c>
      <c r="Y39" s="6">
        <f t="shared" si="20"/>
        <v>1184.5677779999996</v>
      </c>
      <c r="Z39" s="4">
        <f t="shared" si="21"/>
        <v>0.20458856269430048</v>
      </c>
      <c r="AA39" s="4">
        <f t="shared" si="22"/>
        <v>0.21860777752556415</v>
      </c>
      <c r="AB39" s="125">
        <f t="shared" si="16"/>
        <v>0.12257739333333326</v>
      </c>
    </row>
    <row r="40" spans="1:28">
      <c r="A40" s="105" t="s">
        <v>219</v>
      </c>
      <c r="B40">
        <v>135</v>
      </c>
      <c r="C40" s="55">
        <v>107.7</v>
      </c>
      <c r="D40" s="56">
        <v>1.2518</v>
      </c>
      <c r="E40" s="19">
        <f t="shared" si="23"/>
        <v>0.21987924000000003</v>
      </c>
      <c r="F40" s="37">
        <f t="shared" si="24"/>
        <v>8.5217111111111146E-2</v>
      </c>
      <c r="H40" s="41">
        <f t="shared" si="25"/>
        <v>11.504310000000004</v>
      </c>
      <c r="I40" t="s">
        <v>7</v>
      </c>
      <c r="J40" s="97" t="s">
        <v>47</v>
      </c>
      <c r="K40" s="81">
        <f t="shared" si="6"/>
        <v>43528</v>
      </c>
      <c r="L40" s="81" t="str">
        <f t="shared" ca="1" si="7"/>
        <v>2019-11-18</v>
      </c>
      <c r="M40" s="83">
        <f t="shared" ca="1" si="8"/>
        <v>35100</v>
      </c>
      <c r="N40" s="100">
        <f t="shared" ca="1" si="9"/>
        <v>0.11963171367521372</v>
      </c>
      <c r="O40" s="90">
        <f t="shared" si="26"/>
        <v>134.81886</v>
      </c>
      <c r="P40" s="90">
        <f t="shared" si="27"/>
        <v>0.18113999999999919</v>
      </c>
      <c r="Q40" s="93">
        <f t="shared" si="10"/>
        <v>0.89879240000000005</v>
      </c>
      <c r="R40" s="6">
        <f t="shared" si="30"/>
        <v>5278.079999999999</v>
      </c>
      <c r="S40" s="106">
        <f t="shared" si="28"/>
        <v>6607.100543999999</v>
      </c>
      <c r="T40" s="106">
        <v>163</v>
      </c>
      <c r="U40" s="106">
        <v>184.67</v>
      </c>
      <c r="V40" s="107">
        <f t="shared" si="18"/>
        <v>555.98</v>
      </c>
      <c r="W40" s="107">
        <f t="shared" si="19"/>
        <v>7163.0805439999986</v>
      </c>
      <c r="X40" s="97">
        <f t="shared" si="29"/>
        <v>5925</v>
      </c>
      <c r="Y40" s="6">
        <f t="shared" si="20"/>
        <v>1238.0805439999986</v>
      </c>
      <c r="Z40" s="4">
        <f t="shared" si="21"/>
        <v>0.20895874160337535</v>
      </c>
      <c r="AA40" s="4">
        <f t="shared" si="22"/>
        <v>0.23059711902730817</v>
      </c>
      <c r="AB40" s="125">
        <f t="shared" si="16"/>
        <v>0.1346621288888889</v>
      </c>
    </row>
    <row r="41" spans="1:28">
      <c r="A41" s="105" t="s">
        <v>220</v>
      </c>
      <c r="B41">
        <v>135</v>
      </c>
      <c r="C41" s="55">
        <v>107.11</v>
      </c>
      <c r="D41" s="56">
        <v>1.2587999999999999</v>
      </c>
      <c r="E41" s="19">
        <f t="shared" si="23"/>
        <v>0.21988671199999998</v>
      </c>
      <c r="F41" s="37">
        <f t="shared" si="24"/>
        <v>7.9272096296296432E-2</v>
      </c>
      <c r="H41" s="41">
        <f t="shared" si="25"/>
        <v>10.701733000000019</v>
      </c>
      <c r="I41" t="s">
        <v>7</v>
      </c>
      <c r="J41" s="97" t="s">
        <v>48</v>
      </c>
      <c r="K41" s="81">
        <f t="shared" si="6"/>
        <v>43529</v>
      </c>
      <c r="L41" s="81" t="str">
        <f t="shared" ca="1" si="7"/>
        <v>2019-11-18</v>
      </c>
      <c r="M41" s="83">
        <f t="shared" ca="1" si="8"/>
        <v>34965</v>
      </c>
      <c r="N41" s="100">
        <f t="shared" ca="1" si="9"/>
        <v>0.11171550250250269</v>
      </c>
      <c r="O41" s="90">
        <f t="shared" si="26"/>
        <v>134.83006799999998</v>
      </c>
      <c r="P41" s="90">
        <f t="shared" si="27"/>
        <v>0.16993200000001707</v>
      </c>
      <c r="Q41" s="93">
        <f t="shared" si="10"/>
        <v>0.89886711999999991</v>
      </c>
      <c r="R41" s="6">
        <f t="shared" si="30"/>
        <v>5060.6799999999985</v>
      </c>
      <c r="S41" s="106">
        <f t="shared" si="28"/>
        <v>6370.3839839999973</v>
      </c>
      <c r="T41" s="106">
        <v>324.51</v>
      </c>
      <c r="U41" s="106">
        <v>369.7</v>
      </c>
      <c r="V41" s="107">
        <f t="shared" si="18"/>
        <v>925.68000000000006</v>
      </c>
      <c r="W41" s="107">
        <f t="shared" si="19"/>
        <v>7296.0639839999976</v>
      </c>
      <c r="X41" s="97">
        <f t="shared" si="29"/>
        <v>6060</v>
      </c>
      <c r="Y41" s="6">
        <f t="shared" si="20"/>
        <v>1236.0639839999976</v>
      </c>
      <c r="Z41" s="4">
        <f t="shared" si="21"/>
        <v>0.20397095445544511</v>
      </c>
      <c r="AA41" s="4">
        <f t="shared" si="22"/>
        <v>0.24074541205067024</v>
      </c>
      <c r="AB41" s="125">
        <f t="shared" si="16"/>
        <v>0.14061461570370354</v>
      </c>
    </row>
    <row r="42" spans="1:28">
      <c r="A42" s="105" t="s">
        <v>221</v>
      </c>
      <c r="B42">
        <v>135</v>
      </c>
      <c r="C42" s="55">
        <v>106.24</v>
      </c>
      <c r="D42" s="56">
        <v>1.2690999999999999</v>
      </c>
      <c r="E42" s="19">
        <f t="shared" si="23"/>
        <v>0.21988612266666666</v>
      </c>
      <c r="F42" s="37">
        <f t="shared" si="24"/>
        <v>7.0505718518518487E-2</v>
      </c>
      <c r="H42" s="41">
        <f t="shared" si="25"/>
        <v>9.5182719999999961</v>
      </c>
      <c r="I42" t="s">
        <v>7</v>
      </c>
      <c r="J42" s="97" t="s">
        <v>49</v>
      </c>
      <c r="K42" s="81">
        <f t="shared" si="6"/>
        <v>43530</v>
      </c>
      <c r="L42" s="81" t="str">
        <f t="shared" ca="1" si="7"/>
        <v>2019-11-18</v>
      </c>
      <c r="M42" s="83">
        <f t="shared" ca="1" si="8"/>
        <v>34830</v>
      </c>
      <c r="N42" s="100">
        <f t="shared" ca="1" si="9"/>
        <v>9.9746462245190876E-2</v>
      </c>
      <c r="O42" s="90">
        <f t="shared" si="26"/>
        <v>134.82918399999997</v>
      </c>
      <c r="P42" s="90">
        <f t="shared" si="27"/>
        <v>0.1708160000000305</v>
      </c>
      <c r="Q42" s="93">
        <f t="shared" si="10"/>
        <v>0.89886122666666646</v>
      </c>
      <c r="R42" s="6">
        <f t="shared" si="30"/>
        <v>4683.4999999999982</v>
      </c>
      <c r="S42" s="106">
        <f t="shared" si="28"/>
        <v>5943.8298499999974</v>
      </c>
      <c r="T42" s="106">
        <v>483.42</v>
      </c>
      <c r="U42" s="106">
        <v>555.23</v>
      </c>
      <c r="V42" s="107">
        <f t="shared" si="18"/>
        <v>1480.91</v>
      </c>
      <c r="W42" s="107">
        <f t="shared" si="19"/>
        <v>7424.7398499999972</v>
      </c>
      <c r="X42" s="97">
        <f t="shared" si="29"/>
        <v>6195</v>
      </c>
      <c r="Y42" s="6">
        <f t="shared" si="20"/>
        <v>1229.7398499999972</v>
      </c>
      <c r="Z42" s="4">
        <f t="shared" si="21"/>
        <v>0.19850522195318754</v>
      </c>
      <c r="AA42" s="4">
        <f t="shared" si="22"/>
        <v>0.26086473741485561</v>
      </c>
      <c r="AB42" s="125">
        <f t="shared" si="16"/>
        <v>0.14938040414814818</v>
      </c>
    </row>
    <row r="43" spans="1:28">
      <c r="A43" s="105" t="s">
        <v>222</v>
      </c>
      <c r="B43">
        <v>135</v>
      </c>
      <c r="C43" s="55">
        <v>107.27</v>
      </c>
      <c r="D43" s="56">
        <v>1.2568999999999999</v>
      </c>
      <c r="E43" s="19">
        <f t="shared" si="23"/>
        <v>0.21988510866666666</v>
      </c>
      <c r="F43" s="37">
        <f t="shared" si="24"/>
        <v>8.0884303703703822E-2</v>
      </c>
      <c r="H43" s="41">
        <f t="shared" si="25"/>
        <v>10.919381000000016</v>
      </c>
      <c r="I43" t="s">
        <v>7</v>
      </c>
      <c r="J43" s="97" t="s">
        <v>51</v>
      </c>
      <c r="K43" s="81">
        <f t="shared" si="6"/>
        <v>43531</v>
      </c>
      <c r="L43" s="81" t="str">
        <f t="shared" ca="1" si="7"/>
        <v>2019-11-18</v>
      </c>
      <c r="M43" s="83">
        <f t="shared" ca="1" si="8"/>
        <v>34695</v>
      </c>
      <c r="N43" s="100">
        <f t="shared" ca="1" si="9"/>
        <v>0.11487459475428753</v>
      </c>
      <c r="O43" s="90">
        <f t="shared" si="26"/>
        <v>134.82766299999997</v>
      </c>
      <c r="P43" s="90">
        <f t="shared" si="27"/>
        <v>0.17233700000002727</v>
      </c>
      <c r="Q43" s="93">
        <f t="shared" si="10"/>
        <v>0.89885108666666647</v>
      </c>
      <c r="R43" s="6">
        <f t="shared" si="30"/>
        <v>4790.7699999999986</v>
      </c>
      <c r="S43" s="106">
        <f t="shared" si="28"/>
        <v>6021.5188129999979</v>
      </c>
      <c r="T43" s="106"/>
      <c r="U43" s="106"/>
      <c r="V43" s="107">
        <f t="shared" si="18"/>
        <v>1480.91</v>
      </c>
      <c r="W43" s="107">
        <f t="shared" si="19"/>
        <v>7502.4288129999977</v>
      </c>
      <c r="X43" s="97">
        <f t="shared" si="29"/>
        <v>6330</v>
      </c>
      <c r="Y43" s="6">
        <f t="shared" si="20"/>
        <v>1172.4288129999977</v>
      </c>
      <c r="Z43" s="4">
        <f t="shared" si="21"/>
        <v>0.18521782195892533</v>
      </c>
      <c r="AA43" s="4">
        <f t="shared" si="22"/>
        <v>0.24178326510747339</v>
      </c>
      <c r="AB43" s="125">
        <f t="shared" si="16"/>
        <v>0.13900080496296285</v>
      </c>
    </row>
    <row r="44" spans="1:28">
      <c r="A44" s="105" t="s">
        <v>223</v>
      </c>
      <c r="B44">
        <v>135</v>
      </c>
      <c r="C44" s="55">
        <v>111.51</v>
      </c>
      <c r="D44" s="56">
        <v>1.2091000000000001</v>
      </c>
      <c r="E44" s="19">
        <f t="shared" si="23"/>
        <v>0.21988449400000004</v>
      </c>
      <c r="F44" s="37">
        <f t="shared" si="24"/>
        <v>0.12360780000000014</v>
      </c>
      <c r="H44" s="41">
        <f t="shared" si="25"/>
        <v>16.68705300000002</v>
      </c>
      <c r="I44" t="s">
        <v>7</v>
      </c>
      <c r="J44" s="97" t="s">
        <v>52</v>
      </c>
      <c r="K44" s="81">
        <f t="shared" si="6"/>
        <v>43532</v>
      </c>
      <c r="L44" s="81" t="str">
        <f t="shared" ca="1" si="7"/>
        <v>2019-11-18</v>
      </c>
      <c r="M44" s="83">
        <f t="shared" ca="1" si="8"/>
        <v>34560</v>
      </c>
      <c r="N44" s="100">
        <f t="shared" ca="1" si="9"/>
        <v>0.17623768359375019</v>
      </c>
      <c r="O44" s="90">
        <f t="shared" si="26"/>
        <v>134.82674100000003</v>
      </c>
      <c r="P44" s="90">
        <f t="shared" si="27"/>
        <v>0.17325899999997318</v>
      </c>
      <c r="Q44" s="93">
        <f t="shared" si="10"/>
        <v>0.89884494000000015</v>
      </c>
      <c r="R44" s="6">
        <f t="shared" si="30"/>
        <v>4902.2799999999988</v>
      </c>
      <c r="S44" s="106">
        <f t="shared" si="28"/>
        <v>5927.346747999999</v>
      </c>
      <c r="T44" s="106"/>
      <c r="U44" s="106"/>
      <c r="V44" s="107">
        <f t="shared" si="18"/>
        <v>1480.91</v>
      </c>
      <c r="W44" s="107">
        <f t="shared" si="19"/>
        <v>7408.2567479999989</v>
      </c>
      <c r="X44" s="97">
        <f t="shared" si="29"/>
        <v>6465</v>
      </c>
      <c r="Y44" s="6">
        <f t="shared" si="20"/>
        <v>943.25674799999888</v>
      </c>
      <c r="Z44" s="4">
        <f t="shared" si="21"/>
        <v>0.14590204918793481</v>
      </c>
      <c r="AA44" s="4">
        <f t="shared" si="22"/>
        <v>0.18925355441013281</v>
      </c>
      <c r="AB44" s="125">
        <f t="shared" si="16"/>
        <v>9.6276693999999899E-2</v>
      </c>
    </row>
    <row r="45" spans="1:28">
      <c r="A45" s="105" t="s">
        <v>224</v>
      </c>
      <c r="B45">
        <v>135</v>
      </c>
      <c r="C45" s="55">
        <v>109.42</v>
      </c>
      <c r="D45" s="56">
        <v>1.2322</v>
      </c>
      <c r="E45" s="19">
        <f t="shared" si="23"/>
        <v>0.21988488266666667</v>
      </c>
      <c r="F45" s="37">
        <f t="shared" si="24"/>
        <v>0.10254834074074085</v>
      </c>
      <c r="H45" s="41">
        <f t="shared" si="25"/>
        <v>13.844026000000014</v>
      </c>
      <c r="I45" t="s">
        <v>7</v>
      </c>
      <c r="J45" s="97" t="s">
        <v>53</v>
      </c>
      <c r="K45" s="81">
        <f t="shared" si="6"/>
        <v>43535</v>
      </c>
      <c r="L45" s="81" t="str">
        <f t="shared" ca="1" si="7"/>
        <v>2019-11-18</v>
      </c>
      <c r="M45" s="83">
        <f t="shared" ca="1" si="8"/>
        <v>34155</v>
      </c>
      <c r="N45" s="100">
        <f t="shared" ca="1" si="9"/>
        <v>0.1479452346654957</v>
      </c>
      <c r="O45" s="90">
        <f t="shared" si="26"/>
        <v>134.827324</v>
      </c>
      <c r="P45" s="90">
        <f t="shared" si="27"/>
        <v>0.17267599999999561</v>
      </c>
      <c r="Q45" s="93">
        <f t="shared" si="10"/>
        <v>0.89884882666666666</v>
      </c>
      <c r="R45" s="6">
        <f t="shared" si="30"/>
        <v>5011.6999999999989</v>
      </c>
      <c r="S45" s="106">
        <f t="shared" si="28"/>
        <v>6175.4167399999988</v>
      </c>
      <c r="T45" s="106"/>
      <c r="U45" s="106"/>
      <c r="V45" s="107">
        <f t="shared" si="18"/>
        <v>1480.91</v>
      </c>
      <c r="W45" s="107">
        <f t="shared" si="19"/>
        <v>7656.3267399999986</v>
      </c>
      <c r="X45" s="97">
        <f t="shared" si="29"/>
        <v>6600</v>
      </c>
      <c r="Y45" s="6">
        <f t="shared" si="20"/>
        <v>1056.3267399999986</v>
      </c>
      <c r="Z45" s="4">
        <f t="shared" si="21"/>
        <v>0.16004950606060575</v>
      </c>
      <c r="AA45" s="4">
        <f t="shared" si="22"/>
        <v>0.20635049198197297</v>
      </c>
      <c r="AB45" s="125">
        <f t="shared" si="16"/>
        <v>0.11733654192592582</v>
      </c>
    </row>
    <row r="46" spans="1:28">
      <c r="A46" s="105" t="s">
        <v>225</v>
      </c>
      <c r="B46">
        <v>135</v>
      </c>
      <c r="C46" s="55">
        <v>108.72</v>
      </c>
      <c r="D46" s="56">
        <v>1.2402</v>
      </c>
      <c r="E46" s="19">
        <f t="shared" si="23"/>
        <v>0.21988969600000002</v>
      </c>
      <c r="F46" s="37">
        <f t="shared" si="24"/>
        <v>9.5494933333333379E-2</v>
      </c>
      <c r="H46" s="41">
        <f t="shared" si="25"/>
        <v>12.891816000000006</v>
      </c>
      <c r="I46" t="s">
        <v>7</v>
      </c>
      <c r="J46" s="97" t="s">
        <v>54</v>
      </c>
      <c r="K46" s="81">
        <f t="shared" si="6"/>
        <v>43536</v>
      </c>
      <c r="L46" s="81" t="str">
        <f t="shared" ca="1" si="7"/>
        <v>2019-11-18</v>
      </c>
      <c r="M46" s="83">
        <f t="shared" ca="1" si="8"/>
        <v>34020</v>
      </c>
      <c r="N46" s="100">
        <f t="shared" ca="1" si="9"/>
        <v>0.13831607407407412</v>
      </c>
      <c r="O46" s="90">
        <f t="shared" si="26"/>
        <v>134.83454399999999</v>
      </c>
      <c r="P46" s="90">
        <f t="shared" si="27"/>
        <v>0.16545600000000604</v>
      </c>
      <c r="Q46" s="93">
        <f t="shared" si="10"/>
        <v>0.89889695999999997</v>
      </c>
      <c r="R46" s="6">
        <f t="shared" si="30"/>
        <v>5120.4199999999992</v>
      </c>
      <c r="S46" s="106">
        <f t="shared" si="28"/>
        <v>6350.3448839999992</v>
      </c>
      <c r="T46" s="106"/>
      <c r="U46" s="106"/>
      <c r="V46" s="107">
        <f t="shared" si="18"/>
        <v>1480.91</v>
      </c>
      <c r="W46" s="107">
        <f t="shared" si="19"/>
        <v>7831.254883999999</v>
      </c>
      <c r="X46" s="97">
        <f t="shared" si="29"/>
        <v>6735</v>
      </c>
      <c r="Y46" s="6">
        <f t="shared" si="20"/>
        <v>1096.254883999999</v>
      </c>
      <c r="Z46" s="4">
        <f t="shared" si="21"/>
        <v>0.16276984172234576</v>
      </c>
      <c r="AA46" s="4">
        <f t="shared" si="22"/>
        <v>0.20864790743972761</v>
      </c>
      <c r="AB46" s="125">
        <f t="shared" si="16"/>
        <v>0.12439476266666664</v>
      </c>
    </row>
    <row r="47" spans="1:28">
      <c r="A47" s="105" t="s">
        <v>226</v>
      </c>
      <c r="B47">
        <v>135</v>
      </c>
      <c r="C47" s="55">
        <v>109.59</v>
      </c>
      <c r="D47" s="56">
        <v>1.2302999999999999</v>
      </c>
      <c r="E47" s="19">
        <f t="shared" si="23"/>
        <v>0.21988571800000001</v>
      </c>
      <c r="F47" s="37">
        <f t="shared" si="24"/>
        <v>0.10426131111111112</v>
      </c>
      <c r="H47" s="41">
        <f t="shared" si="25"/>
        <v>14.075277</v>
      </c>
      <c r="I47" t="s">
        <v>7</v>
      </c>
      <c r="J47" s="97" t="s">
        <v>55</v>
      </c>
      <c r="K47" s="81">
        <f t="shared" si="6"/>
        <v>43537</v>
      </c>
      <c r="L47" s="81" t="str">
        <f t="shared" ca="1" si="7"/>
        <v>2019-11-18</v>
      </c>
      <c r="M47" s="83">
        <f t="shared" ca="1" si="8"/>
        <v>33885</v>
      </c>
      <c r="N47" s="100">
        <f t="shared" ca="1" si="9"/>
        <v>0.15161505400619743</v>
      </c>
      <c r="O47" s="90">
        <f t="shared" si="26"/>
        <v>134.828577</v>
      </c>
      <c r="P47" s="90">
        <f t="shared" si="27"/>
        <v>0.17142300000000432</v>
      </c>
      <c r="Q47" s="93">
        <f t="shared" si="10"/>
        <v>0.89885717999999992</v>
      </c>
      <c r="R47" s="6">
        <f t="shared" si="30"/>
        <v>5230.0099999999993</v>
      </c>
      <c r="S47" s="106">
        <f t="shared" si="28"/>
        <v>6434.4813029999987</v>
      </c>
      <c r="T47" s="106"/>
      <c r="U47" s="106"/>
      <c r="V47" s="107">
        <f t="shared" si="18"/>
        <v>1480.91</v>
      </c>
      <c r="W47" s="107">
        <f t="shared" si="19"/>
        <v>7915.3913029999985</v>
      </c>
      <c r="X47" s="97">
        <f t="shared" si="29"/>
        <v>6870</v>
      </c>
      <c r="Y47" s="6">
        <f t="shared" si="20"/>
        <v>1045.3913029999985</v>
      </c>
      <c r="Z47" s="4">
        <f t="shared" si="21"/>
        <v>0.1521675841339154</v>
      </c>
      <c r="AA47" s="4">
        <f t="shared" si="22"/>
        <v>0.1939828993392203</v>
      </c>
      <c r="AB47" s="125">
        <f t="shared" si="16"/>
        <v>0.11562440688888889</v>
      </c>
    </row>
    <row r="48" spans="1:28">
      <c r="A48" s="105" t="s">
        <v>227</v>
      </c>
      <c r="B48">
        <v>135</v>
      </c>
      <c r="C48" s="55">
        <v>110.31</v>
      </c>
      <c r="D48" s="56">
        <v>1.2222</v>
      </c>
      <c r="E48" s="19">
        <f t="shared" si="23"/>
        <v>0.21988058800000002</v>
      </c>
      <c r="F48" s="37">
        <f t="shared" si="24"/>
        <v>0.11151624444444455</v>
      </c>
      <c r="H48" s="41">
        <f t="shared" si="25"/>
        <v>15.054693000000015</v>
      </c>
      <c r="I48" t="s">
        <v>7</v>
      </c>
      <c r="J48" s="97" t="s">
        <v>56</v>
      </c>
      <c r="K48" s="81">
        <f t="shared" si="6"/>
        <v>43538</v>
      </c>
      <c r="L48" s="81" t="str">
        <f t="shared" ca="1" si="7"/>
        <v>2019-11-18</v>
      </c>
      <c r="M48" s="83">
        <f t="shared" ca="1" si="8"/>
        <v>33750</v>
      </c>
      <c r="N48" s="100">
        <f t="shared" ca="1" si="9"/>
        <v>0.16281371688888904</v>
      </c>
      <c r="O48" s="90">
        <f t="shared" si="26"/>
        <v>134.82088200000001</v>
      </c>
      <c r="P48" s="90">
        <f t="shared" si="27"/>
        <v>0.17911799999998834</v>
      </c>
      <c r="Q48" s="93">
        <f t="shared" si="10"/>
        <v>0.89880588000000006</v>
      </c>
      <c r="R48" s="6">
        <f t="shared" si="30"/>
        <v>5340.32</v>
      </c>
      <c r="S48" s="106">
        <f t="shared" si="28"/>
        <v>6526.9391039999991</v>
      </c>
      <c r="T48" s="106"/>
      <c r="U48" s="106"/>
      <c r="V48" s="107">
        <f t="shared" si="18"/>
        <v>1480.91</v>
      </c>
      <c r="W48" s="107">
        <f t="shared" si="19"/>
        <v>8007.849103999999</v>
      </c>
      <c r="X48" s="97">
        <f t="shared" si="29"/>
        <v>7005</v>
      </c>
      <c r="Y48" s="6">
        <f t="shared" si="20"/>
        <v>1002.849103999999</v>
      </c>
      <c r="Z48" s="4">
        <f t="shared" si="21"/>
        <v>0.14316189921484646</v>
      </c>
      <c r="AA48" s="4">
        <f t="shared" si="22"/>
        <v>0.18154105092422435</v>
      </c>
      <c r="AB48" s="125">
        <f t="shared" si="16"/>
        <v>0.10836434355555546</v>
      </c>
    </row>
    <row r="49" spans="1:29">
      <c r="A49" s="105" t="s">
        <v>228</v>
      </c>
      <c r="B49">
        <v>135</v>
      </c>
      <c r="C49" s="55">
        <v>109</v>
      </c>
      <c r="D49" s="56">
        <v>1.2370000000000001</v>
      </c>
      <c r="E49" s="19">
        <f t="shared" si="23"/>
        <v>0.21988866666666668</v>
      </c>
      <c r="F49" s="37">
        <f t="shared" si="24"/>
        <v>9.8316296296296402E-2</v>
      </c>
      <c r="H49" s="41">
        <f t="shared" si="25"/>
        <v>13.272700000000015</v>
      </c>
      <c r="I49" t="s">
        <v>7</v>
      </c>
      <c r="J49" s="97" t="s">
        <v>57</v>
      </c>
      <c r="K49" s="81">
        <f t="shared" si="6"/>
        <v>43539</v>
      </c>
      <c r="L49" s="81" t="str">
        <f t="shared" ca="1" si="7"/>
        <v>2019-11-18</v>
      </c>
      <c r="M49" s="83">
        <f t="shared" ca="1" si="8"/>
        <v>33615</v>
      </c>
      <c r="N49" s="100">
        <f t="shared" ca="1" si="9"/>
        <v>0.1441182656552136</v>
      </c>
      <c r="O49" s="90">
        <f t="shared" si="26"/>
        <v>134.833</v>
      </c>
      <c r="P49" s="90">
        <f t="shared" si="27"/>
        <v>0.16700000000000159</v>
      </c>
      <c r="Q49" s="93">
        <f t="shared" si="10"/>
        <v>0.89888666666666661</v>
      </c>
      <c r="R49" s="6">
        <f t="shared" si="30"/>
        <v>5449.32</v>
      </c>
      <c r="S49" s="106">
        <f t="shared" si="28"/>
        <v>6740.8088400000006</v>
      </c>
      <c r="T49" s="106"/>
      <c r="U49" s="106"/>
      <c r="V49" s="107">
        <f t="shared" si="18"/>
        <v>1480.91</v>
      </c>
      <c r="W49" s="107">
        <f t="shared" si="19"/>
        <v>8221.7188400000014</v>
      </c>
      <c r="X49" s="97">
        <f t="shared" si="29"/>
        <v>7140</v>
      </c>
      <c r="Y49" s="6">
        <f t="shared" si="20"/>
        <v>1081.7188400000014</v>
      </c>
      <c r="Z49" s="4">
        <f t="shared" si="21"/>
        <v>0.1515012380952383</v>
      </c>
      <c r="AA49" s="4">
        <f t="shared" si="22"/>
        <v>0.1911471349633953</v>
      </c>
      <c r="AB49" s="125">
        <f t="shared" si="16"/>
        <v>0.12157237037037028</v>
      </c>
    </row>
    <row r="50" spans="1:29">
      <c r="A50" s="105" t="s">
        <v>229</v>
      </c>
      <c r="B50">
        <v>135</v>
      </c>
      <c r="C50" s="55">
        <v>106.12</v>
      </c>
      <c r="D50" s="56">
        <v>1.2706</v>
      </c>
      <c r="E50" s="19">
        <f t="shared" si="23"/>
        <v>0.21989071466666668</v>
      </c>
      <c r="F50" s="37">
        <f t="shared" si="24"/>
        <v>6.9296562962963063E-2</v>
      </c>
      <c r="H50" s="41">
        <f t="shared" si="25"/>
        <v>9.3550360000000126</v>
      </c>
      <c r="I50" t="s">
        <v>7</v>
      </c>
      <c r="J50" s="97" t="s">
        <v>58</v>
      </c>
      <c r="K50" s="81">
        <f t="shared" si="6"/>
        <v>43542</v>
      </c>
      <c r="L50" s="81" t="str">
        <f t="shared" ca="1" si="7"/>
        <v>2019-11-18</v>
      </c>
      <c r="M50" s="83">
        <f t="shared" ca="1" si="8"/>
        <v>33210</v>
      </c>
      <c r="N50" s="100">
        <f t="shared" ca="1" si="9"/>
        <v>0.10281807106293299</v>
      </c>
      <c r="O50" s="90">
        <f t="shared" si="26"/>
        <v>134.836072</v>
      </c>
      <c r="P50" s="90">
        <f t="shared" si="27"/>
        <v>0.16392799999999852</v>
      </c>
      <c r="Q50" s="93">
        <f t="shared" si="10"/>
        <v>0.89890714666666671</v>
      </c>
      <c r="R50" s="6">
        <f t="shared" si="30"/>
        <v>5555.44</v>
      </c>
      <c r="S50" s="106">
        <f t="shared" si="28"/>
        <v>7058.7420639999991</v>
      </c>
      <c r="T50" s="106"/>
      <c r="U50" s="106"/>
      <c r="V50" s="107">
        <f t="shared" si="18"/>
        <v>1480.91</v>
      </c>
      <c r="W50" s="107">
        <f t="shared" si="19"/>
        <v>8539.6520639999999</v>
      </c>
      <c r="X50" s="97">
        <f t="shared" si="29"/>
        <v>7275</v>
      </c>
      <c r="Y50" s="6">
        <f t="shared" si="20"/>
        <v>1264.6520639999999</v>
      </c>
      <c r="Z50" s="4">
        <f t="shared" si="21"/>
        <v>0.17383533525773198</v>
      </c>
      <c r="AA50" s="4">
        <f t="shared" si="22"/>
        <v>0.21826586470006482</v>
      </c>
      <c r="AB50" s="125">
        <f t="shared" si="16"/>
        <v>0.1505941517037036</v>
      </c>
    </row>
    <row r="51" spans="1:29">
      <c r="A51" s="105" t="s">
        <v>230</v>
      </c>
      <c r="B51">
        <v>135</v>
      </c>
      <c r="C51" s="55">
        <v>106.61</v>
      </c>
      <c r="D51" s="56">
        <v>1.2646999999999999</v>
      </c>
      <c r="E51" s="19">
        <f t="shared" si="23"/>
        <v>0.21988644466666668</v>
      </c>
      <c r="F51" s="37">
        <f t="shared" si="24"/>
        <v>7.4233948148148099E-2</v>
      </c>
      <c r="H51" s="41">
        <f t="shared" si="25"/>
        <v>10.021582999999993</v>
      </c>
      <c r="I51" t="s">
        <v>7</v>
      </c>
      <c r="J51" s="97" t="s">
        <v>59</v>
      </c>
      <c r="K51" s="81">
        <f t="shared" si="6"/>
        <v>43543</v>
      </c>
      <c r="L51" s="81" t="str">
        <f t="shared" ca="1" si="7"/>
        <v>2019-11-18</v>
      </c>
      <c r="M51" s="83">
        <f t="shared" ca="1" si="8"/>
        <v>33075</v>
      </c>
      <c r="N51" s="100">
        <f t="shared" ca="1" si="9"/>
        <v>0.1105934329554043</v>
      </c>
      <c r="O51" s="90">
        <f t="shared" si="26"/>
        <v>134.829667</v>
      </c>
      <c r="P51" s="90">
        <f t="shared" si="27"/>
        <v>0.1703329999999994</v>
      </c>
      <c r="Q51" s="93">
        <f t="shared" si="10"/>
        <v>0.89886444666666665</v>
      </c>
      <c r="R51" s="6">
        <f t="shared" si="30"/>
        <v>5662.0499999999993</v>
      </c>
      <c r="S51" s="106">
        <f t="shared" si="28"/>
        <v>7160.7946349999984</v>
      </c>
      <c r="T51" s="106"/>
      <c r="U51" s="106"/>
      <c r="V51" s="107">
        <f t="shared" si="18"/>
        <v>1480.91</v>
      </c>
      <c r="W51" s="107">
        <f t="shared" si="19"/>
        <v>8641.7046349999982</v>
      </c>
      <c r="X51" s="97">
        <f t="shared" si="29"/>
        <v>7410</v>
      </c>
      <c r="Y51" s="6">
        <f t="shared" si="20"/>
        <v>1231.7046349999982</v>
      </c>
      <c r="Z51" s="4">
        <f t="shared" si="21"/>
        <v>0.16622194804318458</v>
      </c>
      <c r="AA51" s="4">
        <f t="shared" si="22"/>
        <v>0.20773923738718736</v>
      </c>
      <c r="AB51" s="125">
        <f t="shared" si="16"/>
        <v>0.14565249651851858</v>
      </c>
    </row>
    <row r="52" spans="1:29">
      <c r="A52" s="105" t="s">
        <v>231</v>
      </c>
      <c r="B52">
        <v>135</v>
      </c>
      <c r="C52" s="55">
        <v>106.57</v>
      </c>
      <c r="D52" s="56">
        <v>1.2652000000000001</v>
      </c>
      <c r="E52" s="19">
        <f t="shared" si="23"/>
        <v>0.21988824266666668</v>
      </c>
      <c r="F52" s="37">
        <f t="shared" si="24"/>
        <v>7.3830896296296356E-2</v>
      </c>
      <c r="H52" s="41">
        <f t="shared" si="25"/>
        <v>9.9671710000000076</v>
      </c>
      <c r="I52" t="s">
        <v>7</v>
      </c>
      <c r="J52" s="97" t="s">
        <v>60</v>
      </c>
      <c r="K52" s="81">
        <f t="shared" si="6"/>
        <v>43544</v>
      </c>
      <c r="L52" s="81" t="str">
        <f t="shared" ca="1" si="7"/>
        <v>2019-11-18</v>
      </c>
      <c r="M52" s="83">
        <f t="shared" ca="1" si="8"/>
        <v>32940</v>
      </c>
      <c r="N52" s="100">
        <f t="shared" ca="1" si="9"/>
        <v>0.11044375880388593</v>
      </c>
      <c r="O52" s="90">
        <f t="shared" si="26"/>
        <v>134.83236400000001</v>
      </c>
      <c r="P52" s="90">
        <f t="shared" si="27"/>
        <v>0.16763599999998746</v>
      </c>
      <c r="Q52" s="93">
        <f t="shared" si="10"/>
        <v>0.89888242666666673</v>
      </c>
      <c r="R52" s="6">
        <f t="shared" si="30"/>
        <v>5768.619999999999</v>
      </c>
      <c r="S52" s="106">
        <f t="shared" si="28"/>
        <v>7298.4580239999996</v>
      </c>
      <c r="T52" s="106"/>
      <c r="U52" s="106"/>
      <c r="V52" s="107">
        <f t="shared" si="18"/>
        <v>1480.91</v>
      </c>
      <c r="W52" s="107">
        <f t="shared" si="19"/>
        <v>8779.3680239999994</v>
      </c>
      <c r="X52" s="97">
        <f t="shared" si="29"/>
        <v>7545</v>
      </c>
      <c r="Y52" s="6">
        <f t="shared" si="20"/>
        <v>1234.3680239999994</v>
      </c>
      <c r="Z52" s="4">
        <f t="shared" si="21"/>
        <v>0.16360079840954267</v>
      </c>
      <c r="AA52" s="4">
        <f t="shared" si="22"/>
        <v>0.20355371110916876</v>
      </c>
      <c r="AB52" s="125">
        <f t="shared" si="16"/>
        <v>0.14605734637037032</v>
      </c>
    </row>
    <row r="53" spans="1:29">
      <c r="A53" s="105" t="s">
        <v>232</v>
      </c>
      <c r="B53">
        <v>135</v>
      </c>
      <c r="C53" s="55">
        <v>106.54</v>
      </c>
      <c r="D53" s="56">
        <v>1.2656000000000001</v>
      </c>
      <c r="E53" s="19">
        <f t="shared" si="23"/>
        <v>0.21989134933333337</v>
      </c>
      <c r="F53" s="37">
        <f t="shared" si="24"/>
        <v>7.3528607407407492E-2</v>
      </c>
      <c r="H53" s="41">
        <f t="shared" si="25"/>
        <v>9.9263620000000117</v>
      </c>
      <c r="I53" t="s">
        <v>7</v>
      </c>
      <c r="J53" s="97" t="s">
        <v>61</v>
      </c>
      <c r="K53" s="81">
        <f t="shared" si="6"/>
        <v>43545</v>
      </c>
      <c r="L53" s="81" t="str">
        <f t="shared" ca="1" si="7"/>
        <v>2019-11-18</v>
      </c>
      <c r="M53" s="83">
        <f t="shared" ca="1" si="8"/>
        <v>32805</v>
      </c>
      <c r="N53" s="100">
        <f t="shared" ca="1" si="9"/>
        <v>0.11044420454199069</v>
      </c>
      <c r="O53" s="90">
        <f t="shared" si="26"/>
        <v>134.83702400000001</v>
      </c>
      <c r="P53" s="90">
        <f t="shared" si="27"/>
        <v>0.16297599999998624</v>
      </c>
      <c r="Q53" s="93">
        <f t="shared" si="10"/>
        <v>0.89891349333333348</v>
      </c>
      <c r="R53" s="6">
        <f t="shared" si="30"/>
        <v>5875.1599999999989</v>
      </c>
      <c r="S53" s="106">
        <f t="shared" si="28"/>
        <v>7435.6024959999986</v>
      </c>
      <c r="T53" s="106"/>
      <c r="U53" s="106"/>
      <c r="V53" s="107">
        <f t="shared" si="18"/>
        <v>1480.91</v>
      </c>
      <c r="W53" s="107">
        <f t="shared" si="19"/>
        <v>8916.5124959999994</v>
      </c>
      <c r="X53" s="97">
        <f t="shared" si="29"/>
        <v>7680</v>
      </c>
      <c r="Y53" s="6">
        <f t="shared" si="20"/>
        <v>1236.5124959999994</v>
      </c>
      <c r="Z53" s="4">
        <f t="shared" si="21"/>
        <v>0.16100423124999996</v>
      </c>
      <c r="AA53" s="4">
        <f t="shared" si="22"/>
        <v>0.19946677593001527</v>
      </c>
      <c r="AB53" s="125">
        <f t="shared" si="16"/>
        <v>0.14636274192592588</v>
      </c>
    </row>
    <row r="54" spans="1:29">
      <c r="A54" s="105" t="s">
        <v>233</v>
      </c>
      <c r="B54">
        <v>135</v>
      </c>
      <c r="C54" s="55">
        <v>106.61</v>
      </c>
      <c r="D54" s="56">
        <v>1.2646999999999999</v>
      </c>
      <c r="E54" s="19">
        <f t="shared" si="23"/>
        <v>0.21988644466666668</v>
      </c>
      <c r="F54" s="37">
        <f t="shared" si="24"/>
        <v>7.4233948148148099E-2</v>
      </c>
      <c r="H54" s="41">
        <f t="shared" si="25"/>
        <v>10.021582999999993</v>
      </c>
      <c r="I54" t="s">
        <v>7</v>
      </c>
      <c r="J54" s="97" t="s">
        <v>62</v>
      </c>
      <c r="K54" s="81">
        <f t="shared" si="6"/>
        <v>43546</v>
      </c>
      <c r="L54" s="81" t="str">
        <f t="shared" ca="1" si="7"/>
        <v>2019-11-18</v>
      </c>
      <c r="M54" s="83">
        <f t="shared" ca="1" si="8"/>
        <v>32670</v>
      </c>
      <c r="N54" s="100">
        <f t="shared" ca="1" si="9"/>
        <v>0.11196442592592584</v>
      </c>
      <c r="O54" s="90">
        <f t="shared" si="26"/>
        <v>134.829667</v>
      </c>
      <c r="P54" s="90">
        <f t="shared" si="27"/>
        <v>0.1703329999999994</v>
      </c>
      <c r="Q54" s="93">
        <f t="shared" si="10"/>
        <v>0.89886444666666665</v>
      </c>
      <c r="R54" s="6">
        <f t="shared" si="30"/>
        <v>5981.7699999999986</v>
      </c>
      <c r="S54" s="106">
        <f t="shared" si="28"/>
        <v>7565.1445189999977</v>
      </c>
      <c r="T54" s="106"/>
      <c r="U54" s="106"/>
      <c r="V54" s="107">
        <f t="shared" si="18"/>
        <v>1480.91</v>
      </c>
      <c r="W54" s="107">
        <f t="shared" si="19"/>
        <v>9046.0545189999975</v>
      </c>
      <c r="X54" s="97">
        <f t="shared" si="29"/>
        <v>7815</v>
      </c>
      <c r="Y54" s="6">
        <f t="shared" si="20"/>
        <v>1231.0545189999975</v>
      </c>
      <c r="Z54" s="4">
        <f t="shared" si="21"/>
        <v>0.15752457056941749</v>
      </c>
      <c r="AA54" s="4">
        <f t="shared" si="22"/>
        <v>0.19435380915016953</v>
      </c>
      <c r="AB54" s="125">
        <f t="shared" si="16"/>
        <v>0.14565249651851858</v>
      </c>
      <c r="AC54" s="6"/>
    </row>
    <row r="55" spans="1:29">
      <c r="A55" s="105" t="s">
        <v>234</v>
      </c>
      <c r="B55">
        <v>135</v>
      </c>
      <c r="C55" s="55">
        <v>109.06</v>
      </c>
      <c r="D55" s="56">
        <v>1.2362</v>
      </c>
      <c r="E55" s="19">
        <f t="shared" si="23"/>
        <v>0.21987998133333336</v>
      </c>
      <c r="F55" s="37">
        <f t="shared" si="24"/>
        <v>9.8920874074074128E-2</v>
      </c>
      <c r="H55" s="41">
        <f t="shared" si="25"/>
        <v>13.354318000000006</v>
      </c>
      <c r="I55" t="s">
        <v>7</v>
      </c>
      <c r="J55" s="97" t="s">
        <v>64</v>
      </c>
      <c r="K55" s="81">
        <f t="shared" si="6"/>
        <v>43549</v>
      </c>
      <c r="L55" s="81" t="str">
        <f t="shared" ca="1" si="7"/>
        <v>2019-11-18</v>
      </c>
      <c r="M55" s="83">
        <f t="shared" ca="1" si="8"/>
        <v>32265</v>
      </c>
      <c r="N55" s="100">
        <f t="shared" ca="1" si="9"/>
        <v>0.1510716277700295</v>
      </c>
      <c r="O55" s="90">
        <f t="shared" si="26"/>
        <v>134.81997200000001</v>
      </c>
      <c r="P55" s="90">
        <f t="shared" si="27"/>
        <v>0.18002799999999297</v>
      </c>
      <c r="Q55" s="93">
        <f t="shared" si="10"/>
        <v>0.89879981333333336</v>
      </c>
      <c r="R55" s="6">
        <f t="shared" si="30"/>
        <v>6090.829999999999</v>
      </c>
      <c r="S55" s="106">
        <f t="shared" si="28"/>
        <v>7529.4840459999987</v>
      </c>
      <c r="T55" s="106"/>
      <c r="U55" s="106"/>
      <c r="V55" s="107">
        <f t="shared" si="18"/>
        <v>1480.91</v>
      </c>
      <c r="W55" s="107">
        <f t="shared" si="19"/>
        <v>9010.3940459999994</v>
      </c>
      <c r="X55" s="97">
        <f t="shared" si="29"/>
        <v>7950</v>
      </c>
      <c r="Y55" s="6">
        <f t="shared" si="20"/>
        <v>1060.3940459999994</v>
      </c>
      <c r="Z55" s="4">
        <f t="shared" si="21"/>
        <v>0.13338289886792443</v>
      </c>
      <c r="AA55" s="4">
        <f t="shared" si="22"/>
        <v>0.16391703408052738</v>
      </c>
      <c r="AB55" s="125">
        <f t="shared" si="16"/>
        <v>0.12095910725925924</v>
      </c>
    </row>
    <row r="56" spans="1:29">
      <c r="A56" s="105" t="s">
        <v>235</v>
      </c>
      <c r="B56">
        <v>135</v>
      </c>
      <c r="C56" s="55">
        <v>110.25</v>
      </c>
      <c r="D56" s="56">
        <v>1.2229000000000001</v>
      </c>
      <c r="E56" s="19">
        <f t="shared" si="23"/>
        <v>0.21988315000000003</v>
      </c>
      <c r="F56" s="37">
        <f t="shared" si="24"/>
        <v>0.11091166666666663</v>
      </c>
      <c r="H56" s="41">
        <f t="shared" si="25"/>
        <v>14.973074999999994</v>
      </c>
      <c r="I56" t="s">
        <v>7</v>
      </c>
      <c r="J56" s="97" t="s">
        <v>65</v>
      </c>
      <c r="K56" s="81">
        <f t="shared" si="6"/>
        <v>43550</v>
      </c>
      <c r="L56" s="81" t="str">
        <f t="shared" ca="1" si="7"/>
        <v>2019-11-18</v>
      </c>
      <c r="M56" s="83">
        <f t="shared" ca="1" si="8"/>
        <v>32130</v>
      </c>
      <c r="N56" s="100">
        <f t="shared" ca="1" si="9"/>
        <v>0.17009562324929964</v>
      </c>
      <c r="O56" s="90">
        <f t="shared" si="26"/>
        <v>134.824725</v>
      </c>
      <c r="P56" s="90">
        <f t="shared" si="27"/>
        <v>0.17527499999999918</v>
      </c>
      <c r="Q56" s="93">
        <f t="shared" si="10"/>
        <v>0.89883150000000001</v>
      </c>
      <c r="R56" s="6">
        <f t="shared" si="30"/>
        <v>6201.079999999999</v>
      </c>
      <c r="S56" s="106">
        <f t="shared" si="28"/>
        <v>7583.3007319999997</v>
      </c>
      <c r="T56" s="106"/>
      <c r="U56" s="106"/>
      <c r="V56" s="107">
        <f t="shared" si="18"/>
        <v>1480.91</v>
      </c>
      <c r="W56" s="107">
        <f t="shared" si="19"/>
        <v>9064.2107319999996</v>
      </c>
      <c r="X56" s="97">
        <f t="shared" si="29"/>
        <v>8085</v>
      </c>
      <c r="Y56" s="6">
        <f t="shared" si="20"/>
        <v>979.21073199999955</v>
      </c>
      <c r="Z56" s="4">
        <f t="shared" si="21"/>
        <v>0.12111449993815704</v>
      </c>
      <c r="AA56" s="4">
        <f t="shared" si="22"/>
        <v>0.14827337786129502</v>
      </c>
      <c r="AB56" s="125">
        <f t="shared" si="16"/>
        <v>0.1089714833333334</v>
      </c>
    </row>
    <row r="57" spans="1:29">
      <c r="A57" s="105" t="s">
        <v>236</v>
      </c>
      <c r="B57">
        <v>135</v>
      </c>
      <c r="C57" s="55">
        <v>109.08</v>
      </c>
      <c r="D57" s="56">
        <v>1.236</v>
      </c>
      <c r="E57" s="19">
        <f t="shared" si="23"/>
        <v>0.21988192000000001</v>
      </c>
      <c r="F57" s="37">
        <f t="shared" si="24"/>
        <v>9.9122400000000097E-2</v>
      </c>
      <c r="H57" s="41">
        <f t="shared" si="25"/>
        <v>13.381524000000013</v>
      </c>
      <c r="I57" t="s">
        <v>7</v>
      </c>
      <c r="J57" s="97" t="s">
        <v>66</v>
      </c>
      <c r="K57" s="81">
        <f t="shared" si="6"/>
        <v>43551</v>
      </c>
      <c r="L57" s="81" t="str">
        <f t="shared" ca="1" si="7"/>
        <v>2019-11-18</v>
      </c>
      <c r="M57" s="83">
        <f t="shared" ca="1" si="8"/>
        <v>31995</v>
      </c>
      <c r="N57" s="100">
        <f t="shared" ca="1" si="9"/>
        <v>0.15265686075949383</v>
      </c>
      <c r="O57" s="90">
        <f t="shared" si="26"/>
        <v>134.82288</v>
      </c>
      <c r="P57" s="90">
        <f t="shared" si="27"/>
        <v>0.17712000000000216</v>
      </c>
      <c r="Q57" s="93">
        <f t="shared" si="10"/>
        <v>0.89881920000000004</v>
      </c>
      <c r="R57" s="6">
        <f t="shared" si="30"/>
        <v>6310.1599999999989</v>
      </c>
      <c r="S57" s="106">
        <f t="shared" si="28"/>
        <v>7799.357759999999</v>
      </c>
      <c r="T57" s="106"/>
      <c r="U57" s="106"/>
      <c r="V57" s="107">
        <f t="shared" si="18"/>
        <v>1480.91</v>
      </c>
      <c r="W57" s="107">
        <f t="shared" si="19"/>
        <v>9280.2677599999988</v>
      </c>
      <c r="X57" s="97">
        <f t="shared" si="29"/>
        <v>8220</v>
      </c>
      <c r="Y57" s="6">
        <f t="shared" si="20"/>
        <v>1060.2677599999988</v>
      </c>
      <c r="Z57" s="4">
        <f t="shared" si="21"/>
        <v>0.12898634549878341</v>
      </c>
      <c r="AA57" s="4">
        <f t="shared" si="22"/>
        <v>0.15733099869566947</v>
      </c>
      <c r="AB57" s="125">
        <f t="shared" si="16"/>
        <v>0.12075951999999991</v>
      </c>
    </row>
    <row r="58" spans="1:29">
      <c r="A58" s="105" t="s">
        <v>237</v>
      </c>
      <c r="B58">
        <v>135</v>
      </c>
      <c r="C58" s="55">
        <v>109.47</v>
      </c>
      <c r="D58" s="56">
        <v>1.2316</v>
      </c>
      <c r="E58" s="19">
        <f t="shared" si="23"/>
        <v>0.21988216799999999</v>
      </c>
      <c r="F58" s="37">
        <f t="shared" si="24"/>
        <v>0.10305215555555568</v>
      </c>
      <c r="H58" s="41">
        <f t="shared" si="25"/>
        <v>13.912041000000016</v>
      </c>
      <c r="I58" t="s">
        <v>7</v>
      </c>
      <c r="J58" s="97" t="s">
        <v>67</v>
      </c>
      <c r="K58" s="81">
        <f t="shared" si="6"/>
        <v>43552</v>
      </c>
      <c r="L58" s="81" t="str">
        <f t="shared" ca="1" si="7"/>
        <v>2019-11-18</v>
      </c>
      <c r="M58" s="83">
        <f t="shared" ca="1" si="8"/>
        <v>31860</v>
      </c>
      <c r="N58" s="100">
        <f t="shared" ca="1" si="9"/>
        <v>0.15938151177024501</v>
      </c>
      <c r="O58" s="90">
        <f t="shared" si="26"/>
        <v>134.823252</v>
      </c>
      <c r="P58" s="90">
        <f t="shared" si="27"/>
        <v>0.17674800000000346</v>
      </c>
      <c r="Q58" s="93">
        <f t="shared" si="10"/>
        <v>0.89882167999999996</v>
      </c>
      <c r="R58" s="6">
        <f t="shared" si="30"/>
        <v>6419.6299999999992</v>
      </c>
      <c r="S58" s="106">
        <f t="shared" si="28"/>
        <v>7906.4163079999989</v>
      </c>
      <c r="T58" s="106"/>
      <c r="U58" s="106"/>
      <c r="V58" s="107">
        <f t="shared" si="18"/>
        <v>1480.91</v>
      </c>
      <c r="W58" s="107">
        <f t="shared" si="19"/>
        <v>9387.3263079999997</v>
      </c>
      <c r="X58" s="97">
        <f t="shared" si="29"/>
        <v>8355</v>
      </c>
      <c r="Y58" s="6">
        <f t="shared" si="20"/>
        <v>1032.3263079999997</v>
      </c>
      <c r="Z58" s="4">
        <f t="shared" si="21"/>
        <v>0.12355790640335118</v>
      </c>
      <c r="AA58" s="4">
        <f t="shared" si="22"/>
        <v>0.15017643178951667</v>
      </c>
      <c r="AB58" s="125">
        <f t="shared" si="16"/>
        <v>0.11683001244444431</v>
      </c>
    </row>
    <row r="59" spans="1:29">
      <c r="A59" s="105" t="s">
        <v>238</v>
      </c>
      <c r="B59">
        <v>135</v>
      </c>
      <c r="C59" s="55">
        <v>105.61</v>
      </c>
      <c r="D59" s="56">
        <v>1.2766999999999999</v>
      </c>
      <c r="E59" s="19">
        <f t="shared" si="23"/>
        <v>0.21988819133333332</v>
      </c>
      <c r="F59" s="37">
        <f t="shared" si="24"/>
        <v>6.4157651851851835E-2</v>
      </c>
      <c r="H59" s="41">
        <f t="shared" si="25"/>
        <v>8.6612829999999974</v>
      </c>
      <c r="I59" t="s">
        <v>7</v>
      </c>
      <c r="J59" s="97" t="s">
        <v>68</v>
      </c>
      <c r="K59" s="81">
        <f t="shared" si="6"/>
        <v>43553</v>
      </c>
      <c r="L59" s="81" t="str">
        <f t="shared" ca="1" si="7"/>
        <v>2019-11-18</v>
      </c>
      <c r="M59" s="83">
        <f t="shared" ca="1" si="8"/>
        <v>31725</v>
      </c>
      <c r="N59" s="100">
        <f t="shared" ca="1" si="9"/>
        <v>9.9649118833727304E-2</v>
      </c>
      <c r="O59" s="90">
        <f t="shared" si="26"/>
        <v>134.83228699999998</v>
      </c>
      <c r="P59" s="90">
        <f t="shared" si="27"/>
        <v>0.16771300000002043</v>
      </c>
      <c r="Q59" s="93">
        <f t="shared" si="10"/>
        <v>0.89888191333333323</v>
      </c>
      <c r="R59" s="6">
        <f t="shared" si="30"/>
        <v>6365.1599999999989</v>
      </c>
      <c r="S59" s="106">
        <f t="shared" si="28"/>
        <v>8126.3997719999979</v>
      </c>
      <c r="T59" s="106">
        <v>160.08000000000001</v>
      </c>
      <c r="U59" s="106">
        <v>184.95</v>
      </c>
      <c r="V59" s="107">
        <f t="shared" si="18"/>
        <v>1665.8600000000001</v>
      </c>
      <c r="W59" s="107">
        <f t="shared" si="19"/>
        <v>9792.2597719999976</v>
      </c>
      <c r="X59" s="97">
        <f t="shared" si="29"/>
        <v>8490</v>
      </c>
      <c r="Y59" s="6">
        <f t="shared" si="20"/>
        <v>1302.2597719999976</v>
      </c>
      <c r="Z59" s="4">
        <f t="shared" si="21"/>
        <v>0.15338748786807987</v>
      </c>
      <c r="AA59" s="4">
        <f t="shared" si="22"/>
        <v>0.19083133874744629</v>
      </c>
      <c r="AB59" s="125">
        <f t="shared" si="16"/>
        <v>0.15573053948148147</v>
      </c>
    </row>
    <row r="60" spans="1:29">
      <c r="A60" s="105" t="s">
        <v>239</v>
      </c>
      <c r="B60">
        <v>135</v>
      </c>
      <c r="C60" s="55">
        <v>103.01</v>
      </c>
      <c r="D60" s="56">
        <v>1.3089999999999999</v>
      </c>
      <c r="E60" s="19">
        <f t="shared" si="23"/>
        <v>0.21989339333333335</v>
      </c>
      <c r="F60" s="37">
        <f t="shared" si="24"/>
        <v>3.7959281481481512E-2</v>
      </c>
      <c r="H60" s="41">
        <f t="shared" si="25"/>
        <v>5.1245030000000042</v>
      </c>
      <c r="I60" t="s">
        <v>7</v>
      </c>
      <c r="J60" s="97" t="s">
        <v>69</v>
      </c>
      <c r="K60" s="81">
        <f t="shared" si="6"/>
        <v>43556</v>
      </c>
      <c r="L60" s="81" t="str">
        <f t="shared" ca="1" si="7"/>
        <v>2019-11-18</v>
      </c>
      <c r="M60" s="83">
        <f t="shared" ca="1" si="8"/>
        <v>31320</v>
      </c>
      <c r="N60" s="100">
        <f t="shared" ca="1" si="9"/>
        <v>5.9720421296296344E-2</v>
      </c>
      <c r="O60" s="90">
        <f t="shared" si="26"/>
        <v>134.84009</v>
      </c>
      <c r="P60" s="90">
        <f t="shared" si="27"/>
        <v>0.15990999999999644</v>
      </c>
      <c r="Q60" s="93">
        <f t="shared" si="10"/>
        <v>0.89893393333333338</v>
      </c>
      <c r="R60" s="6">
        <f t="shared" si="30"/>
        <v>5050.9999999999991</v>
      </c>
      <c r="S60" s="106">
        <f t="shared" si="28"/>
        <v>6611.7589999999982</v>
      </c>
      <c r="T60" s="106">
        <v>1417.17</v>
      </c>
      <c r="U60" s="106">
        <v>1678.81</v>
      </c>
      <c r="V60" s="107">
        <f t="shared" si="18"/>
        <v>3344.67</v>
      </c>
      <c r="W60" s="107">
        <f t="shared" si="19"/>
        <v>9956.4289999999983</v>
      </c>
      <c r="X60" s="97">
        <f t="shared" si="29"/>
        <v>8625</v>
      </c>
      <c r="Y60" s="6">
        <f t="shared" si="20"/>
        <v>1331.4289999999983</v>
      </c>
      <c r="Z60" s="4">
        <f t="shared" si="21"/>
        <v>0.15436857971014484</v>
      </c>
      <c r="AA60" s="4">
        <f t="shared" si="22"/>
        <v>0.25214882403183103</v>
      </c>
      <c r="AB60" s="125">
        <f t="shared" si="16"/>
        <v>0.18193411185185185</v>
      </c>
    </row>
    <row r="61" spans="1:29">
      <c r="A61" s="105" t="s">
        <v>240</v>
      </c>
      <c r="B61">
        <v>135</v>
      </c>
      <c r="C61" s="55">
        <v>103.06</v>
      </c>
      <c r="D61" s="56">
        <v>1.3083</v>
      </c>
      <c r="E61" s="19">
        <f t="shared" si="23"/>
        <v>0.21988893200000004</v>
      </c>
      <c r="F61" s="37">
        <f t="shared" si="24"/>
        <v>3.8463096296296344E-2</v>
      </c>
      <c r="H61" s="41">
        <f t="shared" si="25"/>
        <v>5.1925180000000069</v>
      </c>
      <c r="I61" t="s">
        <v>7</v>
      </c>
      <c r="J61" s="97" t="s">
        <v>79</v>
      </c>
      <c r="K61" s="81">
        <f t="shared" si="6"/>
        <v>43557</v>
      </c>
      <c r="L61" s="81" t="str">
        <f t="shared" ca="1" si="7"/>
        <v>2019-11-18</v>
      </c>
      <c r="M61" s="83">
        <f t="shared" ca="1" si="8"/>
        <v>31185</v>
      </c>
      <c r="N61" s="100">
        <f t="shared" ca="1" si="9"/>
        <v>6.0775022286355701E-2</v>
      </c>
      <c r="O61" s="90">
        <f t="shared" si="26"/>
        <v>134.83339800000002</v>
      </c>
      <c r="P61" s="90">
        <f t="shared" si="27"/>
        <v>0.16660199999998326</v>
      </c>
      <c r="Q61" s="93">
        <f t="shared" si="10"/>
        <v>0.8988893200000001</v>
      </c>
      <c r="R61" s="6">
        <f t="shared" si="30"/>
        <v>5154.0599999999995</v>
      </c>
      <c r="S61" s="106">
        <f t="shared" si="28"/>
        <v>6743.0566979999994</v>
      </c>
      <c r="T61" s="106"/>
      <c r="U61" s="106"/>
      <c r="V61" s="107">
        <f t="shared" si="18"/>
        <v>3344.67</v>
      </c>
      <c r="W61" s="107">
        <f t="shared" si="19"/>
        <v>10087.726697999999</v>
      </c>
      <c r="X61" s="97">
        <f t="shared" si="29"/>
        <v>8760</v>
      </c>
      <c r="Y61" s="6">
        <f t="shared" si="20"/>
        <v>1327.7266979999986</v>
      </c>
      <c r="Z61" s="4">
        <f t="shared" si="21"/>
        <v>0.1515669746575341</v>
      </c>
      <c r="AA61" s="4">
        <f t="shared" si="22"/>
        <v>0.24517927771714731</v>
      </c>
      <c r="AB61" s="125">
        <f t="shared" si="16"/>
        <v>0.18142583570370369</v>
      </c>
    </row>
    <row r="62" spans="1:29">
      <c r="A62" s="105" t="s">
        <v>241</v>
      </c>
      <c r="B62">
        <v>135</v>
      </c>
      <c r="C62" s="55">
        <v>101.82</v>
      </c>
      <c r="D62" s="56">
        <v>1.3243</v>
      </c>
      <c r="E62" s="19">
        <f t="shared" si="23"/>
        <v>0.21989348400000003</v>
      </c>
      <c r="F62" s="37">
        <f t="shared" si="24"/>
        <v>2.5968488888888797E-2</v>
      </c>
      <c r="H62" s="41">
        <f t="shared" si="25"/>
        <v>3.5057459999999878</v>
      </c>
      <c r="I62" t="s">
        <v>7</v>
      </c>
      <c r="J62" s="97" t="s">
        <v>80</v>
      </c>
      <c r="K62" s="81">
        <f t="shared" si="6"/>
        <v>43558</v>
      </c>
      <c r="L62" s="81" t="str">
        <f t="shared" ca="1" si="7"/>
        <v>2019-11-18</v>
      </c>
      <c r="M62" s="83">
        <f t="shared" ca="1" si="8"/>
        <v>31050</v>
      </c>
      <c r="N62" s="100">
        <f t="shared" ca="1" si="9"/>
        <v>4.1210862801932223E-2</v>
      </c>
      <c r="O62" s="90">
        <f t="shared" si="26"/>
        <v>134.840226</v>
      </c>
      <c r="P62" s="90">
        <f t="shared" si="27"/>
        <v>0.15977399999999875</v>
      </c>
      <c r="Q62" s="93">
        <f t="shared" si="10"/>
        <v>0.89893484000000001</v>
      </c>
      <c r="R62" s="6">
        <f t="shared" si="30"/>
        <v>5166.4199999999992</v>
      </c>
      <c r="S62" s="106">
        <f t="shared" si="28"/>
        <v>6841.8900059999987</v>
      </c>
      <c r="T62" s="106">
        <v>89.46</v>
      </c>
      <c r="U62" s="106">
        <v>107.2</v>
      </c>
      <c r="V62" s="107">
        <f t="shared" si="18"/>
        <v>3451.87</v>
      </c>
      <c r="W62" s="107">
        <f t="shared" si="19"/>
        <v>10293.760005999999</v>
      </c>
      <c r="X62" s="97">
        <f t="shared" si="29"/>
        <v>8895</v>
      </c>
      <c r="Y62" s="6">
        <f t="shared" si="20"/>
        <v>1398.7600059999986</v>
      </c>
      <c r="Z62" s="4">
        <f t="shared" si="21"/>
        <v>0.15725238965711053</v>
      </c>
      <c r="AA62" s="4">
        <f t="shared" si="22"/>
        <v>0.25697714476780797</v>
      </c>
      <c r="AB62" s="125">
        <f t="shared" si="16"/>
        <v>0.19392499511111122</v>
      </c>
    </row>
    <row r="63" spans="1:29">
      <c r="A63" s="105" t="s">
        <v>242</v>
      </c>
      <c r="B63">
        <v>120</v>
      </c>
      <c r="C63" s="55">
        <v>89.65</v>
      </c>
      <c r="D63" s="56">
        <v>1.337</v>
      </c>
      <c r="E63" s="19">
        <f t="shared" si="23"/>
        <v>0.20990803333333335</v>
      </c>
      <c r="F63" s="37">
        <f t="shared" si="24"/>
        <v>1.6257458333333474E-2</v>
      </c>
      <c r="H63" s="41">
        <f t="shared" si="25"/>
        <v>1.9508950000000169</v>
      </c>
      <c r="I63" t="s">
        <v>7</v>
      </c>
      <c r="J63" s="97" t="s">
        <v>81</v>
      </c>
      <c r="K63" s="81">
        <f t="shared" si="6"/>
        <v>43559</v>
      </c>
      <c r="L63" s="81" t="str">
        <f t="shared" ca="1" si="7"/>
        <v>2019-11-18</v>
      </c>
      <c r="M63" s="83">
        <f t="shared" ca="1" si="8"/>
        <v>27480</v>
      </c>
      <c r="N63" s="100">
        <f t="shared" ca="1" si="9"/>
        <v>2.5912542758369947E-2</v>
      </c>
      <c r="O63" s="90">
        <f t="shared" si="26"/>
        <v>119.86205000000001</v>
      </c>
      <c r="P63" s="90">
        <f t="shared" si="27"/>
        <v>0.13794999999998936</v>
      </c>
      <c r="Q63" s="93">
        <f t="shared" si="10"/>
        <v>0.79908033333333339</v>
      </c>
      <c r="R63" s="6">
        <f t="shared" si="30"/>
        <v>5256.0699999999988</v>
      </c>
      <c r="S63" s="106">
        <f t="shared" si="28"/>
        <v>7027.3655899999985</v>
      </c>
      <c r="T63" s="106"/>
      <c r="U63" s="106"/>
      <c r="V63" s="107">
        <f t="shared" si="18"/>
        <v>3451.87</v>
      </c>
      <c r="W63" s="107">
        <f t="shared" si="19"/>
        <v>10479.235589999998</v>
      </c>
      <c r="X63" s="97">
        <f t="shared" si="29"/>
        <v>9015</v>
      </c>
      <c r="Y63" s="6">
        <f t="shared" si="20"/>
        <v>1464.2355899999984</v>
      </c>
      <c r="Z63" s="4">
        <f t="shared" si="21"/>
        <v>0.16242213976705466</v>
      </c>
      <c r="AA63" s="4">
        <f t="shared" si="22"/>
        <v>0.26320355447383004</v>
      </c>
      <c r="AB63" s="125">
        <f t="shared" si="16"/>
        <v>0.19365057499999988</v>
      </c>
    </row>
    <row r="64" spans="1:29">
      <c r="A64" s="105" t="s">
        <v>243</v>
      </c>
      <c r="B64">
        <v>120</v>
      </c>
      <c r="C64" s="55">
        <v>89.72</v>
      </c>
      <c r="D64" s="56">
        <v>1.3359000000000001</v>
      </c>
      <c r="E64" s="19">
        <f t="shared" si="23"/>
        <v>0.20990463200000001</v>
      </c>
      <c r="F64" s="37">
        <f t="shared" si="24"/>
        <v>1.705096666666665E-2</v>
      </c>
      <c r="H64" s="41">
        <f t="shared" si="25"/>
        <v>2.0461159999999978</v>
      </c>
      <c r="I64" t="s">
        <v>7</v>
      </c>
      <c r="J64" s="97" t="s">
        <v>84</v>
      </c>
      <c r="K64" s="81">
        <f t="shared" si="6"/>
        <v>43563</v>
      </c>
      <c r="L64" s="81" t="str">
        <f t="shared" ca="1" si="7"/>
        <v>2019-11-18</v>
      </c>
      <c r="M64" s="83">
        <f t="shared" ca="1" si="8"/>
        <v>27000</v>
      </c>
      <c r="N64" s="100">
        <f t="shared" ca="1" si="9"/>
        <v>2.7660457037037008E-2</v>
      </c>
      <c r="O64" s="90">
        <f t="shared" si="26"/>
        <v>119.856948</v>
      </c>
      <c r="P64" s="90">
        <f t="shared" si="27"/>
        <v>0.14305199999999729</v>
      </c>
      <c r="Q64" s="93">
        <f t="shared" si="10"/>
        <v>0.79904631999999998</v>
      </c>
      <c r="R64" s="6">
        <f t="shared" si="30"/>
        <v>5241.1699999999992</v>
      </c>
      <c r="S64" s="106">
        <f t="shared" si="28"/>
        <v>7001.6790029999993</v>
      </c>
      <c r="T64" s="106">
        <v>104.62</v>
      </c>
      <c r="U64" s="106">
        <v>126.47</v>
      </c>
      <c r="V64" s="107">
        <f t="shared" si="18"/>
        <v>3578.3399999999997</v>
      </c>
      <c r="W64" s="107">
        <f t="shared" si="19"/>
        <v>10580.019002999999</v>
      </c>
      <c r="X64" s="97">
        <f t="shared" si="29"/>
        <v>9135</v>
      </c>
      <c r="Y64" s="6">
        <f t="shared" si="20"/>
        <v>1445.0190029999994</v>
      </c>
      <c r="Z64" s="4">
        <f t="shared" si="21"/>
        <v>0.15818489359605903</v>
      </c>
      <c r="AA64" s="4">
        <f t="shared" si="22"/>
        <v>0.26005172225761508</v>
      </c>
      <c r="AB64" s="125">
        <f t="shared" si="16"/>
        <v>0.19285366533333337</v>
      </c>
    </row>
    <row r="65" spans="1:28">
      <c r="A65" s="105" t="s">
        <v>244</v>
      </c>
      <c r="B65">
        <v>120</v>
      </c>
      <c r="C65" s="55">
        <v>89.35</v>
      </c>
      <c r="D65" s="56">
        <v>1.3414999999999999</v>
      </c>
      <c r="E65" s="19">
        <f t="shared" si="23"/>
        <v>0.20990868333333335</v>
      </c>
      <c r="F65" s="37">
        <f t="shared" si="24"/>
        <v>1.2856708333333345E-2</v>
      </c>
      <c r="H65" s="41">
        <f t="shared" si="25"/>
        <v>1.5428050000000013</v>
      </c>
      <c r="I65" t="s">
        <v>7</v>
      </c>
      <c r="J65" s="97" t="s">
        <v>85</v>
      </c>
      <c r="K65" s="81">
        <f t="shared" si="6"/>
        <v>43564</v>
      </c>
      <c r="L65" s="81" t="str">
        <f t="shared" ca="1" si="7"/>
        <v>2019-11-18</v>
      </c>
      <c r="M65" s="83">
        <f t="shared" ca="1" si="8"/>
        <v>26880</v>
      </c>
      <c r="N65" s="100">
        <f t="shared" ca="1" si="9"/>
        <v>2.0949547061011924E-2</v>
      </c>
      <c r="O65" s="90">
        <f t="shared" si="26"/>
        <v>119.86302499999998</v>
      </c>
      <c r="P65" s="90">
        <f t="shared" si="27"/>
        <v>0.13697500000002094</v>
      </c>
      <c r="Q65" s="93">
        <f t="shared" si="10"/>
        <v>0.79908683333333319</v>
      </c>
      <c r="R65" s="6">
        <f t="shared" si="30"/>
        <v>5330.5199999999995</v>
      </c>
      <c r="S65" s="106">
        <f t="shared" si="28"/>
        <v>7150.8925799999988</v>
      </c>
      <c r="T65" s="106"/>
      <c r="U65" s="106"/>
      <c r="V65" s="107">
        <f t="shared" si="18"/>
        <v>3578.3399999999997</v>
      </c>
      <c r="W65" s="107">
        <f t="shared" si="19"/>
        <v>10729.232579999998</v>
      </c>
      <c r="X65" s="97">
        <f t="shared" si="29"/>
        <v>9255</v>
      </c>
      <c r="Y65" s="6">
        <f t="shared" si="20"/>
        <v>1474.2325799999981</v>
      </c>
      <c r="Z65" s="4">
        <f t="shared" si="21"/>
        <v>0.15929039222042118</v>
      </c>
      <c r="AA65" s="4">
        <f t="shared" si="22"/>
        <v>0.25970070076418161</v>
      </c>
      <c r="AB65" s="125">
        <f t="shared" si="16"/>
        <v>0.19705197499999999</v>
      </c>
    </row>
    <row r="66" spans="1:28">
      <c r="A66" s="105" t="s">
        <v>245</v>
      </c>
      <c r="B66">
        <v>120</v>
      </c>
      <c r="C66" s="55">
        <v>89.13</v>
      </c>
      <c r="D66" s="56">
        <v>1.3448</v>
      </c>
      <c r="E66" s="19">
        <f t="shared" si="23"/>
        <v>0.209908016</v>
      </c>
      <c r="F66" s="37">
        <f t="shared" ref="F66:F97" si="31">IF(G66="",($F$1*C66-B66)/B66,H66/B66)</f>
        <v>1.0362824999999987E-2</v>
      </c>
      <c r="H66" s="41">
        <f t="shared" ref="H66:H97" si="32">IF(G66="",$F$1*C66-B66,G66-B66)</f>
        <v>1.2435389999999984</v>
      </c>
      <c r="I66" t="s">
        <v>7</v>
      </c>
      <c r="J66" s="97" t="s">
        <v>86</v>
      </c>
      <c r="K66" s="81">
        <f t="shared" si="6"/>
        <v>43565</v>
      </c>
      <c r="L66" s="81" t="str">
        <f t="shared" ca="1" si="7"/>
        <v>2019-11-18</v>
      </c>
      <c r="M66" s="83">
        <f t="shared" ca="1" si="8"/>
        <v>26760</v>
      </c>
      <c r="N66" s="100">
        <f t="shared" ca="1" si="9"/>
        <v>1.6961574551569485E-2</v>
      </c>
      <c r="O66" s="90">
        <f t="shared" ref="O66:O97" si="33">D66*C66</f>
        <v>119.86202399999999</v>
      </c>
      <c r="P66" s="90">
        <f t="shared" ref="P66:P97" si="34">B66-O66</f>
        <v>0.13797600000000898</v>
      </c>
      <c r="Q66" s="93">
        <f t="shared" si="10"/>
        <v>0.79908015999999993</v>
      </c>
      <c r="R66" s="6">
        <f t="shared" si="30"/>
        <v>5419.65</v>
      </c>
      <c r="S66" s="106">
        <f t="shared" ref="S66:S97" si="35">R66*D66</f>
        <v>7288.3453199999994</v>
      </c>
      <c r="T66" s="106"/>
      <c r="U66" s="106"/>
      <c r="V66" s="107">
        <f t="shared" si="18"/>
        <v>3578.3399999999997</v>
      </c>
      <c r="W66" s="107">
        <f t="shared" si="19"/>
        <v>10866.685319999999</v>
      </c>
      <c r="X66" s="97">
        <f t="shared" si="29"/>
        <v>9375</v>
      </c>
      <c r="Y66" s="6">
        <f t="shared" si="20"/>
        <v>1491.6853199999987</v>
      </c>
      <c r="Z66" s="4">
        <f t="shared" si="21"/>
        <v>0.15911310079999996</v>
      </c>
      <c r="AA66" s="4">
        <f t="shared" si="22"/>
        <v>0.25733531378414454</v>
      </c>
      <c r="AB66" s="125">
        <f t="shared" si="16"/>
        <v>0.19954519100000001</v>
      </c>
    </row>
    <row r="67" spans="1:28">
      <c r="A67" s="105" t="s">
        <v>246</v>
      </c>
      <c r="B67">
        <v>120</v>
      </c>
      <c r="C67" s="55">
        <v>90.99</v>
      </c>
      <c r="D67" s="56">
        <v>1.3172999999999999</v>
      </c>
      <c r="E67" s="19">
        <f t="shared" si="23"/>
        <v>0.20990741800000001</v>
      </c>
      <c r="F67" s="37">
        <f t="shared" si="31"/>
        <v>3.1447474999999989E-2</v>
      </c>
      <c r="H67" s="41">
        <f t="shared" si="32"/>
        <v>3.7736969999999985</v>
      </c>
      <c r="I67" t="s">
        <v>7</v>
      </c>
      <c r="J67" s="97" t="s">
        <v>87</v>
      </c>
      <c r="K67" s="81">
        <f t="shared" ref="K67:K130" si="36">DATE(MID(J67,1,4),MID(J67,5,2),MID(J67,7,2))</f>
        <v>43566</v>
      </c>
      <c r="L67" s="81" t="str">
        <f t="shared" ref="L67:L130" ca="1" si="37">IF(LEN(J67) &gt; 15,DATE(MID(J67,12,4),MID(J67,16,2),MID(J67,18,2)),TEXT(TODAY(),"yyyy-mm-dd"))</f>
        <v>2019-11-18</v>
      </c>
      <c r="M67" s="83">
        <f t="shared" ref="M67:M130" ca="1" si="38">(L67-K67+1)*B67</f>
        <v>26640</v>
      </c>
      <c r="N67" s="100">
        <f t="shared" ref="N67:N130" ca="1" si="39">H67/M67*365</f>
        <v>5.1704181869369356E-2</v>
      </c>
      <c r="O67" s="90">
        <f t="shared" si="33"/>
        <v>119.86112699999998</v>
      </c>
      <c r="P67" s="90">
        <f t="shared" si="34"/>
        <v>0.13887300000001801</v>
      </c>
      <c r="Q67" s="93">
        <f t="shared" ref="Q67:Q130" si="40">O67/150</f>
        <v>0.79907417999999986</v>
      </c>
      <c r="R67" s="6">
        <f t="shared" si="30"/>
        <v>5510.6399999999994</v>
      </c>
      <c r="S67" s="106">
        <f t="shared" si="35"/>
        <v>7259.1660719999991</v>
      </c>
      <c r="T67" s="106"/>
      <c r="U67" s="106"/>
      <c r="V67" s="107">
        <f t="shared" si="18"/>
        <v>3578.3399999999997</v>
      </c>
      <c r="W67" s="107">
        <f t="shared" si="19"/>
        <v>10837.506071999998</v>
      </c>
      <c r="X67" s="97">
        <f t="shared" ref="X67:X98" si="41">X66+B67</f>
        <v>9495</v>
      </c>
      <c r="Y67" s="6">
        <f t="shared" si="20"/>
        <v>1342.5060719999983</v>
      </c>
      <c r="Z67" s="4">
        <f t="shared" si="21"/>
        <v>0.14139084486571862</v>
      </c>
      <c r="AA67" s="4">
        <f t="shared" si="22"/>
        <v>0.22690269036922839</v>
      </c>
      <c r="AB67" s="125">
        <f t="shared" ref="AB67:AB130" si="42">IF(E67-F67&lt;0,"达成",E67-F67)</f>
        <v>0.17845994300000001</v>
      </c>
    </row>
    <row r="68" spans="1:28">
      <c r="A68" s="105" t="s">
        <v>247</v>
      </c>
      <c r="B68">
        <v>120</v>
      </c>
      <c r="C68" s="55">
        <v>91.19</v>
      </c>
      <c r="D68" s="56">
        <v>1.3144</v>
      </c>
      <c r="E68" s="19">
        <f t="shared" si="23"/>
        <v>0.20990675733333336</v>
      </c>
      <c r="F68" s="37">
        <f t="shared" si="31"/>
        <v>3.3714641666666739E-2</v>
      </c>
      <c r="H68" s="41">
        <f t="shared" si="32"/>
        <v>4.0457570000000089</v>
      </c>
      <c r="I68" t="s">
        <v>7</v>
      </c>
      <c r="J68" s="97" t="s">
        <v>88</v>
      </c>
      <c r="K68" s="81">
        <f t="shared" si="36"/>
        <v>43567</v>
      </c>
      <c r="L68" s="81" t="str">
        <f t="shared" ca="1" si="37"/>
        <v>2019-11-18</v>
      </c>
      <c r="M68" s="83">
        <f t="shared" ca="1" si="38"/>
        <v>26520</v>
      </c>
      <c r="N68" s="100">
        <f t="shared" ca="1" si="39"/>
        <v>5.5682552978883984E-2</v>
      </c>
      <c r="O68" s="90">
        <f t="shared" si="33"/>
        <v>119.860136</v>
      </c>
      <c r="P68" s="90">
        <f t="shared" si="34"/>
        <v>0.13986400000000287</v>
      </c>
      <c r="Q68" s="93">
        <f t="shared" si="40"/>
        <v>0.79906757333333334</v>
      </c>
      <c r="R68" s="6">
        <f t="shared" ref="R68:R99" si="43">R67+C68-T68</f>
        <v>5601.829999999999</v>
      </c>
      <c r="S68" s="106">
        <f t="shared" si="35"/>
        <v>7363.0453519999992</v>
      </c>
      <c r="T68" s="106"/>
      <c r="U68" s="106"/>
      <c r="V68" s="107">
        <f t="shared" si="18"/>
        <v>3578.3399999999997</v>
      </c>
      <c r="W68" s="107">
        <f t="shared" si="19"/>
        <v>10941.385351999999</v>
      </c>
      <c r="X68" s="97">
        <f t="shared" si="41"/>
        <v>9615</v>
      </c>
      <c r="Y68" s="6">
        <f t="shared" si="20"/>
        <v>1326.3853519999993</v>
      </c>
      <c r="Z68" s="4">
        <f t="shared" si="21"/>
        <v>0.13794959459178369</v>
      </c>
      <c r="AA68" s="4">
        <f t="shared" si="22"/>
        <v>0.21972172558997838</v>
      </c>
      <c r="AB68" s="125">
        <f t="shared" si="42"/>
        <v>0.17619211566666662</v>
      </c>
    </row>
    <row r="69" spans="1:28">
      <c r="A69" s="105" t="s">
        <v>248</v>
      </c>
      <c r="B69">
        <v>120</v>
      </c>
      <c r="C69" s="55">
        <v>91.47</v>
      </c>
      <c r="D69" s="56">
        <v>1.3104</v>
      </c>
      <c r="E69" s="19">
        <f t="shared" si="23"/>
        <v>0.20990819199999999</v>
      </c>
      <c r="F69" s="37">
        <f t="shared" si="31"/>
        <v>3.688867500000003E-2</v>
      </c>
      <c r="H69" s="41">
        <f t="shared" si="32"/>
        <v>4.4266410000000036</v>
      </c>
      <c r="I69" t="s">
        <v>7</v>
      </c>
      <c r="J69" s="97" t="s">
        <v>89</v>
      </c>
      <c r="K69" s="81">
        <f t="shared" si="36"/>
        <v>43570</v>
      </c>
      <c r="L69" s="81" t="str">
        <f t="shared" ca="1" si="37"/>
        <v>2019-11-18</v>
      </c>
      <c r="M69" s="83">
        <f t="shared" ca="1" si="38"/>
        <v>26160</v>
      </c>
      <c r="N69" s="100">
        <f t="shared" ca="1" si="39"/>
        <v>6.1763148509174359E-2</v>
      </c>
      <c r="O69" s="90">
        <f t="shared" si="33"/>
        <v>119.86228799999999</v>
      </c>
      <c r="P69" s="90">
        <f t="shared" si="34"/>
        <v>0.13771200000000761</v>
      </c>
      <c r="Q69" s="93">
        <f t="shared" si="40"/>
        <v>0.79908192</v>
      </c>
      <c r="R69" s="6">
        <f t="shared" si="43"/>
        <v>5693.2999999999993</v>
      </c>
      <c r="S69" s="106">
        <f t="shared" si="35"/>
        <v>7460.5003199999992</v>
      </c>
      <c r="T69" s="106"/>
      <c r="U69" s="106"/>
      <c r="V69" s="107">
        <f t="shared" si="18"/>
        <v>3578.3399999999997</v>
      </c>
      <c r="W69" s="107">
        <f t="shared" si="19"/>
        <v>11038.840319999999</v>
      </c>
      <c r="X69" s="97">
        <f t="shared" si="41"/>
        <v>9735</v>
      </c>
      <c r="Y69" s="6">
        <f t="shared" si="20"/>
        <v>1303.8403199999993</v>
      </c>
      <c r="Z69" s="4">
        <f t="shared" si="21"/>
        <v>0.1339332634822803</v>
      </c>
      <c r="AA69" s="4">
        <f t="shared" si="22"/>
        <v>0.2117772168675871</v>
      </c>
      <c r="AB69" s="125">
        <f t="shared" si="42"/>
        <v>0.17301951699999996</v>
      </c>
    </row>
    <row r="70" spans="1:28">
      <c r="A70" s="105" t="s">
        <v>249</v>
      </c>
      <c r="B70">
        <v>135</v>
      </c>
      <c r="C70" s="55">
        <v>100.3</v>
      </c>
      <c r="D70" s="56">
        <v>1.3444</v>
      </c>
      <c r="E70" s="19">
        <f t="shared" si="23"/>
        <v>0.21989554666666666</v>
      </c>
      <c r="F70" s="37">
        <f t="shared" si="31"/>
        <v>1.0652518518518643E-2</v>
      </c>
      <c r="H70" s="41">
        <f t="shared" si="32"/>
        <v>1.4380900000000167</v>
      </c>
      <c r="I70" t="s">
        <v>7</v>
      </c>
      <c r="J70" s="97" t="s">
        <v>90</v>
      </c>
      <c r="K70" s="81">
        <f t="shared" si="36"/>
        <v>43571</v>
      </c>
      <c r="L70" s="81" t="str">
        <f t="shared" ca="1" si="37"/>
        <v>2019-11-18</v>
      </c>
      <c r="M70" s="83">
        <f t="shared" ca="1" si="38"/>
        <v>29295</v>
      </c>
      <c r="N70" s="100">
        <f t="shared" ca="1" si="39"/>
        <v>1.7917830687830896E-2</v>
      </c>
      <c r="O70" s="90">
        <f t="shared" si="33"/>
        <v>134.84332000000001</v>
      </c>
      <c r="P70" s="90">
        <f t="shared" si="34"/>
        <v>0.15667999999999438</v>
      </c>
      <c r="Q70" s="93">
        <f t="shared" si="40"/>
        <v>0.8989554666666667</v>
      </c>
      <c r="R70" s="6">
        <f t="shared" si="43"/>
        <v>5793.5999999999995</v>
      </c>
      <c r="S70" s="106">
        <f t="shared" si="35"/>
        <v>7788.9158399999997</v>
      </c>
      <c r="T70" s="106"/>
      <c r="U70" s="106"/>
      <c r="V70" s="107">
        <f t="shared" si="18"/>
        <v>3578.3399999999997</v>
      </c>
      <c r="W70" s="107">
        <f t="shared" si="19"/>
        <v>11367.25584</v>
      </c>
      <c r="X70" s="97">
        <f t="shared" si="41"/>
        <v>9870</v>
      </c>
      <c r="Y70" s="6">
        <f t="shared" si="20"/>
        <v>1497.2558399999998</v>
      </c>
      <c r="Z70" s="4">
        <f t="shared" si="21"/>
        <v>0.15169765349544062</v>
      </c>
      <c r="AA70" s="4">
        <f t="shared" si="22"/>
        <v>0.23797469030430762</v>
      </c>
      <c r="AB70" s="125">
        <f t="shared" si="42"/>
        <v>0.20924302814814802</v>
      </c>
    </row>
    <row r="71" spans="1:28">
      <c r="A71" s="105" t="s">
        <v>250</v>
      </c>
      <c r="B71">
        <v>120</v>
      </c>
      <c r="C71" s="55">
        <v>89.12</v>
      </c>
      <c r="D71" s="56">
        <v>1.3449</v>
      </c>
      <c r="E71" s="19">
        <f t="shared" si="23"/>
        <v>0.20990499200000001</v>
      </c>
      <c r="F71" s="37">
        <f t="shared" si="31"/>
        <v>1.0249466666666743E-2</v>
      </c>
      <c r="H71" s="41">
        <f t="shared" si="32"/>
        <v>1.2299360000000092</v>
      </c>
      <c r="I71" t="s">
        <v>7</v>
      </c>
      <c r="J71" s="97" t="s">
        <v>91</v>
      </c>
      <c r="K71" s="81">
        <f t="shared" si="36"/>
        <v>43572</v>
      </c>
      <c r="L71" s="81" t="str">
        <f t="shared" ca="1" si="37"/>
        <v>2019-11-18</v>
      </c>
      <c r="M71" s="83">
        <f t="shared" ca="1" si="38"/>
        <v>25920</v>
      </c>
      <c r="N71" s="100">
        <f t="shared" ca="1" si="39"/>
        <v>1.7319700617284082E-2</v>
      </c>
      <c r="O71" s="90">
        <f t="shared" si="33"/>
        <v>119.857488</v>
      </c>
      <c r="P71" s="90">
        <f t="shared" si="34"/>
        <v>0.14251199999999642</v>
      </c>
      <c r="Q71" s="93">
        <f t="shared" si="40"/>
        <v>0.79904991999999997</v>
      </c>
      <c r="R71" s="6">
        <f t="shared" si="43"/>
        <v>5882.7199999999993</v>
      </c>
      <c r="S71" s="106">
        <f t="shared" si="35"/>
        <v>7911.6701279999988</v>
      </c>
      <c r="T71" s="106"/>
      <c r="U71" s="106"/>
      <c r="V71" s="107">
        <f t="shared" si="18"/>
        <v>3578.3399999999997</v>
      </c>
      <c r="W71" s="107">
        <f t="shared" si="19"/>
        <v>11490.010127999998</v>
      </c>
      <c r="X71" s="97">
        <f t="shared" si="41"/>
        <v>9990</v>
      </c>
      <c r="Y71" s="6">
        <f t="shared" si="20"/>
        <v>1500.0101279999981</v>
      </c>
      <c r="Z71" s="4">
        <f t="shared" si="21"/>
        <v>0.15015116396396366</v>
      </c>
      <c r="AA71" s="4">
        <f t="shared" si="22"/>
        <v>0.23395035419844445</v>
      </c>
      <c r="AB71" s="125">
        <f t="shared" si="42"/>
        <v>0.19965552533333328</v>
      </c>
    </row>
    <row r="72" spans="1:28">
      <c r="A72" s="105" t="s">
        <v>251</v>
      </c>
      <c r="B72">
        <v>120</v>
      </c>
      <c r="C72" s="55">
        <v>89.43</v>
      </c>
      <c r="D72" s="56">
        <v>1.3403</v>
      </c>
      <c r="E72" s="19">
        <f t="shared" si="23"/>
        <v>0.20990868600000001</v>
      </c>
      <c r="F72" s="37">
        <f t="shared" si="31"/>
        <v>1.3763575000000116E-2</v>
      </c>
      <c r="H72" s="41">
        <f t="shared" si="32"/>
        <v>1.651629000000014</v>
      </c>
      <c r="I72" t="s">
        <v>7</v>
      </c>
      <c r="J72" s="97" t="s">
        <v>92</v>
      </c>
      <c r="K72" s="81">
        <f t="shared" si="36"/>
        <v>43573</v>
      </c>
      <c r="L72" s="81" t="str">
        <f t="shared" ca="1" si="37"/>
        <v>2019-11-18</v>
      </c>
      <c r="M72" s="83">
        <f t="shared" ca="1" si="38"/>
        <v>25800</v>
      </c>
      <c r="N72" s="100">
        <f t="shared" ca="1" si="39"/>
        <v>2.3366069186046709E-2</v>
      </c>
      <c r="O72" s="90">
        <f t="shared" si="33"/>
        <v>119.86302900000001</v>
      </c>
      <c r="P72" s="90">
        <f t="shared" si="34"/>
        <v>0.13697099999998841</v>
      </c>
      <c r="Q72" s="93">
        <f t="shared" si="40"/>
        <v>0.79908686000000007</v>
      </c>
      <c r="R72" s="6">
        <f t="shared" si="43"/>
        <v>5972.15</v>
      </c>
      <c r="S72" s="106">
        <f t="shared" si="35"/>
        <v>8004.4726449999998</v>
      </c>
      <c r="T72" s="106"/>
      <c r="U72" s="106"/>
      <c r="V72" s="107">
        <f t="shared" si="18"/>
        <v>3578.3399999999997</v>
      </c>
      <c r="W72" s="107">
        <f t="shared" si="19"/>
        <v>11582.812645</v>
      </c>
      <c r="X72" s="97">
        <f t="shared" si="41"/>
        <v>10110</v>
      </c>
      <c r="Y72" s="6">
        <f t="shared" si="20"/>
        <v>1472.812645</v>
      </c>
      <c r="Z72" s="4">
        <f t="shared" si="21"/>
        <v>0.14567879772502468</v>
      </c>
      <c r="AA72" s="4">
        <f t="shared" si="22"/>
        <v>0.22548825949299256</v>
      </c>
      <c r="AB72" s="125">
        <f t="shared" si="42"/>
        <v>0.1961451109999999</v>
      </c>
    </row>
    <row r="73" spans="1:28">
      <c r="A73" s="105" t="s">
        <v>252</v>
      </c>
      <c r="B73">
        <v>120</v>
      </c>
      <c r="C73" s="55">
        <v>88.43</v>
      </c>
      <c r="D73" s="56">
        <v>1.3553999999999999</v>
      </c>
      <c r="E73" s="19">
        <f t="shared" si="23"/>
        <v>0.20990534799999999</v>
      </c>
      <c r="F73" s="37">
        <f t="shared" si="31"/>
        <v>2.4277416666668235E-3</v>
      </c>
      <c r="H73" s="41">
        <f t="shared" si="32"/>
        <v>0.29132900000001882</v>
      </c>
      <c r="I73" t="s">
        <v>7</v>
      </c>
      <c r="J73" s="97" t="s">
        <v>93</v>
      </c>
      <c r="K73" s="81">
        <f t="shared" si="36"/>
        <v>43574</v>
      </c>
      <c r="L73" s="81" t="str">
        <f t="shared" ca="1" si="37"/>
        <v>2019-11-18</v>
      </c>
      <c r="M73" s="83">
        <f t="shared" ca="1" si="38"/>
        <v>25680</v>
      </c>
      <c r="N73" s="100">
        <f t="shared" ca="1" si="39"/>
        <v>4.1407743380064976E-3</v>
      </c>
      <c r="O73" s="90">
        <f t="shared" si="33"/>
        <v>119.85802200000001</v>
      </c>
      <c r="P73" s="90">
        <f t="shared" si="34"/>
        <v>0.14197799999999461</v>
      </c>
      <c r="Q73" s="93">
        <f t="shared" si="40"/>
        <v>0.79905347999999998</v>
      </c>
      <c r="R73" s="6">
        <f t="shared" si="43"/>
        <v>5972.69</v>
      </c>
      <c r="S73" s="106">
        <f t="shared" si="35"/>
        <v>8095.3840259999988</v>
      </c>
      <c r="T73" s="106">
        <v>87.89</v>
      </c>
      <c r="U73" s="106">
        <v>107.79</v>
      </c>
      <c r="V73" s="107">
        <f t="shared" si="18"/>
        <v>3686.1299999999997</v>
      </c>
      <c r="W73" s="107">
        <f t="shared" si="19"/>
        <v>11781.514025999999</v>
      </c>
      <c r="X73" s="97">
        <f t="shared" si="41"/>
        <v>10230</v>
      </c>
      <c r="Y73" s="6">
        <f t="shared" si="20"/>
        <v>1551.5140259999989</v>
      </c>
      <c r="Z73" s="4">
        <f t="shared" si="21"/>
        <v>0.15166315014662746</v>
      </c>
      <c r="AA73" s="4">
        <f t="shared" si="22"/>
        <v>0.23709426165250802</v>
      </c>
      <c r="AB73" s="125">
        <f t="shared" si="42"/>
        <v>0.20747760633333318</v>
      </c>
    </row>
    <row r="74" spans="1:28">
      <c r="A74" s="105" t="s">
        <v>253</v>
      </c>
      <c r="B74">
        <v>120</v>
      </c>
      <c r="C74" s="55">
        <v>90.41</v>
      </c>
      <c r="D74" s="56">
        <v>1.3257000000000001</v>
      </c>
      <c r="E74" s="19">
        <f t="shared" si="23"/>
        <v>0.20990435800000001</v>
      </c>
      <c r="F74" s="37">
        <f t="shared" si="31"/>
        <v>2.4872691666666686E-2</v>
      </c>
      <c r="H74" s="41">
        <f t="shared" si="32"/>
        <v>2.9847230000000025</v>
      </c>
      <c r="I74" t="s">
        <v>7</v>
      </c>
      <c r="J74" s="97" t="s">
        <v>95</v>
      </c>
      <c r="K74" s="81">
        <f t="shared" si="36"/>
        <v>43577</v>
      </c>
      <c r="L74" s="81" t="str">
        <f t="shared" ca="1" si="37"/>
        <v>2019-11-18</v>
      </c>
      <c r="M74" s="83">
        <f t="shared" ca="1" si="38"/>
        <v>25320</v>
      </c>
      <c r="N74" s="100">
        <f t="shared" ca="1" si="39"/>
        <v>4.3026220181674603E-2</v>
      </c>
      <c r="O74" s="90">
        <f t="shared" si="33"/>
        <v>119.856537</v>
      </c>
      <c r="P74" s="90">
        <f t="shared" si="34"/>
        <v>0.14346299999999701</v>
      </c>
      <c r="Q74" s="93">
        <f t="shared" si="40"/>
        <v>0.79904357999999998</v>
      </c>
      <c r="R74" s="6">
        <f t="shared" si="43"/>
        <v>6063.0999999999995</v>
      </c>
      <c r="S74" s="106">
        <f t="shared" si="35"/>
        <v>8037.85167</v>
      </c>
      <c r="T74" s="106"/>
      <c r="U74" s="106"/>
      <c r="V74" s="107">
        <f t="shared" si="18"/>
        <v>3686.1299999999997</v>
      </c>
      <c r="W74" s="107">
        <f t="shared" si="19"/>
        <v>11723.981669999999</v>
      </c>
      <c r="X74" s="97">
        <f t="shared" si="41"/>
        <v>10350</v>
      </c>
      <c r="Y74" s="6">
        <f t="shared" si="20"/>
        <v>1373.9816699999992</v>
      </c>
      <c r="Z74" s="4">
        <f t="shared" si="21"/>
        <v>0.13275185217391305</v>
      </c>
      <c r="AA74" s="4">
        <f t="shared" si="22"/>
        <v>0.20618374458085142</v>
      </c>
      <c r="AB74" s="125">
        <f t="shared" si="42"/>
        <v>0.18503166633333332</v>
      </c>
    </row>
    <row r="75" spans="1:28">
      <c r="A75" s="105" t="s">
        <v>254</v>
      </c>
      <c r="B75">
        <v>120</v>
      </c>
      <c r="C75" s="55">
        <v>90.54</v>
      </c>
      <c r="D75" s="56">
        <v>1.3238000000000001</v>
      </c>
      <c r="E75" s="19">
        <f t="shared" si="23"/>
        <v>0.20990456800000001</v>
      </c>
      <c r="F75" s="37">
        <f t="shared" si="31"/>
        <v>2.6346350000000147E-2</v>
      </c>
      <c r="H75" s="41">
        <f t="shared" si="32"/>
        <v>3.1615620000000177</v>
      </c>
      <c r="I75" t="s">
        <v>7</v>
      </c>
      <c r="J75" s="97" t="s">
        <v>96</v>
      </c>
      <c r="K75" s="81">
        <f t="shared" si="36"/>
        <v>43578</v>
      </c>
      <c r="L75" s="81" t="str">
        <f t="shared" ca="1" si="37"/>
        <v>2019-11-18</v>
      </c>
      <c r="M75" s="83">
        <f t="shared" ca="1" si="38"/>
        <v>25200</v>
      </c>
      <c r="N75" s="100">
        <f t="shared" ca="1" si="39"/>
        <v>4.5792465476190737E-2</v>
      </c>
      <c r="O75" s="90">
        <f t="shared" si="33"/>
        <v>119.85685200000002</v>
      </c>
      <c r="P75" s="90">
        <f t="shared" si="34"/>
        <v>0.14314799999998229</v>
      </c>
      <c r="Q75" s="93">
        <f t="shared" si="40"/>
        <v>0.79904568000000009</v>
      </c>
      <c r="R75" s="6">
        <f t="shared" si="43"/>
        <v>6153.6399999999994</v>
      </c>
      <c r="S75" s="106">
        <f t="shared" si="35"/>
        <v>8146.1886319999994</v>
      </c>
      <c r="T75" s="106"/>
      <c r="U75" s="106"/>
      <c r="V75" s="107">
        <f t="shared" si="18"/>
        <v>3686.1299999999997</v>
      </c>
      <c r="W75" s="107">
        <f t="shared" si="19"/>
        <v>11832.318631999999</v>
      </c>
      <c r="X75" s="97">
        <f t="shared" si="41"/>
        <v>10470</v>
      </c>
      <c r="Y75" s="6">
        <f t="shared" si="20"/>
        <v>1362.3186319999986</v>
      </c>
      <c r="Z75" s="4">
        <f t="shared" si="21"/>
        <v>0.13011639274116504</v>
      </c>
      <c r="AA75" s="4">
        <f t="shared" si="22"/>
        <v>0.20081732580370759</v>
      </c>
      <c r="AB75" s="125">
        <f t="shared" si="42"/>
        <v>0.18355821799999986</v>
      </c>
    </row>
    <row r="76" spans="1:28">
      <c r="A76" s="105" t="s">
        <v>255</v>
      </c>
      <c r="B76">
        <v>120</v>
      </c>
      <c r="C76" s="55">
        <v>90.32</v>
      </c>
      <c r="D76" s="56">
        <v>1.3270999999999999</v>
      </c>
      <c r="E76" s="19">
        <f t="shared" si="23"/>
        <v>0.20990911466666667</v>
      </c>
      <c r="F76" s="37">
        <f t="shared" si="31"/>
        <v>2.3852466666666673E-2</v>
      </c>
      <c r="H76" s="41">
        <f t="shared" si="32"/>
        <v>2.8622960000000006</v>
      </c>
      <c r="I76" t="s">
        <v>7</v>
      </c>
      <c r="J76" s="97" t="s">
        <v>97</v>
      </c>
      <c r="K76" s="81">
        <f t="shared" si="36"/>
        <v>43579</v>
      </c>
      <c r="L76" s="81" t="str">
        <f t="shared" ca="1" si="37"/>
        <v>2019-11-18</v>
      </c>
      <c r="M76" s="83">
        <f t="shared" ca="1" si="38"/>
        <v>25080</v>
      </c>
      <c r="N76" s="100">
        <f t="shared" ca="1" si="39"/>
        <v>4.165622169059012E-2</v>
      </c>
      <c r="O76" s="90">
        <f t="shared" si="33"/>
        <v>119.86367199999998</v>
      </c>
      <c r="P76" s="90">
        <f t="shared" si="34"/>
        <v>0.13632800000002021</v>
      </c>
      <c r="Q76" s="93">
        <f t="shared" si="40"/>
        <v>0.79909114666666659</v>
      </c>
      <c r="R76" s="6">
        <f t="shared" si="43"/>
        <v>6243.9599999999991</v>
      </c>
      <c r="S76" s="106">
        <f t="shared" si="35"/>
        <v>8286.3593159999982</v>
      </c>
      <c r="T76" s="106"/>
      <c r="U76" s="106"/>
      <c r="V76" s="107">
        <f t="shared" ref="V76:V135" si="44">V75+U76</f>
        <v>3686.1299999999997</v>
      </c>
      <c r="W76" s="107">
        <f t="shared" ref="W76:W135" si="45">V76+S76</f>
        <v>11972.489315999997</v>
      </c>
      <c r="X76" s="97">
        <f t="shared" si="41"/>
        <v>10590</v>
      </c>
      <c r="Y76" s="6">
        <f t="shared" ref="Y76:Y135" si="46">W76-X76</f>
        <v>1382.4893159999974</v>
      </c>
      <c r="Z76" s="4">
        <f t="shared" ref="Z76:Z135" si="47">W76/X76-1</f>
        <v>0.13054667762039629</v>
      </c>
      <c r="AA76" s="4">
        <f t="shared" ref="AA76:AA135" si="48">S76/(X76-V76)-1</f>
        <v>0.2002484571696741</v>
      </c>
      <c r="AB76" s="125">
        <f t="shared" si="42"/>
        <v>0.18605664799999999</v>
      </c>
    </row>
    <row r="77" spans="1:28">
      <c r="A77" s="105" t="s">
        <v>256</v>
      </c>
      <c r="B77">
        <v>120</v>
      </c>
      <c r="C77" s="55">
        <v>92.23</v>
      </c>
      <c r="D77" s="56">
        <v>1.2996000000000001</v>
      </c>
      <c r="E77" s="19">
        <f t="shared" si="23"/>
        <v>0.209908072</v>
      </c>
      <c r="F77" s="37">
        <f t="shared" si="31"/>
        <v>4.5503908333333482E-2</v>
      </c>
      <c r="H77" s="41">
        <f t="shared" si="32"/>
        <v>5.4604690000000176</v>
      </c>
      <c r="I77" t="s">
        <v>7</v>
      </c>
      <c r="J77" s="97" t="s">
        <v>98</v>
      </c>
      <c r="K77" s="81">
        <f t="shared" si="36"/>
        <v>43580</v>
      </c>
      <c r="L77" s="81" t="str">
        <f t="shared" ca="1" si="37"/>
        <v>2019-11-18</v>
      </c>
      <c r="M77" s="83">
        <f t="shared" ca="1" si="38"/>
        <v>24960</v>
      </c>
      <c r="N77" s="100">
        <f t="shared" ca="1" si="39"/>
        <v>7.9850608373397691E-2</v>
      </c>
      <c r="O77" s="90">
        <f t="shared" si="33"/>
        <v>119.86210800000001</v>
      </c>
      <c r="P77" s="90">
        <f t="shared" si="34"/>
        <v>0.13789199999999369</v>
      </c>
      <c r="Q77" s="93">
        <f t="shared" si="40"/>
        <v>0.79908072000000008</v>
      </c>
      <c r="R77" s="6">
        <f t="shared" si="43"/>
        <v>6336.1899999999987</v>
      </c>
      <c r="S77" s="106">
        <f t="shared" si="35"/>
        <v>8234.5125239999998</v>
      </c>
      <c r="T77" s="106"/>
      <c r="U77" s="106"/>
      <c r="V77" s="107">
        <f t="shared" si="44"/>
        <v>3686.1299999999997</v>
      </c>
      <c r="W77" s="107">
        <f t="shared" si="45"/>
        <v>11920.642523999999</v>
      </c>
      <c r="X77" s="97">
        <f t="shared" si="41"/>
        <v>10710</v>
      </c>
      <c r="Y77" s="6">
        <f t="shared" si="46"/>
        <v>1210.642523999999</v>
      </c>
      <c r="Z77" s="4">
        <f t="shared" si="47"/>
        <v>0.11303851764705874</v>
      </c>
      <c r="AA77" s="4">
        <f t="shared" si="48"/>
        <v>0.17236118037492143</v>
      </c>
      <c r="AB77" s="125">
        <f t="shared" si="42"/>
        <v>0.16440416366666652</v>
      </c>
    </row>
    <row r="78" spans="1:28">
      <c r="A78" s="105" t="s">
        <v>257</v>
      </c>
      <c r="B78">
        <v>135</v>
      </c>
      <c r="C78" s="55">
        <v>105.07</v>
      </c>
      <c r="D78" s="56">
        <v>1.2833000000000001</v>
      </c>
      <c r="E78" s="19">
        <f t="shared" si="23"/>
        <v>0.21989088733333334</v>
      </c>
      <c r="F78" s="37">
        <f t="shared" si="31"/>
        <v>5.8716451851851752E-2</v>
      </c>
      <c r="H78" s="41">
        <f t="shared" si="32"/>
        <v>7.9267209999999864</v>
      </c>
      <c r="I78" t="s">
        <v>7</v>
      </c>
      <c r="J78" s="97" t="s">
        <v>99</v>
      </c>
      <c r="K78" s="81">
        <f t="shared" si="36"/>
        <v>43581</v>
      </c>
      <c r="L78" s="81" t="str">
        <f t="shared" ca="1" si="37"/>
        <v>2019-11-18</v>
      </c>
      <c r="M78" s="83">
        <f t="shared" ca="1" si="38"/>
        <v>27945</v>
      </c>
      <c r="N78" s="100">
        <f t="shared" ca="1" si="39"/>
        <v>0.1035338402218642</v>
      </c>
      <c r="O78" s="90">
        <f t="shared" si="33"/>
        <v>134.836331</v>
      </c>
      <c r="P78" s="90">
        <f t="shared" si="34"/>
        <v>0.16366899999999873</v>
      </c>
      <c r="Q78" s="93">
        <f t="shared" si="40"/>
        <v>0.89890887333333336</v>
      </c>
      <c r="R78" s="6">
        <f t="shared" si="43"/>
        <v>6441.2599999999984</v>
      </c>
      <c r="S78" s="106">
        <f t="shared" si="35"/>
        <v>8266.068957999998</v>
      </c>
      <c r="T78" s="106"/>
      <c r="U78" s="106"/>
      <c r="V78" s="107">
        <f t="shared" si="44"/>
        <v>3686.1299999999997</v>
      </c>
      <c r="W78" s="107">
        <f t="shared" si="45"/>
        <v>11952.198957999997</v>
      </c>
      <c r="X78" s="97">
        <f t="shared" si="41"/>
        <v>10845</v>
      </c>
      <c r="Y78" s="6">
        <f t="shared" si="46"/>
        <v>1107.1989579999972</v>
      </c>
      <c r="Z78" s="4">
        <f t="shared" si="47"/>
        <v>0.10209303439372963</v>
      </c>
      <c r="AA78" s="4">
        <f t="shared" si="48"/>
        <v>0.15466113478803178</v>
      </c>
      <c r="AB78" s="125">
        <f t="shared" si="42"/>
        <v>0.16117443548148158</v>
      </c>
    </row>
    <row r="79" spans="1:28">
      <c r="A79" s="105" t="s">
        <v>258</v>
      </c>
      <c r="B79">
        <v>135</v>
      </c>
      <c r="C79" s="55">
        <v>104.79</v>
      </c>
      <c r="D79" s="56">
        <v>1.2867</v>
      </c>
      <c r="E79" s="19">
        <f t="shared" si="23"/>
        <v>0.21988886200000002</v>
      </c>
      <c r="F79" s="37">
        <f t="shared" si="31"/>
        <v>5.589508888888893E-2</v>
      </c>
      <c r="H79" s="41">
        <f t="shared" si="32"/>
        <v>7.5458370000000059</v>
      </c>
      <c r="I79" t="s">
        <v>7</v>
      </c>
      <c r="J79" s="97" t="s">
        <v>100</v>
      </c>
      <c r="K79" s="81">
        <f t="shared" si="36"/>
        <v>43584</v>
      </c>
      <c r="L79" s="81" t="str">
        <f t="shared" ca="1" si="37"/>
        <v>2019-11-18</v>
      </c>
      <c r="M79" s="83">
        <f t="shared" ca="1" si="38"/>
        <v>27540</v>
      </c>
      <c r="N79" s="100">
        <f t="shared" ca="1" si="39"/>
        <v>0.10000836982570815</v>
      </c>
      <c r="O79" s="90">
        <f t="shared" si="33"/>
        <v>134.833293</v>
      </c>
      <c r="P79" s="90">
        <f t="shared" si="34"/>
        <v>0.16670700000000238</v>
      </c>
      <c r="Q79" s="93">
        <f t="shared" si="40"/>
        <v>0.89888862000000003</v>
      </c>
      <c r="R79" s="6">
        <f t="shared" si="43"/>
        <v>6546.0499999999984</v>
      </c>
      <c r="S79" s="106">
        <f t="shared" si="35"/>
        <v>8422.8025349999971</v>
      </c>
      <c r="T79" s="106"/>
      <c r="U79" s="106"/>
      <c r="V79" s="107">
        <f t="shared" si="44"/>
        <v>3686.1299999999997</v>
      </c>
      <c r="W79" s="107">
        <f t="shared" si="45"/>
        <v>12108.932534999996</v>
      </c>
      <c r="X79" s="97">
        <f t="shared" si="41"/>
        <v>10980</v>
      </c>
      <c r="Y79" s="6">
        <f t="shared" si="46"/>
        <v>1128.9325349999963</v>
      </c>
      <c r="Z79" s="4">
        <f t="shared" si="47"/>
        <v>0.10281717076502694</v>
      </c>
      <c r="AA79" s="4">
        <f t="shared" si="48"/>
        <v>0.15477826380234316</v>
      </c>
      <c r="AB79" s="125">
        <f t="shared" si="42"/>
        <v>0.16399377311111107</v>
      </c>
    </row>
    <row r="80" spans="1:28">
      <c r="A80" s="105" t="s">
        <v>259</v>
      </c>
      <c r="B80">
        <v>135</v>
      </c>
      <c r="C80" s="55">
        <v>104.46</v>
      </c>
      <c r="D80" s="56">
        <v>1.2907</v>
      </c>
      <c r="E80" s="19">
        <f t="shared" si="23"/>
        <v>0.21988434800000001</v>
      </c>
      <c r="F80" s="37">
        <f t="shared" si="31"/>
        <v>5.2569911111111069E-2</v>
      </c>
      <c r="H80" s="41">
        <f t="shared" si="32"/>
        <v>7.0969379999999944</v>
      </c>
      <c r="I80" t="s">
        <v>7</v>
      </c>
      <c r="J80" s="97" t="s">
        <v>101</v>
      </c>
      <c r="K80" s="81">
        <f t="shared" si="36"/>
        <v>43585</v>
      </c>
      <c r="L80" s="81" t="str">
        <f t="shared" ca="1" si="37"/>
        <v>2019-11-18</v>
      </c>
      <c r="M80" s="83">
        <f t="shared" ca="1" si="38"/>
        <v>27405</v>
      </c>
      <c r="N80" s="100">
        <f t="shared" ca="1" si="39"/>
        <v>9.4522253968253894E-2</v>
      </c>
      <c r="O80" s="90">
        <f t="shared" si="33"/>
        <v>134.82652199999998</v>
      </c>
      <c r="P80" s="90">
        <f t="shared" si="34"/>
        <v>0.17347800000001712</v>
      </c>
      <c r="Q80" s="93">
        <f t="shared" si="40"/>
        <v>0.89884347999999992</v>
      </c>
      <c r="R80" s="6">
        <f t="shared" si="43"/>
        <v>6650.5099999999984</v>
      </c>
      <c r="S80" s="106">
        <f t="shared" si="35"/>
        <v>8583.813256999998</v>
      </c>
      <c r="T80" s="106"/>
      <c r="U80" s="106"/>
      <c r="V80" s="107">
        <f t="shared" si="44"/>
        <v>3686.1299999999997</v>
      </c>
      <c r="W80" s="107">
        <f t="shared" si="45"/>
        <v>12269.943256999997</v>
      </c>
      <c r="X80" s="97">
        <f t="shared" si="41"/>
        <v>11115</v>
      </c>
      <c r="Y80" s="6">
        <f t="shared" si="46"/>
        <v>1154.9432569999972</v>
      </c>
      <c r="Z80" s="4">
        <f t="shared" si="47"/>
        <v>0.10390852514619864</v>
      </c>
      <c r="AA80" s="4">
        <f t="shared" si="48"/>
        <v>0.15546688217723514</v>
      </c>
      <c r="AB80" s="125">
        <f t="shared" si="42"/>
        <v>0.16731443688888895</v>
      </c>
    </row>
    <row r="81" spans="1:28">
      <c r="A81" s="105" t="s">
        <v>265</v>
      </c>
      <c r="B81">
        <v>135</v>
      </c>
      <c r="C81" s="55">
        <v>110.55</v>
      </c>
      <c r="D81" s="56">
        <v>1.2196</v>
      </c>
      <c r="E81" s="19">
        <f t="shared" si="23"/>
        <v>0.21988452</v>
      </c>
      <c r="F81" s="37">
        <f t="shared" si="31"/>
        <v>0.11393455555555564</v>
      </c>
      <c r="H81" s="41">
        <f t="shared" si="32"/>
        <v>15.38116500000001</v>
      </c>
      <c r="I81" t="s">
        <v>7</v>
      </c>
      <c r="J81" s="97" t="s">
        <v>267</v>
      </c>
      <c r="K81" s="81">
        <f t="shared" si="36"/>
        <v>43591</v>
      </c>
      <c r="L81" s="81" t="str">
        <f t="shared" ca="1" si="37"/>
        <v>2019-11-18</v>
      </c>
      <c r="M81" s="83">
        <f t="shared" ca="1" si="38"/>
        <v>26595</v>
      </c>
      <c r="N81" s="100">
        <f t="shared" ca="1" si="39"/>
        <v>0.21109701917653706</v>
      </c>
      <c r="O81" s="90">
        <f t="shared" si="33"/>
        <v>134.82677999999999</v>
      </c>
      <c r="P81" s="90">
        <f t="shared" si="34"/>
        <v>0.17322000000001481</v>
      </c>
      <c r="Q81" s="93">
        <f t="shared" si="40"/>
        <v>0.8988451999999999</v>
      </c>
      <c r="R81" s="6">
        <f t="shared" si="43"/>
        <v>6761.0599999999986</v>
      </c>
      <c r="S81" s="106">
        <f t="shared" si="35"/>
        <v>8245.7887759999976</v>
      </c>
      <c r="T81" s="106"/>
      <c r="U81" s="106"/>
      <c r="V81" s="107">
        <f t="shared" si="44"/>
        <v>3686.1299999999997</v>
      </c>
      <c r="W81" s="107">
        <f t="shared" si="45"/>
        <v>11931.918775999997</v>
      </c>
      <c r="X81" s="97">
        <f t="shared" si="41"/>
        <v>11250</v>
      </c>
      <c r="Y81" s="6">
        <f t="shared" si="46"/>
        <v>681.9187759999968</v>
      </c>
      <c r="Z81" s="4">
        <f t="shared" si="47"/>
        <v>6.0615002311110722E-2</v>
      </c>
      <c r="AA81" s="4">
        <f t="shared" si="48"/>
        <v>9.0154745652687884E-2</v>
      </c>
      <c r="AB81" s="125">
        <f t="shared" si="42"/>
        <v>0.10594996444444436</v>
      </c>
    </row>
    <row r="82" spans="1:28">
      <c r="A82" s="105" t="s">
        <v>268</v>
      </c>
      <c r="B82">
        <v>135</v>
      </c>
      <c r="C82" s="55">
        <v>109.53</v>
      </c>
      <c r="D82" s="56">
        <v>1.2309000000000001</v>
      </c>
      <c r="E82" s="19">
        <f t="shared" si="23"/>
        <v>0.21988031800000002</v>
      </c>
      <c r="F82" s="37">
        <f t="shared" si="31"/>
        <v>0.10365673333333339</v>
      </c>
      <c r="H82" s="41">
        <f t="shared" si="32"/>
        <v>13.993659000000008</v>
      </c>
      <c r="I82" t="s">
        <v>7</v>
      </c>
      <c r="J82" s="97" t="s">
        <v>269</v>
      </c>
      <c r="K82" s="81">
        <f t="shared" si="36"/>
        <v>43592</v>
      </c>
      <c r="L82" s="81" t="str">
        <f t="shared" ca="1" si="37"/>
        <v>2019-11-18</v>
      </c>
      <c r="M82" s="83">
        <f t="shared" ca="1" si="38"/>
        <v>26460</v>
      </c>
      <c r="N82" s="100">
        <f t="shared" ca="1" si="39"/>
        <v>0.19303422278911578</v>
      </c>
      <c r="O82" s="90">
        <f t="shared" si="33"/>
        <v>134.82047700000001</v>
      </c>
      <c r="P82" s="90">
        <f t="shared" si="34"/>
        <v>0.179522999999989</v>
      </c>
      <c r="Q82" s="93">
        <f t="shared" si="40"/>
        <v>0.89880318000000003</v>
      </c>
      <c r="R82" s="6">
        <f t="shared" si="43"/>
        <v>6870.5899999999983</v>
      </c>
      <c r="S82" s="106">
        <f t="shared" si="35"/>
        <v>8457.0092309999982</v>
      </c>
      <c r="T82" s="106"/>
      <c r="U82" s="106"/>
      <c r="V82" s="107">
        <f t="shared" si="44"/>
        <v>3686.1299999999997</v>
      </c>
      <c r="W82" s="107">
        <f t="shared" si="45"/>
        <v>12143.139230999997</v>
      </c>
      <c r="X82" s="97">
        <f t="shared" si="41"/>
        <v>11385</v>
      </c>
      <c r="Y82" s="6">
        <f t="shared" si="46"/>
        <v>758.13923099999738</v>
      </c>
      <c r="Z82" s="4">
        <f t="shared" si="47"/>
        <v>6.6591061133069562E-2</v>
      </c>
      <c r="AA82" s="4">
        <f t="shared" si="48"/>
        <v>9.8474091782300155E-2</v>
      </c>
      <c r="AB82" s="125">
        <f t="shared" si="42"/>
        <v>0.11622358466666663</v>
      </c>
    </row>
    <row r="83" spans="1:28">
      <c r="A83" s="105" t="s">
        <v>270</v>
      </c>
      <c r="B83">
        <v>135</v>
      </c>
      <c r="C83" s="55">
        <v>111.01</v>
      </c>
      <c r="D83" s="56">
        <v>1.2144999999999999</v>
      </c>
      <c r="E83" s="19">
        <f t="shared" si="23"/>
        <v>0.21988109666666666</v>
      </c>
      <c r="F83" s="37">
        <f t="shared" si="31"/>
        <v>0.11856965185185202</v>
      </c>
      <c r="H83" s="41">
        <f t="shared" si="32"/>
        <v>16.006903000000023</v>
      </c>
      <c r="I83" t="s">
        <v>7</v>
      </c>
      <c r="J83" s="97" t="s">
        <v>271</v>
      </c>
      <c r="K83" s="81">
        <f t="shared" si="36"/>
        <v>43593</v>
      </c>
      <c r="L83" s="81" t="str">
        <f t="shared" ca="1" si="37"/>
        <v>2019-11-18</v>
      </c>
      <c r="M83" s="83">
        <f t="shared" ca="1" si="38"/>
        <v>26325</v>
      </c>
      <c r="N83" s="100">
        <f t="shared" ca="1" si="39"/>
        <v>0.22193806628679993</v>
      </c>
      <c r="O83" s="90">
        <f t="shared" si="33"/>
        <v>134.82164499999999</v>
      </c>
      <c r="P83" s="90">
        <f t="shared" si="34"/>
        <v>0.17835500000001048</v>
      </c>
      <c r="Q83" s="93">
        <f t="shared" si="40"/>
        <v>0.8988109666666666</v>
      </c>
      <c r="R83" s="6">
        <f t="shared" si="43"/>
        <v>6981.5999999999985</v>
      </c>
      <c r="S83" s="106">
        <f t="shared" si="35"/>
        <v>8479.153199999997</v>
      </c>
      <c r="T83" s="106"/>
      <c r="U83" s="106"/>
      <c r="V83" s="107">
        <f t="shared" si="44"/>
        <v>3686.1299999999997</v>
      </c>
      <c r="W83" s="107">
        <f t="shared" si="45"/>
        <v>12165.283199999996</v>
      </c>
      <c r="X83" s="97">
        <f t="shared" si="41"/>
        <v>11520</v>
      </c>
      <c r="Y83" s="6">
        <f t="shared" si="46"/>
        <v>645.28319999999621</v>
      </c>
      <c r="Z83" s="4">
        <f t="shared" si="47"/>
        <v>5.6014166666666254E-2</v>
      </c>
      <c r="AA83" s="4">
        <f t="shared" si="48"/>
        <v>8.237093543803975E-2</v>
      </c>
      <c r="AB83" s="125">
        <f t="shared" si="42"/>
        <v>0.10131144481481465</v>
      </c>
    </row>
    <row r="84" spans="1:28">
      <c r="A84" s="105" t="s">
        <v>272</v>
      </c>
      <c r="B84">
        <v>135</v>
      </c>
      <c r="C84" s="55">
        <v>112.97</v>
      </c>
      <c r="D84" s="56">
        <v>1.1934</v>
      </c>
      <c r="E84" s="19">
        <f t="shared" si="23"/>
        <v>0.21987893200000003</v>
      </c>
      <c r="F84" s="37">
        <f t="shared" si="31"/>
        <v>0.13831919259259259</v>
      </c>
      <c r="H84" s="41">
        <f t="shared" si="32"/>
        <v>18.673090999999999</v>
      </c>
      <c r="I84" t="s">
        <v>7</v>
      </c>
      <c r="J84" s="97" t="s">
        <v>273</v>
      </c>
      <c r="K84" s="81">
        <f t="shared" si="36"/>
        <v>43594</v>
      </c>
      <c r="L84" s="81" t="str">
        <f t="shared" ca="1" si="37"/>
        <v>2019-11-18</v>
      </c>
      <c r="M84" s="83">
        <f t="shared" ca="1" si="38"/>
        <v>26190</v>
      </c>
      <c r="N84" s="100">
        <f t="shared" ca="1" si="39"/>
        <v>0.26023971802214585</v>
      </c>
      <c r="O84" s="90">
        <f t="shared" si="33"/>
        <v>134.818398</v>
      </c>
      <c r="P84" s="90">
        <f t="shared" si="34"/>
        <v>0.18160199999999804</v>
      </c>
      <c r="Q84" s="93">
        <f t="shared" si="40"/>
        <v>0.89878932</v>
      </c>
      <c r="R84" s="6">
        <f t="shared" si="43"/>
        <v>7094.5699999999988</v>
      </c>
      <c r="S84" s="106">
        <f t="shared" si="35"/>
        <v>8466.6598379999996</v>
      </c>
      <c r="T84" s="106"/>
      <c r="U84" s="106"/>
      <c r="V84" s="107">
        <f t="shared" si="44"/>
        <v>3686.1299999999997</v>
      </c>
      <c r="W84" s="107">
        <f t="shared" si="45"/>
        <v>12152.789837999999</v>
      </c>
      <c r="X84" s="97">
        <f t="shared" si="41"/>
        <v>11655</v>
      </c>
      <c r="Y84" s="6">
        <f t="shared" si="46"/>
        <v>497.78983799999878</v>
      </c>
      <c r="Z84" s="4">
        <f t="shared" si="47"/>
        <v>4.2710410810810728E-2</v>
      </c>
      <c r="AA84" s="4">
        <f t="shared" si="48"/>
        <v>6.2466803699896989E-2</v>
      </c>
      <c r="AB84" s="125">
        <f t="shared" si="42"/>
        <v>8.1559739407407433E-2</v>
      </c>
    </row>
    <row r="85" spans="1:28">
      <c r="A85" s="105" t="s">
        <v>274</v>
      </c>
      <c r="B85">
        <v>135</v>
      </c>
      <c r="C85" s="55">
        <v>109.24</v>
      </c>
      <c r="D85" s="56">
        <v>1.2342</v>
      </c>
      <c r="E85" s="19">
        <f t="shared" si="23"/>
        <v>0.219882672</v>
      </c>
      <c r="F85" s="37">
        <f t="shared" si="31"/>
        <v>0.10073460740740749</v>
      </c>
      <c r="H85" s="41">
        <f t="shared" si="32"/>
        <v>13.59917200000001</v>
      </c>
      <c r="I85" t="s">
        <v>7</v>
      </c>
      <c r="J85" s="97" t="s">
        <v>275</v>
      </c>
      <c r="K85" s="81">
        <f t="shared" si="36"/>
        <v>43595</v>
      </c>
      <c r="L85" s="81" t="str">
        <f t="shared" ca="1" si="37"/>
        <v>2019-11-18</v>
      </c>
      <c r="M85" s="83">
        <f t="shared" ca="1" si="38"/>
        <v>26055</v>
      </c>
      <c r="N85" s="100">
        <f t="shared" ca="1" si="39"/>
        <v>0.19050845442333539</v>
      </c>
      <c r="O85" s="90">
        <f t="shared" si="33"/>
        <v>134.82400799999999</v>
      </c>
      <c r="P85" s="90">
        <f t="shared" si="34"/>
        <v>0.17599200000000792</v>
      </c>
      <c r="Q85" s="93">
        <f t="shared" si="40"/>
        <v>0.89882671999999997</v>
      </c>
      <c r="R85" s="6">
        <f t="shared" si="43"/>
        <v>7203.8099999999986</v>
      </c>
      <c r="S85" s="106">
        <f t="shared" si="35"/>
        <v>8890.9423019999977</v>
      </c>
      <c r="T85" s="106"/>
      <c r="U85" s="106"/>
      <c r="V85" s="107">
        <f t="shared" si="44"/>
        <v>3686.1299999999997</v>
      </c>
      <c r="W85" s="107">
        <f t="shared" si="45"/>
        <v>12577.072301999997</v>
      </c>
      <c r="X85" s="97">
        <f t="shared" si="41"/>
        <v>11790</v>
      </c>
      <c r="Y85" s="6">
        <f t="shared" si="46"/>
        <v>787.07230199999685</v>
      </c>
      <c r="Z85" s="4">
        <f t="shared" si="47"/>
        <v>6.6757616793892804E-2</v>
      </c>
      <c r="AA85" s="4">
        <f t="shared" si="48"/>
        <v>9.7123016780870985E-2</v>
      </c>
      <c r="AB85" s="125">
        <f t="shared" si="42"/>
        <v>0.11914806459259251</v>
      </c>
    </row>
    <row r="86" spans="1:28">
      <c r="A86" s="105" t="s">
        <v>325</v>
      </c>
      <c r="B86">
        <v>135</v>
      </c>
      <c r="C86" s="55">
        <v>110.97</v>
      </c>
      <c r="D86" s="56">
        <v>1.2149000000000001</v>
      </c>
      <c r="E86" s="19">
        <f t="shared" si="23"/>
        <v>0.21987830200000003</v>
      </c>
      <c r="F86" s="37">
        <f t="shared" si="31"/>
        <v>0.11816660000000007</v>
      </c>
      <c r="H86" s="41">
        <f t="shared" si="32"/>
        <v>15.952491000000009</v>
      </c>
      <c r="I86" t="s">
        <v>7</v>
      </c>
      <c r="J86" s="97" t="s">
        <v>316</v>
      </c>
      <c r="K86" s="81">
        <f t="shared" si="36"/>
        <v>43598</v>
      </c>
      <c r="L86" s="81" t="str">
        <f t="shared" ca="1" si="37"/>
        <v>2019-11-18</v>
      </c>
      <c r="M86" s="83">
        <f t="shared" ca="1" si="38"/>
        <v>25650</v>
      </c>
      <c r="N86" s="100">
        <f t="shared" ca="1" si="39"/>
        <v>0.22700425789473697</v>
      </c>
      <c r="O86" s="90">
        <f t="shared" si="33"/>
        <v>134.817453</v>
      </c>
      <c r="P86" s="90">
        <f t="shared" si="34"/>
        <v>0.18254699999999957</v>
      </c>
      <c r="Q86" s="93">
        <f t="shared" si="40"/>
        <v>0.89878301999999999</v>
      </c>
      <c r="R86" s="6">
        <f t="shared" si="43"/>
        <v>7314.7799999999988</v>
      </c>
      <c r="S86" s="106">
        <f t="shared" si="35"/>
        <v>8886.7262219999993</v>
      </c>
      <c r="T86" s="106"/>
      <c r="U86" s="106"/>
      <c r="V86" s="107">
        <f t="shared" si="44"/>
        <v>3686.1299999999997</v>
      </c>
      <c r="W86" s="107">
        <f t="shared" si="45"/>
        <v>12572.856221999999</v>
      </c>
      <c r="X86" s="97">
        <f t="shared" si="41"/>
        <v>11925</v>
      </c>
      <c r="Y86" s="6">
        <f t="shared" si="46"/>
        <v>647.85622199999852</v>
      </c>
      <c r="Z86" s="4">
        <f t="shared" si="47"/>
        <v>5.432756578616349E-2</v>
      </c>
      <c r="AA86" s="4">
        <f t="shared" si="48"/>
        <v>7.863411147402477E-2</v>
      </c>
      <c r="AB86" s="125">
        <f t="shared" si="42"/>
        <v>0.10171170199999996</v>
      </c>
    </row>
    <row r="87" spans="1:28">
      <c r="A87" s="105" t="s">
        <v>326</v>
      </c>
      <c r="B87">
        <v>135</v>
      </c>
      <c r="C87" s="55">
        <v>111.66</v>
      </c>
      <c r="D87" s="56">
        <v>1.2077</v>
      </c>
      <c r="E87" s="19">
        <f t="shared" si="23"/>
        <v>0.219901188</v>
      </c>
      <c r="F87" s="37">
        <f t="shared" si="31"/>
        <v>0.12511924444444444</v>
      </c>
      <c r="H87" s="41">
        <f t="shared" si="32"/>
        <v>16.891098</v>
      </c>
      <c r="I87" t="s">
        <v>7</v>
      </c>
      <c r="J87" s="97" t="s">
        <v>318</v>
      </c>
      <c r="K87" s="81">
        <f t="shared" si="36"/>
        <v>43599</v>
      </c>
      <c r="L87" s="81" t="str">
        <f t="shared" ca="1" si="37"/>
        <v>2019-11-18</v>
      </c>
      <c r="M87" s="83">
        <f t="shared" ca="1" si="38"/>
        <v>25515</v>
      </c>
      <c r="N87" s="100">
        <f t="shared" ca="1" si="39"/>
        <v>0.24163240329218105</v>
      </c>
      <c r="O87" s="90">
        <f t="shared" si="33"/>
        <v>134.85178199999999</v>
      </c>
      <c r="P87" s="90">
        <f t="shared" si="34"/>
        <v>0.14821800000001417</v>
      </c>
      <c r="Q87" s="93">
        <f t="shared" si="40"/>
        <v>0.89901187999999987</v>
      </c>
      <c r="R87" s="6">
        <f t="shared" si="43"/>
        <v>7426.4399999999987</v>
      </c>
      <c r="S87" s="106">
        <f t="shared" si="35"/>
        <v>8968.911587999999</v>
      </c>
      <c r="T87" s="106"/>
      <c r="U87" s="106"/>
      <c r="V87" s="107">
        <f t="shared" si="44"/>
        <v>3686.1299999999997</v>
      </c>
      <c r="W87" s="107">
        <f t="shared" si="45"/>
        <v>12655.041587999998</v>
      </c>
      <c r="X87" s="97">
        <f t="shared" si="41"/>
        <v>12060</v>
      </c>
      <c r="Y87" s="6">
        <f t="shared" si="46"/>
        <v>595.04158799999823</v>
      </c>
      <c r="Z87" s="4">
        <f t="shared" si="47"/>
        <v>4.9340098507462571E-2</v>
      </c>
      <c r="AA87" s="4">
        <f t="shared" si="48"/>
        <v>7.105932955730121E-2</v>
      </c>
      <c r="AB87" s="125">
        <f t="shared" si="42"/>
        <v>9.4781943555555553E-2</v>
      </c>
    </row>
    <row r="88" spans="1:28">
      <c r="A88" s="105" t="s">
        <v>327</v>
      </c>
      <c r="B88">
        <v>135</v>
      </c>
      <c r="C88" s="55">
        <v>109.29</v>
      </c>
      <c r="D88" s="56">
        <v>1.2337</v>
      </c>
      <c r="E88" s="19">
        <f t="shared" ref="E88:E151" si="49">10%*Q88+13%</f>
        <v>0.21988738200000002</v>
      </c>
      <c r="F88" s="37">
        <f t="shared" si="31"/>
        <v>0.10123842222222232</v>
      </c>
      <c r="H88" s="41">
        <f t="shared" si="32"/>
        <v>13.667187000000013</v>
      </c>
      <c r="I88" t="s">
        <v>7</v>
      </c>
      <c r="J88" s="97" t="s">
        <v>320</v>
      </c>
      <c r="K88" s="81">
        <f t="shared" si="36"/>
        <v>43600</v>
      </c>
      <c r="L88" s="81" t="str">
        <f t="shared" ca="1" si="37"/>
        <v>2019-11-18</v>
      </c>
      <c r="M88" s="83">
        <f t="shared" ca="1" si="38"/>
        <v>25380</v>
      </c>
      <c r="N88" s="100">
        <f t="shared" ca="1" si="39"/>
        <v>0.19655331973995291</v>
      </c>
      <c r="O88" s="90">
        <f t="shared" si="33"/>
        <v>134.831073</v>
      </c>
      <c r="P88" s="90">
        <f t="shared" si="34"/>
        <v>0.1689269999999965</v>
      </c>
      <c r="Q88" s="93">
        <f t="shared" si="40"/>
        <v>0.89887382000000005</v>
      </c>
      <c r="R88" s="6">
        <f t="shared" si="43"/>
        <v>7535.7299999999987</v>
      </c>
      <c r="S88" s="106">
        <f t="shared" si="35"/>
        <v>9296.8301009999977</v>
      </c>
      <c r="T88" s="106"/>
      <c r="U88" s="106"/>
      <c r="V88" s="107">
        <f t="shared" si="44"/>
        <v>3686.1299999999997</v>
      </c>
      <c r="W88" s="107">
        <f t="shared" si="45"/>
        <v>12982.960100999997</v>
      </c>
      <c r="X88" s="97">
        <f t="shared" si="41"/>
        <v>12195</v>
      </c>
      <c r="Y88" s="6">
        <f t="shared" si="46"/>
        <v>787.96010099999694</v>
      </c>
      <c r="Z88" s="4">
        <f t="shared" si="47"/>
        <v>6.4613374415743996E-2</v>
      </c>
      <c r="AA88" s="4">
        <f t="shared" si="48"/>
        <v>9.2604552778453142E-2</v>
      </c>
      <c r="AB88" s="125">
        <f t="shared" si="42"/>
        <v>0.1186489597777777</v>
      </c>
    </row>
    <row r="89" spans="1:28">
      <c r="A89" s="105" t="s">
        <v>328</v>
      </c>
      <c r="B89">
        <v>135</v>
      </c>
      <c r="C89" s="55">
        <v>108.84</v>
      </c>
      <c r="D89" s="56">
        <v>1.2386999999999999</v>
      </c>
      <c r="E89" s="19">
        <f t="shared" si="49"/>
        <v>0.21988007200000001</v>
      </c>
      <c r="F89" s="37">
        <f t="shared" si="31"/>
        <v>9.6704088888889025E-2</v>
      </c>
      <c r="H89" s="41">
        <f t="shared" si="32"/>
        <v>13.055052000000018</v>
      </c>
      <c r="I89" t="s">
        <v>7</v>
      </c>
      <c r="J89" s="97" t="s">
        <v>322</v>
      </c>
      <c r="K89" s="81">
        <f t="shared" si="36"/>
        <v>43601</v>
      </c>
      <c r="L89" s="81" t="str">
        <f t="shared" ca="1" si="37"/>
        <v>2019-11-18</v>
      </c>
      <c r="M89" s="83">
        <f t="shared" ca="1" si="38"/>
        <v>25245</v>
      </c>
      <c r="N89" s="100">
        <f t="shared" ca="1" si="39"/>
        <v>0.18875397029114704</v>
      </c>
      <c r="O89" s="90">
        <f t="shared" si="33"/>
        <v>134.820108</v>
      </c>
      <c r="P89" s="90">
        <f t="shared" si="34"/>
        <v>0.17989199999999528</v>
      </c>
      <c r="Q89" s="93">
        <f t="shared" si="40"/>
        <v>0.89880072</v>
      </c>
      <c r="R89" s="6">
        <f t="shared" si="43"/>
        <v>7644.5699999999988</v>
      </c>
      <c r="S89" s="106">
        <f t="shared" si="35"/>
        <v>9469.3288589999975</v>
      </c>
      <c r="T89" s="106"/>
      <c r="U89" s="106"/>
      <c r="V89" s="107">
        <f t="shared" si="44"/>
        <v>3686.1299999999997</v>
      </c>
      <c r="W89" s="107">
        <f t="shared" si="45"/>
        <v>13155.458858999997</v>
      </c>
      <c r="X89" s="97">
        <f t="shared" si="41"/>
        <v>12330</v>
      </c>
      <c r="Y89" s="6">
        <f t="shared" si="46"/>
        <v>825.45885899999666</v>
      </c>
      <c r="Z89" s="4">
        <f t="shared" si="47"/>
        <v>6.6947190510948662E-2</v>
      </c>
      <c r="AA89" s="4">
        <f t="shared" si="48"/>
        <v>9.5496445342190039E-2</v>
      </c>
      <c r="AB89" s="125">
        <f t="shared" si="42"/>
        <v>0.12317598311111098</v>
      </c>
    </row>
    <row r="90" spans="1:28">
      <c r="A90" s="105" t="s">
        <v>329</v>
      </c>
      <c r="B90">
        <v>135</v>
      </c>
      <c r="C90" s="55">
        <v>111.55</v>
      </c>
      <c r="D90" s="56">
        <v>1.2085999999999999</v>
      </c>
      <c r="E90" s="19">
        <f t="shared" si="49"/>
        <v>0.21987955333333331</v>
      </c>
      <c r="F90" s="37">
        <f t="shared" si="31"/>
        <v>0.12401085185185189</v>
      </c>
      <c r="H90" s="41">
        <f t="shared" si="32"/>
        <v>16.741465000000005</v>
      </c>
      <c r="I90" t="s">
        <v>7</v>
      </c>
      <c r="J90" s="97" t="s">
        <v>324</v>
      </c>
      <c r="K90" s="81">
        <f t="shared" si="36"/>
        <v>43602</v>
      </c>
      <c r="L90" s="81" t="str">
        <f t="shared" ca="1" si="37"/>
        <v>2019-11-18</v>
      </c>
      <c r="M90" s="83">
        <f t="shared" ca="1" si="38"/>
        <v>25110</v>
      </c>
      <c r="N90" s="100">
        <f t="shared" ca="1" si="39"/>
        <v>0.24335462863401042</v>
      </c>
      <c r="O90" s="90">
        <f t="shared" si="33"/>
        <v>134.81932999999998</v>
      </c>
      <c r="P90" s="90">
        <f t="shared" si="34"/>
        <v>0.18067000000002054</v>
      </c>
      <c r="Q90" s="93">
        <f t="shared" si="40"/>
        <v>0.89879553333333317</v>
      </c>
      <c r="R90" s="6">
        <f t="shared" si="43"/>
        <v>7756.119999999999</v>
      </c>
      <c r="S90" s="106">
        <f t="shared" si="35"/>
        <v>9374.0466319999978</v>
      </c>
      <c r="T90" s="106"/>
      <c r="U90" s="106"/>
      <c r="V90" s="107">
        <f t="shared" si="44"/>
        <v>3686.1299999999997</v>
      </c>
      <c r="W90" s="107">
        <f t="shared" si="45"/>
        <v>13060.176631999997</v>
      </c>
      <c r="X90" s="97">
        <f t="shared" si="41"/>
        <v>12465</v>
      </c>
      <c r="Y90" s="6">
        <f t="shared" si="46"/>
        <v>595.17663199999697</v>
      </c>
      <c r="Z90" s="4">
        <f t="shared" si="47"/>
        <v>4.7747824468511668E-2</v>
      </c>
      <c r="AA90" s="4">
        <f t="shared" si="48"/>
        <v>6.7796496815649032E-2</v>
      </c>
      <c r="AB90" s="125">
        <f t="shared" si="42"/>
        <v>9.5868701481481425E-2</v>
      </c>
    </row>
    <row r="91" spans="1:28">
      <c r="A91" s="105" t="s">
        <v>330</v>
      </c>
      <c r="B91">
        <v>135</v>
      </c>
      <c r="C91" s="55">
        <v>112.44</v>
      </c>
      <c r="D91" s="56">
        <v>1.1991000000000001</v>
      </c>
      <c r="E91" s="19">
        <f t="shared" si="49"/>
        <v>0.21988453600000002</v>
      </c>
      <c r="F91" s="37">
        <f t="shared" si="31"/>
        <v>0.13297875555555561</v>
      </c>
      <c r="H91" s="41">
        <f t="shared" si="32"/>
        <v>17.952132000000006</v>
      </c>
      <c r="I91" t="s">
        <v>7</v>
      </c>
      <c r="J91" s="97" t="s">
        <v>331</v>
      </c>
      <c r="K91" s="81">
        <f t="shared" si="36"/>
        <v>43605</v>
      </c>
      <c r="L91" s="81" t="str">
        <f t="shared" ca="1" si="37"/>
        <v>2019-11-18</v>
      </c>
      <c r="M91" s="83">
        <f t="shared" ca="1" si="38"/>
        <v>24705</v>
      </c>
      <c r="N91" s="100">
        <f t="shared" ca="1" si="39"/>
        <v>0.26523085124468743</v>
      </c>
      <c r="O91" s="90">
        <f t="shared" si="33"/>
        <v>134.82680400000001</v>
      </c>
      <c r="P91" s="90">
        <f t="shared" si="34"/>
        <v>0.17319599999999014</v>
      </c>
      <c r="Q91" s="93">
        <f t="shared" si="40"/>
        <v>0.89884536000000004</v>
      </c>
      <c r="R91" s="6">
        <f t="shared" si="43"/>
        <v>7868.5599999999986</v>
      </c>
      <c r="S91" s="106">
        <f t="shared" si="35"/>
        <v>9435.1902959999989</v>
      </c>
      <c r="T91" s="106"/>
      <c r="U91" s="106"/>
      <c r="V91" s="107">
        <f t="shared" si="44"/>
        <v>3686.1299999999997</v>
      </c>
      <c r="W91" s="107">
        <f t="shared" si="45"/>
        <v>13121.320295999998</v>
      </c>
      <c r="X91" s="97">
        <f t="shared" si="41"/>
        <v>12600</v>
      </c>
      <c r="Y91" s="6">
        <f t="shared" si="46"/>
        <v>521.32029599999805</v>
      </c>
      <c r="Z91" s="4">
        <f t="shared" si="47"/>
        <v>4.1374626666666581E-2</v>
      </c>
      <c r="AA91" s="4">
        <f t="shared" si="48"/>
        <v>5.8484170848351891E-2</v>
      </c>
      <c r="AB91" s="125">
        <f t="shared" si="42"/>
        <v>8.6905780444444414E-2</v>
      </c>
    </row>
    <row r="92" spans="1:28">
      <c r="A92" s="105" t="s">
        <v>332</v>
      </c>
      <c r="B92">
        <v>135</v>
      </c>
      <c r="C92" s="55">
        <v>111.02</v>
      </c>
      <c r="D92" s="56">
        <v>1.2143999999999999</v>
      </c>
      <c r="E92" s="19">
        <f t="shared" si="49"/>
        <v>0.21988179200000002</v>
      </c>
      <c r="F92" s="37">
        <f t="shared" si="31"/>
        <v>0.1186704148148149</v>
      </c>
      <c r="H92" s="41">
        <f t="shared" si="32"/>
        <v>16.020506000000012</v>
      </c>
      <c r="I92" t="s">
        <v>7</v>
      </c>
      <c r="J92" s="97" t="s">
        <v>333</v>
      </c>
      <c r="K92" s="81">
        <f t="shared" si="36"/>
        <v>43606</v>
      </c>
      <c r="L92" s="81" t="str">
        <f t="shared" ca="1" si="37"/>
        <v>2019-11-18</v>
      </c>
      <c r="M92" s="83">
        <f t="shared" ca="1" si="38"/>
        <v>24570</v>
      </c>
      <c r="N92" s="100">
        <f t="shared" ca="1" si="39"/>
        <v>0.23799286487586507</v>
      </c>
      <c r="O92" s="90">
        <f t="shared" si="33"/>
        <v>134.822688</v>
      </c>
      <c r="P92" s="90">
        <f t="shared" si="34"/>
        <v>0.17731200000000058</v>
      </c>
      <c r="Q92" s="93">
        <f t="shared" si="40"/>
        <v>0.89881792000000005</v>
      </c>
      <c r="R92" s="6">
        <f t="shared" si="43"/>
        <v>7979.579999999999</v>
      </c>
      <c r="S92" s="106">
        <f t="shared" si="35"/>
        <v>9690.4019519999983</v>
      </c>
      <c r="T92" s="106"/>
      <c r="U92" s="106"/>
      <c r="V92" s="107">
        <f t="shared" si="44"/>
        <v>3686.1299999999997</v>
      </c>
      <c r="W92" s="107">
        <f t="shared" si="45"/>
        <v>13376.531951999998</v>
      </c>
      <c r="X92" s="97">
        <f t="shared" si="41"/>
        <v>12735</v>
      </c>
      <c r="Y92" s="6">
        <f t="shared" si="46"/>
        <v>641.53195199999755</v>
      </c>
      <c r="Z92" s="4">
        <f t="shared" si="47"/>
        <v>5.0375496819787813E-2</v>
      </c>
      <c r="AA92" s="4">
        <f t="shared" si="48"/>
        <v>7.089636076106709E-2</v>
      </c>
      <c r="AB92" s="125">
        <f t="shared" si="42"/>
        <v>0.10121137718518512</v>
      </c>
    </row>
    <row r="93" spans="1:28">
      <c r="A93" s="105" t="s">
        <v>334</v>
      </c>
      <c r="B93">
        <v>135</v>
      </c>
      <c r="C93" s="55">
        <v>111.51</v>
      </c>
      <c r="D93" s="56">
        <v>1.2091000000000001</v>
      </c>
      <c r="E93" s="19">
        <f t="shared" si="49"/>
        <v>0.21988449400000004</v>
      </c>
      <c r="F93" s="37">
        <f t="shared" si="31"/>
        <v>0.12360780000000014</v>
      </c>
      <c r="H93" s="41">
        <f t="shared" si="32"/>
        <v>16.68705300000002</v>
      </c>
      <c r="I93" t="s">
        <v>7</v>
      </c>
      <c r="J93" s="97" t="s">
        <v>335</v>
      </c>
      <c r="K93" s="81">
        <f t="shared" si="36"/>
        <v>43607</v>
      </c>
      <c r="L93" s="81" t="str">
        <f t="shared" ca="1" si="37"/>
        <v>2019-11-18</v>
      </c>
      <c r="M93" s="83">
        <f t="shared" ca="1" si="38"/>
        <v>24435</v>
      </c>
      <c r="N93" s="100">
        <f t="shared" ca="1" si="39"/>
        <v>0.24926434806629866</v>
      </c>
      <c r="O93" s="90">
        <f t="shared" si="33"/>
        <v>134.82674100000003</v>
      </c>
      <c r="P93" s="90">
        <f t="shared" si="34"/>
        <v>0.17325899999997318</v>
      </c>
      <c r="Q93" s="93">
        <f t="shared" si="40"/>
        <v>0.89884494000000015</v>
      </c>
      <c r="R93" s="6">
        <f t="shared" si="43"/>
        <v>8091.0899999999992</v>
      </c>
      <c r="S93" s="106">
        <f t="shared" si="35"/>
        <v>9782.9369189999998</v>
      </c>
      <c r="T93" s="106"/>
      <c r="U93" s="106"/>
      <c r="V93" s="107">
        <f t="shared" si="44"/>
        <v>3686.1299999999997</v>
      </c>
      <c r="W93" s="107">
        <f t="shared" si="45"/>
        <v>13469.066918999999</v>
      </c>
      <c r="X93" s="97">
        <f t="shared" si="41"/>
        <v>12870</v>
      </c>
      <c r="Y93" s="6">
        <f t="shared" si="46"/>
        <v>599.06691899999896</v>
      </c>
      <c r="Z93" s="4">
        <f t="shared" si="47"/>
        <v>4.6547546153846042E-2</v>
      </c>
      <c r="AA93" s="4">
        <f t="shared" si="48"/>
        <v>6.5230335250825444E-2</v>
      </c>
      <c r="AB93" s="125">
        <f t="shared" si="42"/>
        <v>9.6276693999999899E-2</v>
      </c>
    </row>
    <row r="94" spans="1:28">
      <c r="A94" s="105" t="s">
        <v>336</v>
      </c>
      <c r="B94">
        <v>135</v>
      </c>
      <c r="C94" s="55">
        <v>113.28</v>
      </c>
      <c r="D94" s="56">
        <v>1.1900999999999999</v>
      </c>
      <c r="E94" s="19">
        <f t="shared" si="49"/>
        <v>0.219876352</v>
      </c>
      <c r="F94" s="37">
        <f t="shared" si="31"/>
        <v>0.14144284444444447</v>
      </c>
      <c r="H94" s="41">
        <f t="shared" si="32"/>
        <v>19.094784000000004</v>
      </c>
      <c r="I94" t="s">
        <v>7</v>
      </c>
      <c r="J94" s="97" t="s">
        <v>337</v>
      </c>
      <c r="K94" s="81">
        <f t="shared" si="36"/>
        <v>43608</v>
      </c>
      <c r="L94" s="81" t="str">
        <f t="shared" ca="1" si="37"/>
        <v>2019-11-18</v>
      </c>
      <c r="M94" s="83">
        <f t="shared" ca="1" si="38"/>
        <v>24300</v>
      </c>
      <c r="N94" s="100">
        <f t="shared" ca="1" si="39"/>
        <v>0.28681465679012352</v>
      </c>
      <c r="O94" s="90">
        <f t="shared" si="33"/>
        <v>134.814528</v>
      </c>
      <c r="P94" s="90">
        <f t="shared" si="34"/>
        <v>0.1854720000000043</v>
      </c>
      <c r="Q94" s="93">
        <f t="shared" si="40"/>
        <v>0.89876351999999993</v>
      </c>
      <c r="R94" s="6">
        <f t="shared" si="43"/>
        <v>8204.369999999999</v>
      </c>
      <c r="S94" s="106">
        <f t="shared" si="35"/>
        <v>9764.0207369999989</v>
      </c>
      <c r="T94" s="106"/>
      <c r="U94" s="106"/>
      <c r="V94" s="107">
        <f t="shared" si="44"/>
        <v>3686.1299999999997</v>
      </c>
      <c r="W94" s="107">
        <f t="shared" si="45"/>
        <v>13450.150736999998</v>
      </c>
      <c r="X94" s="97">
        <f t="shared" si="41"/>
        <v>13005</v>
      </c>
      <c r="Y94" s="6">
        <f t="shared" si="46"/>
        <v>445.15073699999812</v>
      </c>
      <c r="Z94" s="4">
        <f t="shared" si="47"/>
        <v>3.4229199307958424E-2</v>
      </c>
      <c r="AA94" s="4">
        <f t="shared" si="48"/>
        <v>4.776874631795458E-2</v>
      </c>
      <c r="AB94" s="125">
        <f t="shared" si="42"/>
        <v>7.8433507555555532E-2</v>
      </c>
    </row>
    <row r="95" spans="1:28">
      <c r="A95" s="105" t="s">
        <v>338</v>
      </c>
      <c r="B95">
        <v>135</v>
      </c>
      <c r="C95" s="55">
        <v>112.96</v>
      </c>
      <c r="D95" s="56">
        <v>1.1935</v>
      </c>
      <c r="E95" s="19">
        <f t="shared" si="49"/>
        <v>0.21987850666666667</v>
      </c>
      <c r="F95" s="37">
        <f t="shared" si="31"/>
        <v>0.13821842962962971</v>
      </c>
      <c r="H95" s="41">
        <f t="shared" si="32"/>
        <v>18.65948800000001</v>
      </c>
      <c r="I95" t="s">
        <v>7</v>
      </c>
      <c r="J95" s="97" t="s">
        <v>339</v>
      </c>
      <c r="K95" s="81">
        <f t="shared" si="36"/>
        <v>43609</v>
      </c>
      <c r="L95" s="81" t="str">
        <f t="shared" ca="1" si="37"/>
        <v>2019-11-18</v>
      </c>
      <c r="M95" s="83">
        <f t="shared" ca="1" si="38"/>
        <v>24165</v>
      </c>
      <c r="N95" s="100">
        <f t="shared" ca="1" si="39"/>
        <v>0.28184204924477563</v>
      </c>
      <c r="O95" s="90">
        <f t="shared" si="33"/>
        <v>134.81775999999999</v>
      </c>
      <c r="P95" s="90">
        <f t="shared" si="34"/>
        <v>0.18224000000000729</v>
      </c>
      <c r="Q95" s="93">
        <f t="shared" si="40"/>
        <v>0.89878506666666658</v>
      </c>
      <c r="R95" s="6">
        <f t="shared" si="43"/>
        <v>8317.3299999999981</v>
      </c>
      <c r="S95" s="106">
        <f t="shared" si="35"/>
        <v>9926.7333549999985</v>
      </c>
      <c r="T95" s="106"/>
      <c r="U95" s="106"/>
      <c r="V95" s="107">
        <f t="shared" si="44"/>
        <v>3686.1299999999997</v>
      </c>
      <c r="W95" s="107">
        <f t="shared" si="45"/>
        <v>13612.863354999998</v>
      </c>
      <c r="X95" s="97">
        <f t="shared" si="41"/>
        <v>13140</v>
      </c>
      <c r="Y95" s="6">
        <f t="shared" si="46"/>
        <v>472.86335499999768</v>
      </c>
      <c r="Z95" s="4">
        <f t="shared" si="47"/>
        <v>3.5986556697107819E-2</v>
      </c>
      <c r="AA95" s="4">
        <f t="shared" si="48"/>
        <v>5.0017966716275675E-2</v>
      </c>
      <c r="AB95" s="125">
        <f t="shared" si="42"/>
        <v>8.1660077037036954E-2</v>
      </c>
    </row>
    <row r="96" spans="1:28">
      <c r="A96" s="105" t="s">
        <v>340</v>
      </c>
      <c r="B96">
        <v>135</v>
      </c>
      <c r="C96" s="55">
        <v>111.64</v>
      </c>
      <c r="D96" s="56">
        <v>1.2076</v>
      </c>
      <c r="E96" s="19">
        <f t="shared" si="49"/>
        <v>0.21987764266666668</v>
      </c>
      <c r="F96" s="37">
        <f t="shared" si="31"/>
        <v>0.12491771851851867</v>
      </c>
      <c r="H96" s="41">
        <f t="shared" si="32"/>
        <v>16.863892000000021</v>
      </c>
      <c r="I96" t="s">
        <v>7</v>
      </c>
      <c r="J96" s="97" t="s">
        <v>341</v>
      </c>
      <c r="K96" s="81">
        <f t="shared" si="36"/>
        <v>43612</v>
      </c>
      <c r="L96" s="81" t="str">
        <f t="shared" ca="1" si="37"/>
        <v>2019-11-18</v>
      </c>
      <c r="M96" s="83">
        <f t="shared" ca="1" si="38"/>
        <v>23760</v>
      </c>
      <c r="N96" s="100">
        <f t="shared" ca="1" si="39"/>
        <v>0.25906231397306428</v>
      </c>
      <c r="O96" s="90">
        <f t="shared" si="33"/>
        <v>134.816464</v>
      </c>
      <c r="P96" s="90">
        <f t="shared" si="34"/>
        <v>0.1835360000000037</v>
      </c>
      <c r="Q96" s="93">
        <f t="shared" si="40"/>
        <v>0.89877642666666668</v>
      </c>
      <c r="R96" s="6">
        <f t="shared" si="43"/>
        <v>8428.9699999999975</v>
      </c>
      <c r="S96" s="106">
        <f t="shared" si="35"/>
        <v>10178.824171999997</v>
      </c>
      <c r="T96" s="106"/>
      <c r="U96" s="106"/>
      <c r="V96" s="107">
        <f t="shared" si="44"/>
        <v>3686.1299999999997</v>
      </c>
      <c r="W96" s="107">
        <f t="shared" si="45"/>
        <v>13864.954171999996</v>
      </c>
      <c r="X96" s="97">
        <f t="shared" si="41"/>
        <v>13275</v>
      </c>
      <c r="Y96" s="6">
        <f t="shared" si="46"/>
        <v>589.95417199999611</v>
      </c>
      <c r="Z96" s="4">
        <f t="shared" si="47"/>
        <v>4.4440992241054245E-2</v>
      </c>
      <c r="AA96" s="4">
        <f t="shared" si="48"/>
        <v>6.1524890002679689E-2</v>
      </c>
      <c r="AB96" s="125">
        <f t="shared" si="42"/>
        <v>9.4959924148148009E-2</v>
      </c>
    </row>
    <row r="97" spans="1:28">
      <c r="A97" s="105" t="s">
        <v>358</v>
      </c>
      <c r="B97">
        <v>135</v>
      </c>
      <c r="C97" s="55">
        <v>110.6</v>
      </c>
      <c r="D97" s="56">
        <v>1.2190000000000001</v>
      </c>
      <c r="E97" s="19">
        <f t="shared" si="49"/>
        <v>0.21988093333333336</v>
      </c>
      <c r="F97" s="37">
        <f t="shared" si="31"/>
        <v>0.11443837037037047</v>
      </c>
      <c r="H97" s="41">
        <f t="shared" si="32"/>
        <v>15.449180000000013</v>
      </c>
      <c r="I97" t="s">
        <v>7</v>
      </c>
      <c r="J97" s="97" t="s">
        <v>349</v>
      </c>
      <c r="K97" s="81">
        <f t="shared" si="36"/>
        <v>43613</v>
      </c>
      <c r="L97" s="81" t="str">
        <f t="shared" ca="1" si="37"/>
        <v>2019-11-18</v>
      </c>
      <c r="M97" s="83">
        <f t="shared" ca="1" si="38"/>
        <v>23625</v>
      </c>
      <c r="N97" s="100">
        <f t="shared" ca="1" si="39"/>
        <v>0.23868574391534414</v>
      </c>
      <c r="O97" s="90">
        <f t="shared" si="33"/>
        <v>134.82140000000001</v>
      </c>
      <c r="P97" s="90">
        <f t="shared" si="34"/>
        <v>0.17859999999998877</v>
      </c>
      <c r="Q97" s="93">
        <f t="shared" si="40"/>
        <v>0.89880933333333346</v>
      </c>
      <c r="R97" s="6">
        <f t="shared" si="43"/>
        <v>8539.5699999999979</v>
      </c>
      <c r="S97" s="106">
        <f t="shared" si="35"/>
        <v>10409.735829999998</v>
      </c>
      <c r="T97" s="106"/>
      <c r="U97" s="106"/>
      <c r="V97" s="107">
        <f t="shared" si="44"/>
        <v>3686.1299999999997</v>
      </c>
      <c r="W97" s="107">
        <f t="shared" si="45"/>
        <v>14095.865829999997</v>
      </c>
      <c r="X97" s="97">
        <f t="shared" si="41"/>
        <v>13410</v>
      </c>
      <c r="Y97" s="6">
        <f t="shared" si="46"/>
        <v>685.865829999997</v>
      </c>
      <c r="Z97" s="4">
        <f t="shared" si="47"/>
        <v>5.1145848620432366E-2</v>
      </c>
      <c r="AA97" s="4">
        <f t="shared" si="48"/>
        <v>7.0534245110228433E-2</v>
      </c>
      <c r="AB97" s="125">
        <f t="shared" si="42"/>
        <v>0.10544256296296289</v>
      </c>
    </row>
    <row r="98" spans="1:28">
      <c r="A98" s="105" t="s">
        <v>359</v>
      </c>
      <c r="B98">
        <v>135</v>
      </c>
      <c r="C98" s="55">
        <v>110.82</v>
      </c>
      <c r="D98" s="56">
        <v>1.2165999999999999</v>
      </c>
      <c r="E98" s="19">
        <f t="shared" si="49"/>
        <v>0.21988240799999997</v>
      </c>
      <c r="F98" s="37">
        <f t="shared" ref="F98:F129" si="50">IF(G98="",($F$1*C98-B98)/B98,H98/B98)</f>
        <v>0.11665515555555557</v>
      </c>
      <c r="H98" s="41">
        <f t="shared" ref="H98:H129" si="51">IF(G98="",$F$1*C98-B98,G98-B98)</f>
        <v>15.748446000000001</v>
      </c>
      <c r="I98" t="s">
        <v>7</v>
      </c>
      <c r="J98" s="97" t="s">
        <v>351</v>
      </c>
      <c r="K98" s="81">
        <f t="shared" si="36"/>
        <v>43614</v>
      </c>
      <c r="L98" s="81" t="str">
        <f t="shared" ca="1" si="37"/>
        <v>2019-11-18</v>
      </c>
      <c r="M98" s="83">
        <f t="shared" ca="1" si="38"/>
        <v>23490</v>
      </c>
      <c r="N98" s="100">
        <f t="shared" ca="1" si="39"/>
        <v>0.2447076538952746</v>
      </c>
      <c r="O98" s="90">
        <f t="shared" ref="O98:O129" si="52">D98*C98</f>
        <v>134.82361199999997</v>
      </c>
      <c r="P98" s="90">
        <f t="shared" ref="P98:P129" si="53">B98-O98</f>
        <v>0.1763880000000313</v>
      </c>
      <c r="Q98" s="93">
        <f t="shared" si="40"/>
        <v>0.8988240799999998</v>
      </c>
      <c r="R98" s="6">
        <f t="shared" si="43"/>
        <v>8650.3899999999976</v>
      </c>
      <c r="S98" s="106">
        <f t="shared" ref="S98:S129" si="54">R98*D98</f>
        <v>10524.064473999997</v>
      </c>
      <c r="T98" s="106"/>
      <c r="U98" s="106"/>
      <c r="V98" s="107">
        <f t="shared" si="44"/>
        <v>3686.1299999999997</v>
      </c>
      <c r="W98" s="107">
        <f t="shared" si="45"/>
        <v>14210.194473999996</v>
      </c>
      <c r="X98" s="97">
        <f t="shared" si="41"/>
        <v>13545</v>
      </c>
      <c r="Y98" s="6">
        <f t="shared" si="46"/>
        <v>665.19447399999626</v>
      </c>
      <c r="Z98" s="4">
        <f t="shared" si="47"/>
        <v>4.9109964857880772E-2</v>
      </c>
      <c r="AA98" s="4">
        <f t="shared" si="48"/>
        <v>6.7471675151411503E-2</v>
      </c>
      <c r="AB98" s="125">
        <f t="shared" si="42"/>
        <v>0.1032272524444444</v>
      </c>
    </row>
    <row r="99" spans="1:28">
      <c r="A99" s="105" t="s">
        <v>360</v>
      </c>
      <c r="B99">
        <v>135</v>
      </c>
      <c r="C99" s="55">
        <v>111.41</v>
      </c>
      <c r="D99" s="56">
        <v>1.2101999999999999</v>
      </c>
      <c r="E99" s="19">
        <f t="shared" si="49"/>
        <v>0.21988558799999999</v>
      </c>
      <c r="F99" s="37">
        <f t="shared" si="50"/>
        <v>0.12260017037037048</v>
      </c>
      <c r="H99" s="41">
        <f t="shared" si="51"/>
        <v>16.551023000000015</v>
      </c>
      <c r="I99" t="s">
        <v>7</v>
      </c>
      <c r="J99" s="97" t="s">
        <v>353</v>
      </c>
      <c r="K99" s="81">
        <f t="shared" si="36"/>
        <v>43615</v>
      </c>
      <c r="L99" s="81" t="str">
        <f t="shared" ca="1" si="37"/>
        <v>2019-11-18</v>
      </c>
      <c r="M99" s="83">
        <f t="shared" ca="1" si="38"/>
        <v>23355</v>
      </c>
      <c r="N99" s="100">
        <f t="shared" ca="1" si="39"/>
        <v>0.25866509933633081</v>
      </c>
      <c r="O99" s="90">
        <f t="shared" si="52"/>
        <v>134.82838199999998</v>
      </c>
      <c r="P99" s="90">
        <f t="shared" si="53"/>
        <v>0.17161800000002359</v>
      </c>
      <c r="Q99" s="93">
        <f t="shared" si="40"/>
        <v>0.89885587999999983</v>
      </c>
      <c r="R99" s="6">
        <f t="shared" si="43"/>
        <v>8761.7999999999975</v>
      </c>
      <c r="S99" s="106">
        <f t="shared" si="54"/>
        <v>10603.530359999997</v>
      </c>
      <c r="T99" s="106"/>
      <c r="U99" s="106"/>
      <c r="V99" s="107">
        <f t="shared" si="44"/>
        <v>3686.1299999999997</v>
      </c>
      <c r="W99" s="107">
        <f t="shared" si="45"/>
        <v>14289.660359999996</v>
      </c>
      <c r="X99" s="97">
        <f t="shared" ref="X99:X130" si="55">X98+B99</f>
        <v>13680</v>
      </c>
      <c r="Y99" s="6">
        <f t="shared" si="46"/>
        <v>609.66035999999622</v>
      </c>
      <c r="Z99" s="4">
        <f t="shared" si="47"/>
        <v>4.4565815789473495E-2</v>
      </c>
      <c r="AA99" s="4">
        <f t="shared" si="48"/>
        <v>6.1003431103265893E-2</v>
      </c>
      <c r="AB99" s="125">
        <f t="shared" si="42"/>
        <v>9.7285417629629514E-2</v>
      </c>
    </row>
    <row r="100" spans="1:28">
      <c r="A100" s="105" t="s">
        <v>361</v>
      </c>
      <c r="B100">
        <v>135</v>
      </c>
      <c r="C100" s="55">
        <v>111.67</v>
      </c>
      <c r="D100" s="56">
        <v>1.2073</v>
      </c>
      <c r="E100" s="19">
        <f t="shared" si="49"/>
        <v>0.21987946066666669</v>
      </c>
      <c r="F100" s="37">
        <f t="shared" si="50"/>
        <v>0.12522000740740755</v>
      </c>
      <c r="H100" s="41">
        <f t="shared" si="51"/>
        <v>16.904701000000017</v>
      </c>
      <c r="I100" t="s">
        <v>7</v>
      </c>
      <c r="J100" s="97" t="s">
        <v>355</v>
      </c>
      <c r="K100" s="81">
        <f t="shared" si="36"/>
        <v>43616</v>
      </c>
      <c r="L100" s="81" t="str">
        <f t="shared" ca="1" si="37"/>
        <v>2019-11-18</v>
      </c>
      <c r="M100" s="83">
        <f t="shared" ca="1" si="38"/>
        <v>23220</v>
      </c>
      <c r="N100" s="100">
        <f t="shared" ca="1" si="39"/>
        <v>0.26572850409130089</v>
      </c>
      <c r="O100" s="90">
        <f t="shared" si="52"/>
        <v>134.81919100000002</v>
      </c>
      <c r="P100" s="90">
        <f t="shared" si="53"/>
        <v>0.18080899999998223</v>
      </c>
      <c r="Q100" s="93">
        <f t="shared" si="40"/>
        <v>0.89879460666666677</v>
      </c>
      <c r="R100" s="6">
        <f t="shared" ref="R100:R131" si="56">R99+C100-T100</f>
        <v>8873.4699999999975</v>
      </c>
      <c r="S100" s="106">
        <f t="shared" si="54"/>
        <v>10712.940330999998</v>
      </c>
      <c r="T100" s="106"/>
      <c r="U100" s="106"/>
      <c r="V100" s="107">
        <f t="shared" si="44"/>
        <v>3686.1299999999997</v>
      </c>
      <c r="W100" s="107">
        <f t="shared" si="45"/>
        <v>14399.070330999997</v>
      </c>
      <c r="X100" s="97">
        <f t="shared" si="55"/>
        <v>13815</v>
      </c>
      <c r="Y100" s="6">
        <f t="shared" si="46"/>
        <v>584.07033099999717</v>
      </c>
      <c r="Z100" s="4">
        <f t="shared" si="47"/>
        <v>4.2277982699963523E-2</v>
      </c>
      <c r="AA100" s="4">
        <f t="shared" si="48"/>
        <v>5.7663918186332541E-2</v>
      </c>
      <c r="AB100" s="125">
        <f t="shared" si="42"/>
        <v>9.4659453259259146E-2</v>
      </c>
    </row>
    <row r="101" spans="1:28">
      <c r="A101" s="105" t="s">
        <v>362</v>
      </c>
      <c r="B101">
        <v>135</v>
      </c>
      <c r="C101" s="55">
        <v>111.56</v>
      </c>
      <c r="D101" s="56">
        <v>1.2084999999999999</v>
      </c>
      <c r="E101" s="19">
        <f t="shared" si="49"/>
        <v>0.21988017333333332</v>
      </c>
      <c r="F101" s="37">
        <f t="shared" si="50"/>
        <v>0.12411161481481499</v>
      </c>
      <c r="H101" s="41">
        <f t="shared" si="51"/>
        <v>16.755068000000023</v>
      </c>
      <c r="I101" t="s">
        <v>7</v>
      </c>
      <c r="J101" s="97" t="s">
        <v>357</v>
      </c>
      <c r="K101" s="81">
        <f t="shared" si="36"/>
        <v>43619</v>
      </c>
      <c r="L101" s="81" t="str">
        <f t="shared" ca="1" si="37"/>
        <v>2019-11-18</v>
      </c>
      <c r="M101" s="83">
        <f t="shared" ca="1" si="38"/>
        <v>22815</v>
      </c>
      <c r="N101" s="100">
        <f t="shared" ca="1" si="39"/>
        <v>0.2680517124698667</v>
      </c>
      <c r="O101" s="90">
        <f t="shared" si="52"/>
        <v>134.82025999999999</v>
      </c>
      <c r="P101" s="90">
        <f t="shared" si="53"/>
        <v>0.17974000000000956</v>
      </c>
      <c r="Q101" s="93">
        <f t="shared" si="40"/>
        <v>0.89880173333333324</v>
      </c>
      <c r="R101" s="6">
        <f t="shared" si="56"/>
        <v>8985.029999999997</v>
      </c>
      <c r="S101" s="106">
        <f t="shared" si="54"/>
        <v>10858.408754999995</v>
      </c>
      <c r="T101" s="106"/>
      <c r="U101" s="106"/>
      <c r="V101" s="107">
        <f t="shared" si="44"/>
        <v>3686.1299999999997</v>
      </c>
      <c r="W101" s="107">
        <f t="shared" si="45"/>
        <v>14544.538754999994</v>
      </c>
      <c r="X101" s="97">
        <f t="shared" si="55"/>
        <v>13950</v>
      </c>
      <c r="Y101" s="6">
        <f t="shared" si="46"/>
        <v>594.53875499999413</v>
      </c>
      <c r="Z101" s="4">
        <f t="shared" si="47"/>
        <v>4.2619265591397504E-2</v>
      </c>
      <c r="AA101" s="4">
        <f t="shared" si="48"/>
        <v>5.7925398022382835E-2</v>
      </c>
      <c r="AB101" s="125">
        <f t="shared" si="42"/>
        <v>9.5768558518518329E-2</v>
      </c>
    </row>
    <row r="102" spans="1:28">
      <c r="A102" s="105" t="s">
        <v>372</v>
      </c>
      <c r="B102">
        <v>135</v>
      </c>
      <c r="C102" s="55">
        <v>112.53</v>
      </c>
      <c r="D102" s="56">
        <v>1.1980999999999999</v>
      </c>
      <c r="E102" s="19">
        <f t="shared" si="49"/>
        <v>0.21988146200000003</v>
      </c>
      <c r="F102" s="37">
        <f t="shared" si="50"/>
        <v>0.13388562222222239</v>
      </c>
      <c r="H102" s="41">
        <f t="shared" si="51"/>
        <v>18.074559000000022</v>
      </c>
      <c r="I102" t="s">
        <v>7</v>
      </c>
      <c r="J102" s="97" t="s">
        <v>367</v>
      </c>
      <c r="K102" s="81">
        <f t="shared" si="36"/>
        <v>43620</v>
      </c>
      <c r="L102" s="81" t="str">
        <f t="shared" ca="1" si="37"/>
        <v>2019-11-18</v>
      </c>
      <c r="M102" s="83">
        <f t="shared" ca="1" si="38"/>
        <v>22680</v>
      </c>
      <c r="N102" s="100">
        <f t="shared" ca="1" si="39"/>
        <v>0.2908824530423284</v>
      </c>
      <c r="O102" s="90">
        <f t="shared" si="52"/>
        <v>134.822193</v>
      </c>
      <c r="P102" s="90">
        <f t="shared" si="53"/>
        <v>0.17780700000000138</v>
      </c>
      <c r="Q102" s="93">
        <f t="shared" si="40"/>
        <v>0.89881462000000001</v>
      </c>
      <c r="R102" s="6">
        <f t="shared" si="56"/>
        <v>9097.5599999999977</v>
      </c>
      <c r="S102" s="106">
        <f t="shared" si="54"/>
        <v>10899.786635999997</v>
      </c>
      <c r="T102" s="106"/>
      <c r="U102" s="106"/>
      <c r="V102" s="107">
        <f t="shared" si="44"/>
        <v>3686.1299999999997</v>
      </c>
      <c r="W102" s="107">
        <f t="shared" si="45"/>
        <v>14585.916635999996</v>
      </c>
      <c r="X102" s="97">
        <f t="shared" si="55"/>
        <v>14085</v>
      </c>
      <c r="Y102" s="6">
        <f t="shared" si="46"/>
        <v>500.91663599999629</v>
      </c>
      <c r="Z102" s="4">
        <f t="shared" si="47"/>
        <v>3.5563836421725004E-2</v>
      </c>
      <c r="AA102" s="4">
        <f t="shared" si="48"/>
        <v>4.8170295041672473E-2</v>
      </c>
      <c r="AB102" s="125">
        <f t="shared" si="42"/>
        <v>8.5995839777777638E-2</v>
      </c>
    </row>
    <row r="103" spans="1:28">
      <c r="A103" s="105" t="s">
        <v>373</v>
      </c>
      <c r="B103">
        <v>135</v>
      </c>
      <c r="C103" s="55">
        <v>112.54</v>
      </c>
      <c r="D103" s="56">
        <v>1.198</v>
      </c>
      <c r="E103" s="19">
        <f t="shared" si="49"/>
        <v>0.21988194666666669</v>
      </c>
      <c r="F103" s="37">
        <f t="shared" si="50"/>
        <v>0.13398638518518527</v>
      </c>
      <c r="H103" s="41">
        <f t="shared" si="51"/>
        <v>18.088162000000011</v>
      </c>
      <c r="I103" t="s">
        <v>7</v>
      </c>
      <c r="J103" s="97" t="s">
        <v>369</v>
      </c>
      <c r="K103" s="81">
        <f t="shared" si="36"/>
        <v>43621</v>
      </c>
      <c r="L103" s="81" t="str">
        <f t="shared" ca="1" si="37"/>
        <v>2019-11-18</v>
      </c>
      <c r="M103" s="83">
        <f t="shared" ca="1" si="38"/>
        <v>22545</v>
      </c>
      <c r="N103" s="100">
        <f t="shared" ca="1" si="39"/>
        <v>0.29284449456642286</v>
      </c>
      <c r="O103" s="90">
        <f t="shared" si="52"/>
        <v>134.82292000000001</v>
      </c>
      <c r="P103" s="90">
        <f t="shared" si="53"/>
        <v>0.17707999999998947</v>
      </c>
      <c r="Q103" s="93">
        <f t="shared" si="40"/>
        <v>0.89881946666666679</v>
      </c>
      <c r="R103" s="6">
        <f t="shared" si="56"/>
        <v>9210.0999999999985</v>
      </c>
      <c r="S103" s="106">
        <f t="shared" si="54"/>
        <v>11033.699799999999</v>
      </c>
      <c r="T103" s="106"/>
      <c r="U103" s="106"/>
      <c r="V103" s="107">
        <f t="shared" si="44"/>
        <v>3686.1299999999997</v>
      </c>
      <c r="W103" s="107">
        <f t="shared" si="45"/>
        <v>14719.829799999998</v>
      </c>
      <c r="X103" s="97">
        <f t="shared" si="55"/>
        <v>14220</v>
      </c>
      <c r="Y103" s="6">
        <f t="shared" si="46"/>
        <v>499.8297999999977</v>
      </c>
      <c r="Z103" s="4">
        <f t="shared" si="47"/>
        <v>3.5149774964838176E-2</v>
      </c>
      <c r="AA103" s="4">
        <f t="shared" si="48"/>
        <v>4.7449778666339926E-2</v>
      </c>
      <c r="AB103" s="125">
        <f t="shared" si="42"/>
        <v>8.5895561481481419E-2</v>
      </c>
    </row>
    <row r="104" spans="1:28">
      <c r="A104" s="105" t="s">
        <v>374</v>
      </c>
      <c r="B104">
        <v>135</v>
      </c>
      <c r="C104" s="55">
        <v>113.48</v>
      </c>
      <c r="D104" s="56">
        <v>1.1880999999999999</v>
      </c>
      <c r="E104" s="19">
        <f t="shared" si="49"/>
        <v>0.21988372533333334</v>
      </c>
      <c r="F104" s="37">
        <f t="shared" si="50"/>
        <v>0.14345810370370382</v>
      </c>
      <c r="H104" s="41">
        <f t="shared" si="51"/>
        <v>19.366844000000015</v>
      </c>
      <c r="I104" t="s">
        <v>7</v>
      </c>
      <c r="J104" s="97" t="s">
        <v>371</v>
      </c>
      <c r="K104" s="81">
        <f t="shared" si="36"/>
        <v>43622</v>
      </c>
      <c r="L104" s="81" t="str">
        <f t="shared" ca="1" si="37"/>
        <v>2019-11-18</v>
      </c>
      <c r="M104" s="83">
        <f t="shared" ca="1" si="38"/>
        <v>22410</v>
      </c>
      <c r="N104" s="100">
        <f t="shared" ca="1" si="39"/>
        <v>0.31543498705934875</v>
      </c>
      <c r="O104" s="90">
        <f t="shared" si="52"/>
        <v>134.82558800000001</v>
      </c>
      <c r="P104" s="90">
        <f t="shared" si="53"/>
        <v>0.17441199999998958</v>
      </c>
      <c r="Q104" s="93">
        <f t="shared" si="40"/>
        <v>0.89883725333333342</v>
      </c>
      <c r="R104" s="6">
        <f t="shared" si="56"/>
        <v>9323.5799999999981</v>
      </c>
      <c r="S104" s="106">
        <f t="shared" si="54"/>
        <v>11077.345397999998</v>
      </c>
      <c r="T104" s="106"/>
      <c r="U104" s="106"/>
      <c r="V104" s="107">
        <f t="shared" si="44"/>
        <v>3686.1299999999997</v>
      </c>
      <c r="W104" s="107">
        <f t="shared" si="45"/>
        <v>14763.475397999997</v>
      </c>
      <c r="X104" s="97">
        <f t="shared" si="55"/>
        <v>14355</v>
      </c>
      <c r="Y104" s="6">
        <f t="shared" si="46"/>
        <v>408.47539799999686</v>
      </c>
      <c r="Z104" s="4">
        <f t="shared" si="47"/>
        <v>2.8455269801462624E-2</v>
      </c>
      <c r="AA104" s="4">
        <f t="shared" si="48"/>
        <v>3.8286659974298809E-2</v>
      </c>
      <c r="AB104" s="125">
        <f t="shared" si="42"/>
        <v>7.6425621629629514E-2</v>
      </c>
    </row>
    <row r="105" spans="1:28">
      <c r="A105" s="105" t="s">
        <v>385</v>
      </c>
      <c r="B105">
        <v>135</v>
      </c>
      <c r="C105" s="55">
        <v>112.13</v>
      </c>
      <c r="D105" s="56">
        <v>1.2023999999999999</v>
      </c>
      <c r="E105" s="19">
        <f t="shared" si="49"/>
        <v>0.219883408</v>
      </c>
      <c r="F105" s="37">
        <f t="shared" si="50"/>
        <v>0.12985510370370371</v>
      </c>
      <c r="H105" s="41">
        <f t="shared" si="51"/>
        <v>17.530439000000001</v>
      </c>
      <c r="I105" t="s">
        <v>7</v>
      </c>
      <c r="J105" s="97" t="s">
        <v>376</v>
      </c>
      <c r="K105" s="81">
        <f t="shared" si="36"/>
        <v>43626</v>
      </c>
      <c r="L105" s="81" t="str">
        <f t="shared" ca="1" si="37"/>
        <v>2019-11-18</v>
      </c>
      <c r="M105" s="83">
        <f t="shared" ca="1" si="38"/>
        <v>21870</v>
      </c>
      <c r="N105" s="100">
        <f t="shared" ca="1" si="39"/>
        <v>0.29257477069044358</v>
      </c>
      <c r="O105" s="90">
        <f t="shared" si="52"/>
        <v>134.82511199999999</v>
      </c>
      <c r="P105" s="90">
        <f t="shared" si="53"/>
        <v>0.17488800000000992</v>
      </c>
      <c r="Q105" s="93">
        <f t="shared" si="40"/>
        <v>0.89883407999999998</v>
      </c>
      <c r="R105" s="6">
        <f t="shared" si="56"/>
        <v>9435.7099999999973</v>
      </c>
      <c r="S105" s="106">
        <f t="shared" si="54"/>
        <v>11345.497703999996</v>
      </c>
      <c r="T105" s="106"/>
      <c r="U105" s="106"/>
      <c r="V105" s="107">
        <f t="shared" si="44"/>
        <v>3686.1299999999997</v>
      </c>
      <c r="W105" s="107">
        <f t="shared" si="45"/>
        <v>15031.627703999995</v>
      </c>
      <c r="X105" s="97">
        <f t="shared" si="55"/>
        <v>14490</v>
      </c>
      <c r="Y105" s="6">
        <f t="shared" si="46"/>
        <v>541.62770399999499</v>
      </c>
      <c r="Z105" s="4">
        <f t="shared" si="47"/>
        <v>3.7379413664595962E-2</v>
      </c>
      <c r="AA105" s="4">
        <f t="shared" si="48"/>
        <v>5.0132749098239282E-2</v>
      </c>
      <c r="AB105" s="125">
        <f t="shared" si="42"/>
        <v>9.0028304296296296E-2</v>
      </c>
    </row>
    <row r="106" spans="1:28">
      <c r="A106" s="105" t="s">
        <v>386</v>
      </c>
      <c r="B106">
        <v>135</v>
      </c>
      <c r="C106" s="55">
        <v>108.93</v>
      </c>
      <c r="D106" s="56">
        <v>1.2378</v>
      </c>
      <c r="E106" s="19">
        <f t="shared" si="49"/>
        <v>0.21988903600000004</v>
      </c>
      <c r="F106" s="37">
        <f t="shared" si="50"/>
        <v>9.7610955555555601E-2</v>
      </c>
      <c r="H106" s="41">
        <f t="shared" si="51"/>
        <v>13.177479000000005</v>
      </c>
      <c r="I106" t="s">
        <v>7</v>
      </c>
      <c r="J106" s="97" t="s">
        <v>378</v>
      </c>
      <c r="K106" s="81">
        <f t="shared" si="36"/>
        <v>43627</v>
      </c>
      <c r="L106" s="81" t="str">
        <f t="shared" ca="1" si="37"/>
        <v>2019-11-18</v>
      </c>
      <c r="M106" s="83">
        <f t="shared" ca="1" si="38"/>
        <v>21735</v>
      </c>
      <c r="N106" s="100">
        <f t="shared" ca="1" si="39"/>
        <v>0.22129191787439623</v>
      </c>
      <c r="O106" s="90">
        <f t="shared" si="52"/>
        <v>134.83355400000002</v>
      </c>
      <c r="P106" s="90">
        <f t="shared" si="53"/>
        <v>0.16644599999997922</v>
      </c>
      <c r="Q106" s="93">
        <f t="shared" si="40"/>
        <v>0.89889036000000011</v>
      </c>
      <c r="R106" s="6">
        <f t="shared" si="56"/>
        <v>9544.6399999999976</v>
      </c>
      <c r="S106" s="106">
        <f t="shared" si="54"/>
        <v>11814.355391999998</v>
      </c>
      <c r="T106" s="106"/>
      <c r="U106" s="106"/>
      <c r="V106" s="107">
        <f t="shared" si="44"/>
        <v>3686.1299999999997</v>
      </c>
      <c r="W106" s="107">
        <f t="shared" si="45"/>
        <v>15500.485391999997</v>
      </c>
      <c r="X106" s="97">
        <f t="shared" si="55"/>
        <v>14625</v>
      </c>
      <c r="Y106" s="6">
        <f t="shared" si="46"/>
        <v>875.48539199999686</v>
      </c>
      <c r="Z106" s="4">
        <f t="shared" si="47"/>
        <v>5.9862249025640857E-2</v>
      </c>
      <c r="AA106" s="4">
        <f t="shared" si="48"/>
        <v>8.0034353822652227E-2</v>
      </c>
      <c r="AB106" s="125">
        <f t="shared" si="42"/>
        <v>0.12227808044444444</v>
      </c>
    </row>
    <row r="107" spans="1:28">
      <c r="A107" s="105" t="s">
        <v>387</v>
      </c>
      <c r="B107">
        <v>135</v>
      </c>
      <c r="C107" s="55">
        <v>109.7</v>
      </c>
      <c r="D107" s="56">
        <v>1.2291000000000001</v>
      </c>
      <c r="E107" s="19">
        <f t="shared" si="49"/>
        <v>0.21988818000000004</v>
      </c>
      <c r="F107" s="37">
        <f t="shared" si="50"/>
        <v>0.10536970370370387</v>
      </c>
      <c r="H107" s="41">
        <f t="shared" si="51"/>
        <v>14.224910000000023</v>
      </c>
      <c r="I107" t="s">
        <v>7</v>
      </c>
      <c r="J107" s="97" t="s">
        <v>380</v>
      </c>
      <c r="K107" s="81">
        <f t="shared" si="36"/>
        <v>43628</v>
      </c>
      <c r="L107" s="81" t="str">
        <f t="shared" ca="1" si="37"/>
        <v>2019-11-18</v>
      </c>
      <c r="M107" s="83">
        <f t="shared" ca="1" si="38"/>
        <v>21600</v>
      </c>
      <c r="N107" s="100">
        <f t="shared" ca="1" si="39"/>
        <v>0.24037463657407446</v>
      </c>
      <c r="O107" s="90">
        <f t="shared" si="52"/>
        <v>134.83227000000002</v>
      </c>
      <c r="P107" s="90">
        <f t="shared" si="53"/>
        <v>0.16772999999997751</v>
      </c>
      <c r="Q107" s="93">
        <f t="shared" si="40"/>
        <v>0.89888180000000018</v>
      </c>
      <c r="R107" s="6">
        <f t="shared" si="56"/>
        <v>9654.3399999999983</v>
      </c>
      <c r="S107" s="106">
        <f t="shared" si="54"/>
        <v>11866.149293999999</v>
      </c>
      <c r="T107" s="106"/>
      <c r="U107" s="106"/>
      <c r="V107" s="107">
        <f t="shared" si="44"/>
        <v>3686.1299999999997</v>
      </c>
      <c r="W107" s="107">
        <f t="shared" si="45"/>
        <v>15552.279293999998</v>
      </c>
      <c r="X107" s="97">
        <f t="shared" si="55"/>
        <v>14760</v>
      </c>
      <c r="Y107" s="6">
        <f t="shared" si="46"/>
        <v>792.27929399999812</v>
      </c>
      <c r="Z107" s="4">
        <f t="shared" si="47"/>
        <v>5.3677458943089285E-2</v>
      </c>
      <c r="AA107" s="4">
        <f t="shared" si="48"/>
        <v>7.1544933613993944E-2</v>
      </c>
      <c r="AB107" s="125">
        <f t="shared" si="42"/>
        <v>0.11451847629629618</v>
      </c>
    </row>
    <row r="108" spans="1:28">
      <c r="A108" s="105" t="s">
        <v>388</v>
      </c>
      <c r="B108">
        <v>135</v>
      </c>
      <c r="C108" s="55">
        <v>109.88</v>
      </c>
      <c r="D108" s="56">
        <v>1.2274</v>
      </c>
      <c r="E108" s="19">
        <f t="shared" si="49"/>
        <v>0.21991114133333334</v>
      </c>
      <c r="F108" s="37">
        <f t="shared" si="50"/>
        <v>0.10718343703703702</v>
      </c>
      <c r="H108" s="41">
        <f t="shared" si="51"/>
        <v>14.469763999999998</v>
      </c>
      <c r="I108" t="s">
        <v>7</v>
      </c>
      <c r="J108" s="97" t="s">
        <v>382</v>
      </c>
      <c r="K108" s="81">
        <f t="shared" si="36"/>
        <v>43629</v>
      </c>
      <c r="L108" s="81" t="str">
        <f t="shared" ca="1" si="37"/>
        <v>2019-11-18</v>
      </c>
      <c r="M108" s="83">
        <f t="shared" ca="1" si="38"/>
        <v>21465</v>
      </c>
      <c r="N108" s="100">
        <f t="shared" ca="1" si="39"/>
        <v>0.24605002841835541</v>
      </c>
      <c r="O108" s="90">
        <f t="shared" si="52"/>
        <v>134.86671200000001</v>
      </c>
      <c r="P108" s="90">
        <f t="shared" si="53"/>
        <v>0.13328799999999319</v>
      </c>
      <c r="Q108" s="93">
        <f t="shared" si="40"/>
        <v>0.89911141333333333</v>
      </c>
      <c r="R108" s="6">
        <f t="shared" si="56"/>
        <v>9764.2199999999975</v>
      </c>
      <c r="S108" s="106">
        <f t="shared" si="54"/>
        <v>11984.603627999997</v>
      </c>
      <c r="T108" s="106"/>
      <c r="U108" s="106"/>
      <c r="V108" s="107">
        <f t="shared" si="44"/>
        <v>3686.1299999999997</v>
      </c>
      <c r="W108" s="107">
        <f t="shared" si="45"/>
        <v>15670.733627999996</v>
      </c>
      <c r="X108" s="97">
        <f t="shared" si="55"/>
        <v>14895</v>
      </c>
      <c r="Y108" s="6">
        <f t="shared" si="46"/>
        <v>775.73362799999632</v>
      </c>
      <c r="Z108" s="4">
        <f t="shared" si="47"/>
        <v>5.2080136153071166E-2</v>
      </c>
      <c r="AA108" s="4">
        <f t="shared" si="48"/>
        <v>6.9207121502880886E-2</v>
      </c>
      <c r="AB108" s="125">
        <f t="shared" si="42"/>
        <v>0.11272770429629632</v>
      </c>
    </row>
    <row r="109" spans="1:28">
      <c r="A109" s="105" t="s">
        <v>389</v>
      </c>
      <c r="B109">
        <v>135</v>
      </c>
      <c r="C109" s="55">
        <v>110.64</v>
      </c>
      <c r="D109" s="56">
        <v>1.2185999999999999</v>
      </c>
      <c r="E109" s="19">
        <f t="shared" si="49"/>
        <v>0.219883936</v>
      </c>
      <c r="F109" s="37">
        <f t="shared" si="50"/>
        <v>0.1148414222222222</v>
      </c>
      <c r="H109" s="41">
        <f t="shared" si="51"/>
        <v>15.503591999999998</v>
      </c>
      <c r="I109" t="s">
        <v>7</v>
      </c>
      <c r="J109" s="97" t="s">
        <v>384</v>
      </c>
      <c r="K109" s="81">
        <f t="shared" si="36"/>
        <v>43630</v>
      </c>
      <c r="L109" s="81" t="str">
        <f t="shared" ca="1" si="37"/>
        <v>2019-11-18</v>
      </c>
      <c r="M109" s="83">
        <f t="shared" ca="1" si="38"/>
        <v>21330</v>
      </c>
      <c r="N109" s="100">
        <f t="shared" ca="1" si="39"/>
        <v>0.26529822222222216</v>
      </c>
      <c r="O109" s="90">
        <f t="shared" si="52"/>
        <v>134.82590399999998</v>
      </c>
      <c r="P109" s="90">
        <f t="shared" si="53"/>
        <v>0.17409600000002001</v>
      </c>
      <c r="Q109" s="93">
        <f t="shared" si="40"/>
        <v>0.89883935999999987</v>
      </c>
      <c r="R109" s="6">
        <f t="shared" si="56"/>
        <v>9874.8599999999969</v>
      </c>
      <c r="S109" s="106">
        <f t="shared" si="54"/>
        <v>12033.504395999995</v>
      </c>
      <c r="T109" s="106"/>
      <c r="U109" s="106"/>
      <c r="V109" s="107">
        <f t="shared" si="44"/>
        <v>3686.1299999999997</v>
      </c>
      <c r="W109" s="107">
        <f t="shared" si="45"/>
        <v>15719.634395999994</v>
      </c>
      <c r="X109" s="97">
        <f t="shared" si="55"/>
        <v>15030</v>
      </c>
      <c r="Y109" s="6">
        <f t="shared" si="46"/>
        <v>689.63439599999401</v>
      </c>
      <c r="Z109" s="4">
        <f t="shared" si="47"/>
        <v>4.5883858682634227E-2</v>
      </c>
      <c r="AA109" s="4">
        <f t="shared" si="48"/>
        <v>6.0793573621700014E-2</v>
      </c>
      <c r="AB109" s="125">
        <f t="shared" si="42"/>
        <v>0.1050425137777778</v>
      </c>
    </row>
    <row r="110" spans="1:28">
      <c r="A110" s="105" t="s">
        <v>400</v>
      </c>
      <c r="B110">
        <v>135</v>
      </c>
      <c r="C110" s="55">
        <v>110.66</v>
      </c>
      <c r="D110" s="56">
        <v>1.2183999999999999</v>
      </c>
      <c r="E110" s="19">
        <f t="shared" si="49"/>
        <v>0.21988542933333333</v>
      </c>
      <c r="F110" s="37">
        <f t="shared" si="50"/>
        <v>0.11504294814814818</v>
      </c>
      <c r="H110" s="41">
        <f t="shared" si="51"/>
        <v>15.530798000000004</v>
      </c>
      <c r="I110" t="s">
        <v>7</v>
      </c>
      <c r="J110" s="97" t="s">
        <v>391</v>
      </c>
      <c r="K110" s="81">
        <f t="shared" si="36"/>
        <v>43633</v>
      </c>
      <c r="L110" s="81" t="str">
        <f t="shared" ca="1" si="37"/>
        <v>2019-11-18</v>
      </c>
      <c r="M110" s="83">
        <f t="shared" ca="1" si="38"/>
        <v>20925</v>
      </c>
      <c r="N110" s="100">
        <f t="shared" ca="1" si="39"/>
        <v>0.27090758757467154</v>
      </c>
      <c r="O110" s="90">
        <f t="shared" si="52"/>
        <v>134.82814399999998</v>
      </c>
      <c r="P110" s="90">
        <f t="shared" si="53"/>
        <v>0.17185600000001955</v>
      </c>
      <c r="Q110" s="93">
        <f t="shared" si="40"/>
        <v>0.89885429333333322</v>
      </c>
      <c r="R110" s="6">
        <f t="shared" si="56"/>
        <v>9985.5199999999968</v>
      </c>
      <c r="S110" s="106">
        <f t="shared" si="54"/>
        <v>12166.357567999996</v>
      </c>
      <c r="T110" s="106"/>
      <c r="U110" s="106"/>
      <c r="V110" s="107">
        <f t="shared" si="44"/>
        <v>3686.1299999999997</v>
      </c>
      <c r="W110" s="107">
        <f t="shared" si="45"/>
        <v>15852.487567999995</v>
      </c>
      <c r="X110" s="97">
        <f t="shared" si="55"/>
        <v>15165</v>
      </c>
      <c r="Y110" s="6">
        <f t="shared" si="46"/>
        <v>687.48756799999501</v>
      </c>
      <c r="Z110" s="4">
        <f t="shared" si="47"/>
        <v>4.5333832377183914E-2</v>
      </c>
      <c r="AA110" s="4">
        <f t="shared" si="48"/>
        <v>5.9891571905596575E-2</v>
      </c>
      <c r="AB110" s="125">
        <f t="shared" si="42"/>
        <v>0.10484248118518515</v>
      </c>
    </row>
    <row r="111" spans="1:28">
      <c r="A111" s="105" t="s">
        <v>401</v>
      </c>
      <c r="B111">
        <v>135</v>
      </c>
      <c r="C111" s="55">
        <v>110.3</v>
      </c>
      <c r="D111" s="56">
        <v>1.2222999999999999</v>
      </c>
      <c r="E111" s="19">
        <f t="shared" si="49"/>
        <v>0.21987979333333335</v>
      </c>
      <c r="F111" s="37">
        <f t="shared" si="50"/>
        <v>0.11141548148148146</v>
      </c>
      <c r="H111" s="41">
        <f t="shared" si="51"/>
        <v>15.041089999999997</v>
      </c>
      <c r="I111" t="s">
        <v>7</v>
      </c>
      <c r="J111" s="97" t="s">
        <v>393</v>
      </c>
      <c r="K111" s="81">
        <f t="shared" si="36"/>
        <v>43634</v>
      </c>
      <c r="L111" s="81" t="str">
        <f t="shared" ca="1" si="37"/>
        <v>2019-11-18</v>
      </c>
      <c r="M111" s="83">
        <f t="shared" ca="1" si="38"/>
        <v>20790</v>
      </c>
      <c r="N111" s="100">
        <f t="shared" ca="1" si="39"/>
        <v>0.26406916065416064</v>
      </c>
      <c r="O111" s="90">
        <f t="shared" si="52"/>
        <v>134.81968999999998</v>
      </c>
      <c r="P111" s="90">
        <f t="shared" si="53"/>
        <v>0.18031000000001995</v>
      </c>
      <c r="Q111" s="93">
        <f t="shared" si="40"/>
        <v>0.89879793333333324</v>
      </c>
      <c r="R111" s="6">
        <f t="shared" si="56"/>
        <v>10095.819999999996</v>
      </c>
      <c r="S111" s="106">
        <f t="shared" si="54"/>
        <v>12340.120785999994</v>
      </c>
      <c r="T111" s="106"/>
      <c r="U111" s="106"/>
      <c r="V111" s="107">
        <f t="shared" si="44"/>
        <v>3686.1299999999997</v>
      </c>
      <c r="W111" s="107">
        <f t="shared" si="45"/>
        <v>16026.250785999993</v>
      </c>
      <c r="X111" s="97">
        <f t="shared" si="55"/>
        <v>15300</v>
      </c>
      <c r="Y111" s="6">
        <f t="shared" si="46"/>
        <v>726.25078599999324</v>
      </c>
      <c r="Z111" s="4">
        <f t="shared" si="47"/>
        <v>4.7467371633986399E-2</v>
      </c>
      <c r="AA111" s="4">
        <f t="shared" si="48"/>
        <v>6.2533056250844377E-2</v>
      </c>
      <c r="AB111" s="125">
        <f t="shared" si="42"/>
        <v>0.10846431185185189</v>
      </c>
    </row>
    <row r="112" spans="1:28">
      <c r="A112" s="105" t="s">
        <v>402</v>
      </c>
      <c r="B112">
        <v>135</v>
      </c>
      <c r="C112" s="55">
        <v>108.75</v>
      </c>
      <c r="D112" s="56">
        <v>1.2397</v>
      </c>
      <c r="E112" s="19">
        <f t="shared" si="49"/>
        <v>0.21987825</v>
      </c>
      <c r="F112" s="37">
        <f t="shared" si="50"/>
        <v>9.5797222222222228E-2</v>
      </c>
      <c r="H112" s="41">
        <f t="shared" si="51"/>
        <v>12.932625000000002</v>
      </c>
      <c r="I112" t="s">
        <v>7</v>
      </c>
      <c r="J112" s="97" t="s">
        <v>395</v>
      </c>
      <c r="K112" s="81">
        <f t="shared" si="36"/>
        <v>43635</v>
      </c>
      <c r="L112" s="81" t="str">
        <f t="shared" ca="1" si="37"/>
        <v>2019-11-18</v>
      </c>
      <c r="M112" s="83">
        <f t="shared" ca="1" si="38"/>
        <v>20655</v>
      </c>
      <c r="N112" s="100">
        <f t="shared" ca="1" si="39"/>
        <v>0.22853585693536677</v>
      </c>
      <c r="O112" s="90">
        <f t="shared" si="52"/>
        <v>134.817375</v>
      </c>
      <c r="P112" s="90">
        <f t="shared" si="53"/>
        <v>0.18262500000000159</v>
      </c>
      <c r="Q112" s="93">
        <f t="shared" si="40"/>
        <v>0.89878250000000004</v>
      </c>
      <c r="R112" s="6">
        <f t="shared" si="56"/>
        <v>10204.569999999996</v>
      </c>
      <c r="S112" s="106">
        <f t="shared" si="54"/>
        <v>12650.605428999996</v>
      </c>
      <c r="T112" s="106"/>
      <c r="U112" s="106"/>
      <c r="V112" s="107">
        <f t="shared" si="44"/>
        <v>3686.1299999999997</v>
      </c>
      <c r="W112" s="107">
        <f t="shared" si="45"/>
        <v>16336.735428999995</v>
      </c>
      <c r="X112" s="97">
        <f t="shared" si="55"/>
        <v>15435</v>
      </c>
      <c r="Y112" s="6">
        <f t="shared" si="46"/>
        <v>901.73542899999484</v>
      </c>
      <c r="Z112" s="4">
        <f t="shared" si="47"/>
        <v>5.8421472562357968E-2</v>
      </c>
      <c r="AA112" s="4">
        <f t="shared" si="48"/>
        <v>7.675082190882998E-2</v>
      </c>
      <c r="AB112" s="125">
        <f t="shared" si="42"/>
        <v>0.12408102777777777</v>
      </c>
    </row>
    <row r="113" spans="1:28">
      <c r="A113" s="105" t="s">
        <v>403</v>
      </c>
      <c r="B113">
        <v>135</v>
      </c>
      <c r="C113" s="55">
        <v>105.71</v>
      </c>
      <c r="D113" s="56">
        <v>1.2755000000000001</v>
      </c>
      <c r="E113" s="19">
        <f t="shared" si="49"/>
        <v>0.21988873666666667</v>
      </c>
      <c r="F113" s="37">
        <f t="shared" si="50"/>
        <v>6.5165281481481499E-2</v>
      </c>
      <c r="H113" s="41">
        <f t="shared" si="51"/>
        <v>8.7973130000000026</v>
      </c>
      <c r="I113" t="s">
        <v>7</v>
      </c>
      <c r="J113" s="97" t="s">
        <v>397</v>
      </c>
      <c r="K113" s="81">
        <f t="shared" si="36"/>
        <v>43636</v>
      </c>
      <c r="L113" s="81" t="str">
        <f t="shared" ca="1" si="37"/>
        <v>2019-11-18</v>
      </c>
      <c r="M113" s="83">
        <f t="shared" ca="1" si="38"/>
        <v>20520</v>
      </c>
      <c r="N113" s="100">
        <f t="shared" ca="1" si="39"/>
        <v>0.1564824193469786</v>
      </c>
      <c r="O113" s="90">
        <f t="shared" si="52"/>
        <v>134.83310499999999</v>
      </c>
      <c r="P113" s="90">
        <f t="shared" si="53"/>
        <v>0.1668950000000109</v>
      </c>
      <c r="Q113" s="93">
        <f t="shared" si="40"/>
        <v>0.89888736666666658</v>
      </c>
      <c r="R113" s="6">
        <f t="shared" si="56"/>
        <v>10310.279999999995</v>
      </c>
      <c r="S113" s="106">
        <f t="shared" si="54"/>
        <v>13150.762139999995</v>
      </c>
      <c r="T113" s="106"/>
      <c r="U113" s="106"/>
      <c r="V113" s="107">
        <f t="shared" si="44"/>
        <v>3686.1299999999997</v>
      </c>
      <c r="W113" s="107">
        <f t="shared" si="45"/>
        <v>16836.892139999996</v>
      </c>
      <c r="X113" s="97">
        <f t="shared" si="55"/>
        <v>15570</v>
      </c>
      <c r="Y113" s="6">
        <f t="shared" si="46"/>
        <v>1266.8921399999963</v>
      </c>
      <c r="Z113" s="4">
        <f t="shared" si="47"/>
        <v>8.1367510597302184E-2</v>
      </c>
      <c r="AA113" s="4">
        <f t="shared" si="48"/>
        <v>0.10660602480505044</v>
      </c>
      <c r="AB113" s="125">
        <f t="shared" si="42"/>
        <v>0.15472345518518515</v>
      </c>
    </row>
    <row r="114" spans="1:28">
      <c r="A114" s="105" t="s">
        <v>404</v>
      </c>
      <c r="B114">
        <v>135</v>
      </c>
      <c r="C114" s="55">
        <v>105.57</v>
      </c>
      <c r="D114" s="56">
        <v>1.2771999999999999</v>
      </c>
      <c r="E114" s="19">
        <f t="shared" si="49"/>
        <v>0.21988933599999999</v>
      </c>
      <c r="F114" s="37">
        <f t="shared" si="50"/>
        <v>6.3754599999999884E-2</v>
      </c>
      <c r="H114" s="41">
        <f t="shared" si="51"/>
        <v>8.606870999999984</v>
      </c>
      <c r="I114" t="s">
        <v>7</v>
      </c>
      <c r="J114" s="97" t="s">
        <v>399</v>
      </c>
      <c r="K114" s="81">
        <f t="shared" si="36"/>
        <v>43637</v>
      </c>
      <c r="L114" s="81" t="str">
        <f t="shared" ca="1" si="37"/>
        <v>2019-11-18</v>
      </c>
      <c r="M114" s="83">
        <f t="shared" ca="1" si="38"/>
        <v>20385</v>
      </c>
      <c r="N114" s="100">
        <f t="shared" ca="1" si="39"/>
        <v>0.15410880132450303</v>
      </c>
      <c r="O114" s="90">
        <f t="shared" si="52"/>
        <v>134.83400399999999</v>
      </c>
      <c r="P114" s="90">
        <f t="shared" si="53"/>
        <v>0.16599600000000692</v>
      </c>
      <c r="Q114" s="93">
        <f t="shared" si="40"/>
        <v>0.89889335999999997</v>
      </c>
      <c r="R114" s="6">
        <f t="shared" si="56"/>
        <v>10415.849999999995</v>
      </c>
      <c r="S114" s="106">
        <f t="shared" si="54"/>
        <v>13303.123619999993</v>
      </c>
      <c r="T114" s="106"/>
      <c r="U114" s="106"/>
      <c r="V114" s="107">
        <f t="shared" si="44"/>
        <v>3686.1299999999997</v>
      </c>
      <c r="W114" s="107">
        <f t="shared" si="45"/>
        <v>16989.253619999992</v>
      </c>
      <c r="X114" s="97">
        <f t="shared" si="55"/>
        <v>15705</v>
      </c>
      <c r="Y114" s="6">
        <f t="shared" si="46"/>
        <v>1284.2536199999922</v>
      </c>
      <c r="Z114" s="4">
        <f t="shared" si="47"/>
        <v>8.1773551098375918E-2</v>
      </c>
      <c r="AA114" s="4">
        <f t="shared" si="48"/>
        <v>0.10685310848690377</v>
      </c>
      <c r="AB114" s="125">
        <f t="shared" si="42"/>
        <v>0.15613473600000011</v>
      </c>
    </row>
    <row r="115" spans="1:28">
      <c r="A115" s="105" t="s">
        <v>418</v>
      </c>
      <c r="B115">
        <v>135</v>
      </c>
      <c r="C115" s="55">
        <v>105.37</v>
      </c>
      <c r="D115" s="56">
        <v>1.2796000000000001</v>
      </c>
      <c r="E115" s="19">
        <f t="shared" si="49"/>
        <v>0.21988763466666666</v>
      </c>
      <c r="F115" s="37">
        <f t="shared" si="50"/>
        <v>6.1739340740740757E-2</v>
      </c>
      <c r="H115" s="41">
        <f t="shared" si="51"/>
        <v>8.334811000000002</v>
      </c>
      <c r="I115" t="s">
        <v>7</v>
      </c>
      <c r="J115" s="97" t="s">
        <v>419</v>
      </c>
      <c r="K115" s="81">
        <f t="shared" si="36"/>
        <v>43640</v>
      </c>
      <c r="L115" s="81" t="str">
        <f t="shared" ca="1" si="37"/>
        <v>2019-11-18</v>
      </c>
      <c r="M115" s="83">
        <f t="shared" ca="1" si="38"/>
        <v>19980</v>
      </c>
      <c r="N115" s="100">
        <f t="shared" ca="1" si="39"/>
        <v>0.15226256331331334</v>
      </c>
      <c r="O115" s="90">
        <f t="shared" si="52"/>
        <v>134.83145200000001</v>
      </c>
      <c r="P115" s="90">
        <f t="shared" si="53"/>
        <v>0.16854799999998704</v>
      </c>
      <c r="Q115" s="93">
        <f t="shared" si="40"/>
        <v>0.89887634666666671</v>
      </c>
      <c r="R115" s="6">
        <f t="shared" si="56"/>
        <v>10521.219999999996</v>
      </c>
      <c r="S115" s="106">
        <f t="shared" si="54"/>
        <v>13462.953111999996</v>
      </c>
      <c r="T115" s="106"/>
      <c r="U115" s="106"/>
      <c r="V115" s="107">
        <f t="shared" si="44"/>
        <v>3686.1299999999997</v>
      </c>
      <c r="W115" s="107">
        <f t="shared" si="45"/>
        <v>17149.083111999997</v>
      </c>
      <c r="X115" s="97">
        <f t="shared" si="55"/>
        <v>15840</v>
      </c>
      <c r="Y115" s="6">
        <f t="shared" si="46"/>
        <v>1309.0831119999966</v>
      </c>
      <c r="Z115" s="4">
        <f t="shared" si="47"/>
        <v>8.2644135858585654E-2</v>
      </c>
      <c r="AA115" s="4">
        <f t="shared" si="48"/>
        <v>0.10770915864658703</v>
      </c>
      <c r="AB115" s="125">
        <f t="shared" si="42"/>
        <v>0.15814829392592591</v>
      </c>
    </row>
    <row r="116" spans="1:28">
      <c r="A116" s="105" t="s">
        <v>420</v>
      </c>
      <c r="B116">
        <v>135</v>
      </c>
      <c r="C116" s="55">
        <v>106.41</v>
      </c>
      <c r="D116" s="56">
        <v>1.2670999999999999</v>
      </c>
      <c r="E116" s="19">
        <f t="shared" si="49"/>
        <v>0.21988807399999999</v>
      </c>
      <c r="F116" s="37">
        <f t="shared" si="50"/>
        <v>7.2218688888888966E-2</v>
      </c>
      <c r="H116" s="41">
        <f t="shared" si="51"/>
        <v>9.7495230000000106</v>
      </c>
      <c r="I116" t="s">
        <v>7</v>
      </c>
      <c r="J116" s="97" t="s">
        <v>421</v>
      </c>
      <c r="K116" s="81">
        <f t="shared" si="36"/>
        <v>43641</v>
      </c>
      <c r="L116" s="81" t="str">
        <f t="shared" ca="1" si="37"/>
        <v>2019-11-18</v>
      </c>
      <c r="M116" s="83">
        <f t="shared" ca="1" si="38"/>
        <v>19845</v>
      </c>
      <c r="N116" s="100">
        <f t="shared" ca="1" si="39"/>
        <v>0.17931851322751344</v>
      </c>
      <c r="O116" s="90">
        <f t="shared" si="52"/>
        <v>134.832111</v>
      </c>
      <c r="P116" s="90">
        <f t="shared" si="53"/>
        <v>0.1678890000000024</v>
      </c>
      <c r="Q116" s="93">
        <f t="shared" si="40"/>
        <v>0.89888073999999996</v>
      </c>
      <c r="R116" s="6">
        <f t="shared" si="56"/>
        <v>10627.629999999996</v>
      </c>
      <c r="S116" s="106">
        <f t="shared" si="54"/>
        <v>13466.269972999993</v>
      </c>
      <c r="T116" s="106"/>
      <c r="U116" s="106"/>
      <c r="V116" s="107">
        <f t="shared" si="44"/>
        <v>3686.1299999999997</v>
      </c>
      <c r="W116" s="107">
        <f t="shared" si="45"/>
        <v>17152.399972999992</v>
      </c>
      <c r="X116" s="97">
        <f t="shared" si="55"/>
        <v>15975</v>
      </c>
      <c r="Y116" s="6">
        <f t="shared" si="46"/>
        <v>1177.3999729999923</v>
      </c>
      <c r="Z116" s="4">
        <f t="shared" si="47"/>
        <v>7.3702658716744418E-2</v>
      </c>
      <c r="AA116" s="4">
        <f t="shared" si="48"/>
        <v>9.5810271652315704E-2</v>
      </c>
      <c r="AB116" s="125">
        <f t="shared" si="42"/>
        <v>0.14766938511111102</v>
      </c>
    </row>
    <row r="117" spans="1:28">
      <c r="A117" s="105" t="s">
        <v>422</v>
      </c>
      <c r="B117">
        <v>135</v>
      </c>
      <c r="C117" s="55">
        <v>106.56</v>
      </c>
      <c r="D117" s="56">
        <v>1.2653000000000001</v>
      </c>
      <c r="E117" s="19">
        <f t="shared" si="49"/>
        <v>0.21988691200000005</v>
      </c>
      <c r="F117" s="37">
        <f t="shared" si="50"/>
        <v>7.3730133333333475E-2</v>
      </c>
      <c r="H117" s="41">
        <f t="shared" si="51"/>
        <v>9.9535680000000184</v>
      </c>
      <c r="I117" t="s">
        <v>7</v>
      </c>
      <c r="J117" s="97" t="s">
        <v>423</v>
      </c>
      <c r="K117" s="81">
        <f t="shared" si="36"/>
        <v>43642</v>
      </c>
      <c r="L117" s="81" t="str">
        <f t="shared" ca="1" si="37"/>
        <v>2019-11-18</v>
      </c>
      <c r="M117" s="83">
        <f t="shared" ca="1" si="38"/>
        <v>19710</v>
      </c>
      <c r="N117" s="100">
        <f t="shared" ca="1" si="39"/>
        <v>0.18432533333333367</v>
      </c>
      <c r="O117" s="90">
        <f t="shared" si="52"/>
        <v>134.83036800000002</v>
      </c>
      <c r="P117" s="90">
        <f t="shared" si="53"/>
        <v>0.16963199999997869</v>
      </c>
      <c r="Q117" s="93">
        <f t="shared" si="40"/>
        <v>0.89886912000000019</v>
      </c>
      <c r="R117" s="6">
        <f t="shared" si="56"/>
        <v>10734.189999999995</v>
      </c>
      <c r="S117" s="106">
        <f t="shared" si="54"/>
        <v>13581.970606999994</v>
      </c>
      <c r="T117" s="106"/>
      <c r="U117" s="106"/>
      <c r="V117" s="107">
        <f t="shared" si="44"/>
        <v>3686.1299999999997</v>
      </c>
      <c r="W117" s="107">
        <f t="shared" si="45"/>
        <v>17268.100606999993</v>
      </c>
      <c r="X117" s="97">
        <f t="shared" si="55"/>
        <v>16110</v>
      </c>
      <c r="Y117" s="6">
        <f t="shared" si="46"/>
        <v>1158.100606999993</v>
      </c>
      <c r="Z117" s="4">
        <f t="shared" si="47"/>
        <v>7.1887064369956066E-2</v>
      </c>
      <c r="AA117" s="4">
        <f t="shared" si="48"/>
        <v>9.3215769884906541E-2</v>
      </c>
      <c r="AB117" s="125">
        <f t="shared" si="42"/>
        <v>0.14615677866666657</v>
      </c>
    </row>
    <row r="118" spans="1:28">
      <c r="A118" s="105" t="s">
        <v>424</v>
      </c>
      <c r="B118">
        <v>135</v>
      </c>
      <c r="C118" s="55">
        <v>105.45</v>
      </c>
      <c r="D118" s="56">
        <v>1.2786</v>
      </c>
      <c r="E118" s="19">
        <f t="shared" si="49"/>
        <v>0.21988558000000002</v>
      </c>
      <c r="F118" s="37">
        <f t="shared" si="50"/>
        <v>6.2545444444444445E-2</v>
      </c>
      <c r="H118" s="41">
        <f t="shared" si="51"/>
        <v>8.4436350000000004</v>
      </c>
      <c r="I118" t="s">
        <v>7</v>
      </c>
      <c r="J118" s="97" t="s">
        <v>425</v>
      </c>
      <c r="K118" s="81">
        <f t="shared" si="36"/>
        <v>43643</v>
      </c>
      <c r="L118" s="81" t="str">
        <f t="shared" ca="1" si="37"/>
        <v>2019-11-18</v>
      </c>
      <c r="M118" s="83">
        <f t="shared" ca="1" si="38"/>
        <v>19575</v>
      </c>
      <c r="N118" s="100">
        <f t="shared" ca="1" si="39"/>
        <v>0.15744198084291189</v>
      </c>
      <c r="O118" s="90">
        <f t="shared" si="52"/>
        <v>134.82837000000001</v>
      </c>
      <c r="P118" s="90">
        <f t="shared" si="53"/>
        <v>0.17162999999999329</v>
      </c>
      <c r="Q118" s="93">
        <f t="shared" si="40"/>
        <v>0.89885580000000009</v>
      </c>
      <c r="R118" s="6">
        <f t="shared" si="56"/>
        <v>10839.639999999996</v>
      </c>
      <c r="S118" s="106">
        <f t="shared" si="54"/>
        <v>13859.563703999995</v>
      </c>
      <c r="T118" s="106"/>
      <c r="U118" s="106"/>
      <c r="V118" s="107">
        <f t="shared" si="44"/>
        <v>3686.1299999999997</v>
      </c>
      <c r="W118" s="107">
        <f t="shared" si="45"/>
        <v>17545.693703999994</v>
      </c>
      <c r="X118" s="97">
        <f t="shared" si="55"/>
        <v>16245</v>
      </c>
      <c r="Y118" s="6">
        <f t="shared" si="46"/>
        <v>1300.6937039999939</v>
      </c>
      <c r="Z118" s="4">
        <f t="shared" si="47"/>
        <v>8.0067325577100279E-2</v>
      </c>
      <c r="AA118" s="4">
        <f t="shared" si="48"/>
        <v>0.10356773372126593</v>
      </c>
      <c r="AB118" s="125">
        <f t="shared" si="42"/>
        <v>0.15734013555555559</v>
      </c>
    </row>
    <row r="119" spans="1:28">
      <c r="A119" s="105" t="s">
        <v>426</v>
      </c>
      <c r="B119">
        <v>135</v>
      </c>
      <c r="C119" s="55">
        <v>105.6</v>
      </c>
      <c r="D119" s="56">
        <v>1.2767999999999999</v>
      </c>
      <c r="E119" s="19">
        <f t="shared" si="49"/>
        <v>0.21988671999999998</v>
      </c>
      <c r="F119" s="37">
        <f t="shared" si="50"/>
        <v>6.4056888888888955E-2</v>
      </c>
      <c r="H119" s="41">
        <f t="shared" si="51"/>
        <v>8.6476800000000082</v>
      </c>
      <c r="I119" t="s">
        <v>7</v>
      </c>
      <c r="J119" s="97" t="s">
        <v>427</v>
      </c>
      <c r="K119" s="81">
        <f t="shared" si="36"/>
        <v>43644</v>
      </c>
      <c r="L119" s="81" t="str">
        <f t="shared" ca="1" si="37"/>
        <v>2019-11-18</v>
      </c>
      <c r="M119" s="83">
        <f t="shared" ca="1" si="38"/>
        <v>19440</v>
      </c>
      <c r="N119" s="100">
        <f t="shared" ca="1" si="39"/>
        <v>0.16236641975308658</v>
      </c>
      <c r="O119" s="90">
        <f t="shared" si="52"/>
        <v>134.83007999999998</v>
      </c>
      <c r="P119" s="90">
        <f t="shared" si="53"/>
        <v>0.16992000000001894</v>
      </c>
      <c r="Q119" s="93">
        <f t="shared" si="40"/>
        <v>0.89886719999999987</v>
      </c>
      <c r="R119" s="6">
        <f t="shared" si="56"/>
        <v>10945.239999999996</v>
      </c>
      <c r="S119" s="106">
        <f t="shared" si="54"/>
        <v>13974.882431999995</v>
      </c>
      <c r="T119" s="106"/>
      <c r="U119" s="106"/>
      <c r="V119" s="107">
        <f t="shared" si="44"/>
        <v>3686.1299999999997</v>
      </c>
      <c r="W119" s="107">
        <f t="shared" si="45"/>
        <v>17661.012431999996</v>
      </c>
      <c r="X119" s="97">
        <f t="shared" si="55"/>
        <v>16380</v>
      </c>
      <c r="Y119" s="6">
        <f t="shared" si="46"/>
        <v>1281.0124319999959</v>
      </c>
      <c r="Z119" s="4">
        <f t="shared" si="47"/>
        <v>7.8205887179486844E-2</v>
      </c>
      <c r="AA119" s="4">
        <f t="shared" si="48"/>
        <v>0.10091583039687624</v>
      </c>
      <c r="AB119" s="125">
        <f t="shared" si="42"/>
        <v>0.15582983111111104</v>
      </c>
    </row>
    <row r="120" spans="1:28">
      <c r="A120" s="105" t="s">
        <v>442</v>
      </c>
      <c r="B120">
        <v>135</v>
      </c>
      <c r="C120" s="55">
        <v>102.81</v>
      </c>
      <c r="D120" s="56">
        <v>1.3115000000000001</v>
      </c>
      <c r="E120" s="19">
        <f t="shared" si="49"/>
        <v>0.21989021000000003</v>
      </c>
      <c r="F120" s="37">
        <f t="shared" si="50"/>
        <v>3.5944022222222385E-2</v>
      </c>
      <c r="H120" s="41">
        <f t="shared" si="51"/>
        <v>4.8524430000000223</v>
      </c>
      <c r="I120" t="s">
        <v>7</v>
      </c>
      <c r="J120" s="97" t="s">
        <v>443</v>
      </c>
      <c r="K120" s="81">
        <f t="shared" si="36"/>
        <v>43647</v>
      </c>
      <c r="L120" s="81" t="str">
        <f t="shared" ca="1" si="37"/>
        <v>2019-11-18</v>
      </c>
      <c r="M120" s="83">
        <f t="shared" ca="1" si="38"/>
        <v>19035</v>
      </c>
      <c r="N120" s="100">
        <f t="shared" ca="1" si="39"/>
        <v>9.3046582348306192E-2</v>
      </c>
      <c r="O120" s="90">
        <f t="shared" si="52"/>
        <v>134.83531500000001</v>
      </c>
      <c r="P120" s="90">
        <f t="shared" si="53"/>
        <v>0.16468499999999153</v>
      </c>
      <c r="Q120" s="93">
        <f t="shared" si="40"/>
        <v>0.89890210000000004</v>
      </c>
      <c r="R120" s="6">
        <f t="shared" si="56"/>
        <v>11048.049999999996</v>
      </c>
      <c r="S120" s="106">
        <f t="shared" si="54"/>
        <v>14489.517574999996</v>
      </c>
      <c r="T120" s="106"/>
      <c r="U120" s="106"/>
      <c r="V120" s="107">
        <f t="shared" si="44"/>
        <v>3686.1299999999997</v>
      </c>
      <c r="W120" s="107">
        <f t="shared" si="45"/>
        <v>18175.647574999995</v>
      </c>
      <c r="X120" s="97">
        <f t="shared" si="55"/>
        <v>16515</v>
      </c>
      <c r="Y120" s="6">
        <f t="shared" si="46"/>
        <v>1660.6475749999954</v>
      </c>
      <c r="Z120" s="4">
        <f t="shared" si="47"/>
        <v>0.10055389494399014</v>
      </c>
      <c r="AA120" s="4">
        <f t="shared" si="48"/>
        <v>0.12944613009563555</v>
      </c>
      <c r="AB120" s="125">
        <f t="shared" si="42"/>
        <v>0.18394618777777766</v>
      </c>
    </row>
    <row r="121" spans="1:28">
      <c r="A121" s="105" t="s">
        <v>444</v>
      </c>
      <c r="B121">
        <v>135</v>
      </c>
      <c r="C121" s="55">
        <v>102.78</v>
      </c>
      <c r="D121" s="56">
        <v>1.3119000000000001</v>
      </c>
      <c r="E121" s="19">
        <f t="shared" si="49"/>
        <v>0.21989138800000002</v>
      </c>
      <c r="F121" s="37">
        <f t="shared" si="50"/>
        <v>3.5641733333333321E-2</v>
      </c>
      <c r="H121" s="41">
        <f t="shared" si="51"/>
        <v>4.811633999999998</v>
      </c>
      <c r="I121" t="s">
        <v>7</v>
      </c>
      <c r="J121" s="97" t="s">
        <v>445</v>
      </c>
      <c r="K121" s="81">
        <f t="shared" si="36"/>
        <v>43648</v>
      </c>
      <c r="L121" s="81" t="str">
        <f t="shared" ca="1" si="37"/>
        <v>2019-11-18</v>
      </c>
      <c r="M121" s="83">
        <f t="shared" ca="1" si="38"/>
        <v>18900</v>
      </c>
      <c r="N121" s="100">
        <f t="shared" ca="1" si="39"/>
        <v>9.2923090476190448E-2</v>
      </c>
      <c r="O121" s="90">
        <f t="shared" si="52"/>
        <v>134.83708200000001</v>
      </c>
      <c r="P121" s="90">
        <f t="shared" si="53"/>
        <v>0.16291799999999057</v>
      </c>
      <c r="Q121" s="93">
        <f t="shared" si="40"/>
        <v>0.89891388000000005</v>
      </c>
      <c r="R121" s="6">
        <f t="shared" si="56"/>
        <v>11150.829999999996</v>
      </c>
      <c r="S121" s="106">
        <f t="shared" si="54"/>
        <v>14628.773876999996</v>
      </c>
      <c r="T121" s="106"/>
      <c r="U121" s="106"/>
      <c r="V121" s="107">
        <f t="shared" si="44"/>
        <v>3686.1299999999997</v>
      </c>
      <c r="W121" s="107">
        <f t="shared" si="45"/>
        <v>18314.903876999997</v>
      </c>
      <c r="X121" s="97">
        <f t="shared" si="55"/>
        <v>16650</v>
      </c>
      <c r="Y121" s="6">
        <f t="shared" si="46"/>
        <v>1664.903876999997</v>
      </c>
      <c r="Z121" s="4">
        <f t="shared" si="47"/>
        <v>9.9994226846846557E-2</v>
      </c>
      <c r="AA121" s="4">
        <f t="shared" si="48"/>
        <v>0.12842645575742395</v>
      </c>
      <c r="AB121" s="125">
        <f t="shared" si="42"/>
        <v>0.18424965466666671</v>
      </c>
    </row>
    <row r="122" spans="1:28">
      <c r="A122" s="105" t="s">
        <v>446</v>
      </c>
      <c r="B122">
        <v>135</v>
      </c>
      <c r="C122" s="55">
        <v>103.82</v>
      </c>
      <c r="D122" s="56">
        <v>1.2987</v>
      </c>
      <c r="E122" s="19">
        <f t="shared" si="49"/>
        <v>0.21988735600000001</v>
      </c>
      <c r="F122" s="37">
        <f t="shared" si="50"/>
        <v>4.612108148148153E-2</v>
      </c>
      <c r="H122" s="41">
        <f t="shared" si="51"/>
        <v>6.2263460000000066</v>
      </c>
      <c r="I122" t="s">
        <v>7</v>
      </c>
      <c r="J122" s="97" t="s">
        <v>447</v>
      </c>
      <c r="K122" s="81">
        <f t="shared" si="36"/>
        <v>43649</v>
      </c>
      <c r="L122" s="81" t="str">
        <f t="shared" ca="1" si="37"/>
        <v>2019-11-18</v>
      </c>
      <c r="M122" s="83">
        <f t="shared" ca="1" si="38"/>
        <v>18765</v>
      </c>
      <c r="N122" s="100">
        <f t="shared" ca="1" si="39"/>
        <v>0.1211093146815882</v>
      </c>
      <c r="O122" s="90">
        <f t="shared" si="52"/>
        <v>134.83103399999999</v>
      </c>
      <c r="P122" s="90">
        <f t="shared" si="53"/>
        <v>0.16896600000001172</v>
      </c>
      <c r="Q122" s="93">
        <f t="shared" si="40"/>
        <v>0.89887355999999996</v>
      </c>
      <c r="R122" s="6">
        <f t="shared" si="56"/>
        <v>11254.649999999996</v>
      </c>
      <c r="S122" s="106">
        <f t="shared" si="54"/>
        <v>14616.413954999995</v>
      </c>
      <c r="T122" s="106"/>
      <c r="U122" s="106"/>
      <c r="V122" s="107">
        <f t="shared" si="44"/>
        <v>3686.1299999999997</v>
      </c>
      <c r="W122" s="107">
        <f t="shared" si="45"/>
        <v>18302.543954999994</v>
      </c>
      <c r="X122" s="97">
        <f t="shared" si="55"/>
        <v>16785</v>
      </c>
      <c r="Y122" s="6">
        <f t="shared" si="46"/>
        <v>1517.5439549999937</v>
      </c>
      <c r="Z122" s="4">
        <f t="shared" si="47"/>
        <v>9.0410721179624343E-2</v>
      </c>
      <c r="AA122" s="4">
        <f t="shared" si="48"/>
        <v>0.11585304343046343</v>
      </c>
      <c r="AB122" s="125">
        <f t="shared" si="42"/>
        <v>0.17376627451851848</v>
      </c>
    </row>
    <row r="123" spans="1:28">
      <c r="A123" s="105" t="s">
        <v>448</v>
      </c>
      <c r="B123">
        <v>135</v>
      </c>
      <c r="C123" s="55">
        <v>104.33</v>
      </c>
      <c r="D123" s="56">
        <v>1.2924</v>
      </c>
      <c r="E123" s="19">
        <f t="shared" si="49"/>
        <v>0.21989072800000004</v>
      </c>
      <c r="F123" s="37">
        <f t="shared" si="50"/>
        <v>5.1259992592592542E-2</v>
      </c>
      <c r="H123" s="41">
        <f t="shared" si="51"/>
        <v>6.9200989999999933</v>
      </c>
      <c r="I123" t="s">
        <v>7</v>
      </c>
      <c r="J123" s="97" t="s">
        <v>449</v>
      </c>
      <c r="K123" s="81">
        <f t="shared" si="36"/>
        <v>43650</v>
      </c>
      <c r="L123" s="81" t="str">
        <f t="shared" ca="1" si="37"/>
        <v>2019-11-18</v>
      </c>
      <c r="M123" s="83">
        <f t="shared" ca="1" si="38"/>
        <v>18630</v>
      </c>
      <c r="N123" s="100">
        <f t="shared" ca="1" si="39"/>
        <v>0.13557896591519042</v>
      </c>
      <c r="O123" s="90">
        <f t="shared" si="52"/>
        <v>134.83609200000001</v>
      </c>
      <c r="P123" s="90">
        <f t="shared" si="53"/>
        <v>0.16390799999999217</v>
      </c>
      <c r="Q123" s="93">
        <f t="shared" si="40"/>
        <v>0.89890728000000009</v>
      </c>
      <c r="R123" s="6">
        <f t="shared" si="56"/>
        <v>11358.979999999996</v>
      </c>
      <c r="S123" s="106">
        <f t="shared" si="54"/>
        <v>14680.345751999994</v>
      </c>
      <c r="T123" s="106"/>
      <c r="U123" s="106"/>
      <c r="V123" s="107">
        <f t="shared" si="44"/>
        <v>3686.1299999999997</v>
      </c>
      <c r="W123" s="107">
        <f t="shared" si="45"/>
        <v>18366.475751999995</v>
      </c>
      <c r="X123" s="97">
        <f t="shared" si="55"/>
        <v>16920</v>
      </c>
      <c r="Y123" s="6">
        <f t="shared" si="46"/>
        <v>1446.4757519999948</v>
      </c>
      <c r="Z123" s="4">
        <f t="shared" si="47"/>
        <v>8.5489110638297561E-2</v>
      </c>
      <c r="AA123" s="4">
        <f t="shared" si="48"/>
        <v>0.10930103983188544</v>
      </c>
      <c r="AB123" s="125">
        <f t="shared" si="42"/>
        <v>0.1686307354074075</v>
      </c>
    </row>
    <row r="124" spans="1:28">
      <c r="A124" s="105" t="s">
        <v>450</v>
      </c>
      <c r="B124">
        <v>135</v>
      </c>
      <c r="C124" s="55">
        <v>103.79</v>
      </c>
      <c r="D124" s="56">
        <v>1.2990999999999999</v>
      </c>
      <c r="E124" s="19">
        <f t="shared" si="49"/>
        <v>0.21988905933333333</v>
      </c>
      <c r="F124" s="37">
        <f t="shared" si="50"/>
        <v>4.5818792592592673E-2</v>
      </c>
      <c r="H124" s="41">
        <f t="shared" si="51"/>
        <v>6.1855370000000107</v>
      </c>
      <c r="I124" t="s">
        <v>7</v>
      </c>
      <c r="J124" s="97" t="s">
        <v>451</v>
      </c>
      <c r="K124" s="81">
        <f t="shared" si="36"/>
        <v>43651</v>
      </c>
      <c r="L124" s="81" t="str">
        <f t="shared" ca="1" si="37"/>
        <v>2019-11-18</v>
      </c>
      <c r="M124" s="83">
        <f t="shared" ca="1" si="38"/>
        <v>18495</v>
      </c>
      <c r="N124" s="100">
        <f t="shared" ca="1" si="39"/>
        <v>0.12207196566639654</v>
      </c>
      <c r="O124" s="90">
        <f t="shared" si="52"/>
        <v>134.83358899999999</v>
      </c>
      <c r="P124" s="90">
        <f t="shared" si="53"/>
        <v>0.16641100000001074</v>
      </c>
      <c r="Q124" s="93">
        <f t="shared" si="40"/>
        <v>0.89889059333333321</v>
      </c>
      <c r="R124" s="6">
        <f t="shared" si="56"/>
        <v>11462.769999999997</v>
      </c>
      <c r="S124" s="106">
        <f t="shared" si="54"/>
        <v>14891.284506999995</v>
      </c>
      <c r="T124" s="106"/>
      <c r="U124" s="106"/>
      <c r="V124" s="107">
        <f t="shared" si="44"/>
        <v>3686.1299999999997</v>
      </c>
      <c r="W124" s="107">
        <f t="shared" si="45"/>
        <v>18577.414506999994</v>
      </c>
      <c r="X124" s="97">
        <f t="shared" si="55"/>
        <v>17055</v>
      </c>
      <c r="Y124" s="6">
        <f t="shared" si="46"/>
        <v>1522.414506999994</v>
      </c>
      <c r="Z124" s="4">
        <f t="shared" si="47"/>
        <v>8.9264996012899056E-2</v>
      </c>
      <c r="AA124" s="4">
        <f t="shared" si="48"/>
        <v>0.11387757581605573</v>
      </c>
      <c r="AB124" s="125">
        <f t="shared" si="42"/>
        <v>0.17407026674074066</v>
      </c>
    </row>
    <row r="125" spans="1:28">
      <c r="A125" s="105" t="s">
        <v>468</v>
      </c>
      <c r="B125">
        <v>135</v>
      </c>
      <c r="C125" s="55">
        <v>106.08</v>
      </c>
      <c r="D125" s="56">
        <v>1.2710999999999999</v>
      </c>
      <c r="E125" s="19">
        <f t="shared" si="49"/>
        <v>0.21989219199999999</v>
      </c>
      <c r="F125" s="37">
        <f t="shared" si="50"/>
        <v>6.8893511111111111E-2</v>
      </c>
      <c r="H125" s="41">
        <f t="shared" si="51"/>
        <v>9.3006239999999991</v>
      </c>
      <c r="I125" t="s">
        <v>7</v>
      </c>
      <c r="J125" s="97" t="s">
        <v>459</v>
      </c>
      <c r="K125" s="81">
        <f t="shared" si="36"/>
        <v>43654</v>
      </c>
      <c r="L125" s="81" t="str">
        <f t="shared" ca="1" si="37"/>
        <v>2019-11-18</v>
      </c>
      <c r="M125" s="83">
        <f t="shared" ca="1" si="38"/>
        <v>18090</v>
      </c>
      <c r="N125" s="100">
        <f t="shared" ca="1" si="39"/>
        <v>0.1876576981757877</v>
      </c>
      <c r="O125" s="90">
        <f t="shared" si="52"/>
        <v>134.83828799999998</v>
      </c>
      <c r="P125" s="90">
        <f t="shared" si="53"/>
        <v>0.16171200000002273</v>
      </c>
      <c r="Q125" s="93">
        <f t="shared" si="40"/>
        <v>0.89892191999999982</v>
      </c>
      <c r="R125" s="6">
        <f t="shared" si="56"/>
        <v>11568.849999999997</v>
      </c>
      <c r="S125" s="106">
        <f t="shared" si="54"/>
        <v>14705.165234999995</v>
      </c>
      <c r="T125" s="106"/>
      <c r="U125" s="106"/>
      <c r="V125" s="107">
        <f t="shared" si="44"/>
        <v>3686.1299999999997</v>
      </c>
      <c r="W125" s="107">
        <f t="shared" si="45"/>
        <v>18391.295234999994</v>
      </c>
      <c r="X125" s="97">
        <f t="shared" si="55"/>
        <v>17190</v>
      </c>
      <c r="Y125" s="6">
        <f t="shared" si="46"/>
        <v>1201.2952349999941</v>
      </c>
      <c r="Z125" s="4">
        <f t="shared" si="47"/>
        <v>6.9883376090750016E-2</v>
      </c>
      <c r="AA125" s="4">
        <f t="shared" si="48"/>
        <v>8.8959330547464743E-2</v>
      </c>
      <c r="AB125" s="125">
        <f t="shared" si="42"/>
        <v>0.15099868088888888</v>
      </c>
    </row>
    <row r="126" spans="1:28">
      <c r="A126" s="105" t="s">
        <v>469</v>
      </c>
      <c r="B126">
        <v>135</v>
      </c>
      <c r="C126" s="55">
        <v>106.24</v>
      </c>
      <c r="D126" s="56">
        <v>1.2690999999999999</v>
      </c>
      <c r="E126" s="19">
        <f t="shared" si="49"/>
        <v>0.21988612266666666</v>
      </c>
      <c r="F126" s="37">
        <f t="shared" si="50"/>
        <v>7.0505718518518487E-2</v>
      </c>
      <c r="H126" s="41">
        <f t="shared" si="51"/>
        <v>9.5182719999999961</v>
      </c>
      <c r="I126" t="s">
        <v>7</v>
      </c>
      <c r="J126" s="97" t="s">
        <v>461</v>
      </c>
      <c r="K126" s="81">
        <f t="shared" si="36"/>
        <v>43655</v>
      </c>
      <c r="L126" s="81" t="str">
        <f t="shared" ca="1" si="37"/>
        <v>2019-11-18</v>
      </c>
      <c r="M126" s="83">
        <f t="shared" ca="1" si="38"/>
        <v>17955</v>
      </c>
      <c r="N126" s="100">
        <f t="shared" ca="1" si="39"/>
        <v>0.19349313728766354</v>
      </c>
      <c r="O126" s="90">
        <f t="shared" si="52"/>
        <v>134.82918399999997</v>
      </c>
      <c r="P126" s="90">
        <f t="shared" si="53"/>
        <v>0.1708160000000305</v>
      </c>
      <c r="Q126" s="93">
        <f t="shared" si="40"/>
        <v>0.89886122666666646</v>
      </c>
      <c r="R126" s="6">
        <f t="shared" si="56"/>
        <v>11675.089999999997</v>
      </c>
      <c r="S126" s="106">
        <f t="shared" si="54"/>
        <v>14816.856718999994</v>
      </c>
      <c r="T126" s="106"/>
      <c r="U126" s="106"/>
      <c r="V126" s="107">
        <f t="shared" si="44"/>
        <v>3686.1299999999997</v>
      </c>
      <c r="W126" s="107">
        <f t="shared" si="45"/>
        <v>18502.986718999993</v>
      </c>
      <c r="X126" s="97">
        <f t="shared" si="55"/>
        <v>17325</v>
      </c>
      <c r="Y126" s="6">
        <f t="shared" si="46"/>
        <v>1177.9867189999932</v>
      </c>
      <c r="Z126" s="4">
        <f t="shared" si="47"/>
        <v>6.7993461414141088E-2</v>
      </c>
      <c r="AA126" s="4">
        <f t="shared" si="48"/>
        <v>8.6369817954126127E-2</v>
      </c>
      <c r="AB126" s="125">
        <f t="shared" si="42"/>
        <v>0.14938040414814818</v>
      </c>
    </row>
    <row r="127" spans="1:28">
      <c r="A127" s="105" t="s">
        <v>470</v>
      </c>
      <c r="B127">
        <v>135</v>
      </c>
      <c r="C127" s="55">
        <v>106.36</v>
      </c>
      <c r="D127" s="56">
        <v>1.2676000000000001</v>
      </c>
      <c r="E127" s="19">
        <f t="shared" si="49"/>
        <v>0.21988129066666667</v>
      </c>
      <c r="F127" s="37">
        <f t="shared" si="50"/>
        <v>7.1714874074074134E-2</v>
      </c>
      <c r="H127" s="41">
        <f t="shared" si="51"/>
        <v>9.681508000000008</v>
      </c>
      <c r="I127" t="s">
        <v>7</v>
      </c>
      <c r="J127" s="97" t="s">
        <v>463</v>
      </c>
      <c r="K127" s="81">
        <f t="shared" si="36"/>
        <v>43656</v>
      </c>
      <c r="L127" s="81" t="str">
        <f t="shared" ca="1" si="37"/>
        <v>2019-11-18</v>
      </c>
      <c r="M127" s="83">
        <f t="shared" ca="1" si="38"/>
        <v>17820</v>
      </c>
      <c r="N127" s="100">
        <f t="shared" ca="1" si="39"/>
        <v>0.19830249270482619</v>
      </c>
      <c r="O127" s="90">
        <f t="shared" si="52"/>
        <v>134.82193599999999</v>
      </c>
      <c r="P127" s="90">
        <f t="shared" si="53"/>
        <v>0.17806400000000622</v>
      </c>
      <c r="Q127" s="93">
        <f t="shared" si="40"/>
        <v>0.89881290666666658</v>
      </c>
      <c r="R127" s="6">
        <f t="shared" si="56"/>
        <v>11781.449999999997</v>
      </c>
      <c r="S127" s="106">
        <f t="shared" si="54"/>
        <v>14934.166019999997</v>
      </c>
      <c r="T127" s="106"/>
      <c r="U127" s="106"/>
      <c r="V127" s="107">
        <f t="shared" si="44"/>
        <v>3686.1299999999997</v>
      </c>
      <c r="W127" s="107">
        <f t="shared" si="45"/>
        <v>18620.296019999998</v>
      </c>
      <c r="X127" s="97">
        <f t="shared" si="55"/>
        <v>17460</v>
      </c>
      <c r="Y127" s="6">
        <f t="shared" si="46"/>
        <v>1160.296019999998</v>
      </c>
      <c r="Z127" s="4">
        <f t="shared" si="47"/>
        <v>6.6454525773195661E-2</v>
      </c>
      <c r="AA127" s="4">
        <f t="shared" si="48"/>
        <v>8.4238926314826212E-2</v>
      </c>
      <c r="AB127" s="125">
        <f t="shared" si="42"/>
        <v>0.14816641659259255</v>
      </c>
    </row>
    <row r="128" spans="1:28">
      <c r="A128" s="105" t="s">
        <v>471</v>
      </c>
      <c r="B128">
        <v>135</v>
      </c>
      <c r="C128" s="55">
        <v>106.31</v>
      </c>
      <c r="D128" s="56">
        <v>1.2683</v>
      </c>
      <c r="E128" s="19">
        <f t="shared" si="49"/>
        <v>0.21988864866666669</v>
      </c>
      <c r="F128" s="37">
        <f t="shared" si="50"/>
        <v>7.1211059259259302E-2</v>
      </c>
      <c r="H128" s="41">
        <f t="shared" si="51"/>
        <v>9.6134930000000054</v>
      </c>
      <c r="I128" t="s">
        <v>7</v>
      </c>
      <c r="J128" s="97" t="s">
        <v>465</v>
      </c>
      <c r="K128" s="81">
        <f t="shared" si="36"/>
        <v>43657</v>
      </c>
      <c r="L128" s="81" t="str">
        <f t="shared" ca="1" si="37"/>
        <v>2019-11-18</v>
      </c>
      <c r="M128" s="83">
        <f t="shared" ca="1" si="38"/>
        <v>17685</v>
      </c>
      <c r="N128" s="100">
        <f t="shared" ca="1" si="39"/>
        <v>0.19841249335595149</v>
      </c>
      <c r="O128" s="90">
        <f t="shared" si="52"/>
        <v>134.83297300000001</v>
      </c>
      <c r="P128" s="90">
        <f t="shared" si="53"/>
        <v>0.16702699999999027</v>
      </c>
      <c r="Q128" s="93">
        <f t="shared" si="40"/>
        <v>0.89888648666666671</v>
      </c>
      <c r="R128" s="6">
        <f t="shared" si="56"/>
        <v>11887.759999999997</v>
      </c>
      <c r="S128" s="106">
        <f t="shared" si="54"/>
        <v>15077.246007999995</v>
      </c>
      <c r="T128" s="106"/>
      <c r="U128" s="106"/>
      <c r="V128" s="107">
        <f t="shared" si="44"/>
        <v>3686.1299999999997</v>
      </c>
      <c r="W128" s="107">
        <f t="shared" si="45"/>
        <v>18763.376007999996</v>
      </c>
      <c r="X128" s="97">
        <f t="shared" si="55"/>
        <v>17595</v>
      </c>
      <c r="Y128" s="6">
        <f t="shared" si="46"/>
        <v>1168.3760079999956</v>
      </c>
      <c r="Z128" s="4">
        <f t="shared" si="47"/>
        <v>6.6403865188973787E-2</v>
      </c>
      <c r="AA128" s="4">
        <f t="shared" si="48"/>
        <v>8.4002223617015259E-2</v>
      </c>
      <c r="AB128" s="125">
        <f t="shared" si="42"/>
        <v>0.14867758940740738</v>
      </c>
    </row>
    <row r="129" spans="1:28">
      <c r="A129" s="105" t="s">
        <v>472</v>
      </c>
      <c r="B129">
        <v>135</v>
      </c>
      <c r="C129" s="55">
        <v>105.53</v>
      </c>
      <c r="D129" s="56">
        <v>1.2776000000000001</v>
      </c>
      <c r="E129" s="19">
        <f t="shared" si="49"/>
        <v>0.21988341866666666</v>
      </c>
      <c r="F129" s="37">
        <f t="shared" si="50"/>
        <v>6.335154814814814E-2</v>
      </c>
      <c r="H129" s="41">
        <f t="shared" si="51"/>
        <v>8.5524589999999989</v>
      </c>
      <c r="I129" t="s">
        <v>7</v>
      </c>
      <c r="J129" s="97" t="s">
        <v>467</v>
      </c>
      <c r="K129" s="81">
        <f t="shared" si="36"/>
        <v>43658</v>
      </c>
      <c r="L129" s="81" t="str">
        <f t="shared" ca="1" si="37"/>
        <v>2019-11-18</v>
      </c>
      <c r="M129" s="83">
        <f t="shared" ca="1" si="38"/>
        <v>17550</v>
      </c>
      <c r="N129" s="100">
        <f t="shared" ca="1" si="39"/>
        <v>0.1778716544159544</v>
      </c>
      <c r="O129" s="90">
        <f t="shared" si="52"/>
        <v>134.82512800000001</v>
      </c>
      <c r="P129" s="90">
        <f t="shared" si="53"/>
        <v>0.17487199999999348</v>
      </c>
      <c r="Q129" s="93">
        <f t="shared" si="40"/>
        <v>0.8988341866666667</v>
      </c>
      <c r="R129" s="6">
        <f t="shared" si="56"/>
        <v>11993.289999999997</v>
      </c>
      <c r="S129" s="106">
        <f t="shared" si="54"/>
        <v>15322.627303999998</v>
      </c>
      <c r="T129" s="106"/>
      <c r="U129" s="106"/>
      <c r="V129" s="107">
        <f t="shared" si="44"/>
        <v>3686.1299999999997</v>
      </c>
      <c r="W129" s="107">
        <f t="shared" si="45"/>
        <v>19008.757303999999</v>
      </c>
      <c r="X129" s="97">
        <f t="shared" si="55"/>
        <v>17730</v>
      </c>
      <c r="Y129" s="6">
        <f t="shared" si="46"/>
        <v>1278.7573039999988</v>
      </c>
      <c r="Z129" s="4">
        <f t="shared" si="47"/>
        <v>7.2123931415679632E-2</v>
      </c>
      <c r="AA129" s="4">
        <f t="shared" si="48"/>
        <v>9.1054481706253076E-2</v>
      </c>
      <c r="AB129" s="125">
        <f t="shared" si="42"/>
        <v>0.15653187051851852</v>
      </c>
    </row>
    <row r="130" spans="1:28">
      <c r="A130" s="105" t="s">
        <v>474</v>
      </c>
      <c r="B130">
        <v>135</v>
      </c>
      <c r="C130" s="55">
        <v>105.13</v>
      </c>
      <c r="D130" s="56">
        <v>1.2825</v>
      </c>
      <c r="E130" s="19">
        <f t="shared" si="49"/>
        <v>0.21988615</v>
      </c>
      <c r="F130" s="37">
        <f t="shared" ref="F130:F135" si="57">IF(G130="",($F$1*C130-B130)/B130,H130/B130)</f>
        <v>5.9321029629629679E-2</v>
      </c>
      <c r="H130" s="41">
        <f t="shared" ref="H130:H135" si="58">IF(G130="",$F$1*C130-B130,G130-B130)</f>
        <v>8.0083390000000065</v>
      </c>
      <c r="I130" t="s">
        <v>7</v>
      </c>
      <c r="J130" s="97" t="s">
        <v>475</v>
      </c>
      <c r="K130" s="81">
        <f t="shared" si="36"/>
        <v>43661</v>
      </c>
      <c r="L130" s="81" t="str">
        <f t="shared" ca="1" si="37"/>
        <v>2019-11-18</v>
      </c>
      <c r="M130" s="83">
        <f t="shared" ca="1" si="38"/>
        <v>17145</v>
      </c>
      <c r="N130" s="100">
        <f t="shared" ca="1" si="39"/>
        <v>0.17048957334499867</v>
      </c>
      <c r="O130" s="90">
        <f t="shared" ref="O130:O164" si="59">D130*C130</f>
        <v>134.82922499999998</v>
      </c>
      <c r="P130" s="90">
        <f t="shared" ref="P130:P161" si="60">B130-O130</f>
        <v>0.17077500000002033</v>
      </c>
      <c r="Q130" s="93">
        <f t="shared" si="40"/>
        <v>0.89886149999999987</v>
      </c>
      <c r="R130" s="6">
        <f t="shared" si="56"/>
        <v>12098.419999999996</v>
      </c>
      <c r="S130" s="106">
        <f t="shared" ref="S130:S161" si="61">R130*D130</f>
        <v>15516.223649999994</v>
      </c>
      <c r="T130" s="106"/>
      <c r="U130" s="106"/>
      <c r="V130" s="107">
        <f t="shared" si="44"/>
        <v>3686.1299999999997</v>
      </c>
      <c r="W130" s="107">
        <f t="shared" si="45"/>
        <v>19202.353649999994</v>
      </c>
      <c r="X130" s="97">
        <f t="shared" si="55"/>
        <v>17865</v>
      </c>
      <c r="Y130" s="6">
        <f t="shared" si="46"/>
        <v>1337.3536499999936</v>
      </c>
      <c r="Z130" s="4">
        <f t="shared" si="47"/>
        <v>7.4858866498740184E-2</v>
      </c>
      <c r="AA130" s="4">
        <f t="shared" si="48"/>
        <v>9.4320185600121453E-2</v>
      </c>
      <c r="AB130" s="125">
        <f t="shared" si="42"/>
        <v>0.16056512037037032</v>
      </c>
    </row>
    <row r="131" spans="1:28">
      <c r="A131" s="105" t="s">
        <v>476</v>
      </c>
      <c r="B131">
        <v>135</v>
      </c>
      <c r="C131" s="55">
        <v>105.58</v>
      </c>
      <c r="D131" s="56">
        <v>1.2770999999999999</v>
      </c>
      <c r="E131" s="19">
        <f t="shared" si="49"/>
        <v>0.21989081199999999</v>
      </c>
      <c r="F131" s="37">
        <f t="shared" si="57"/>
        <v>6.3855362962962972E-2</v>
      </c>
      <c r="H131" s="41">
        <f t="shared" si="58"/>
        <v>8.6204740000000015</v>
      </c>
      <c r="I131" t="s">
        <v>7</v>
      </c>
      <c r="J131" s="97" t="s">
        <v>477</v>
      </c>
      <c r="K131" s="81">
        <f t="shared" ref="K131:K164" si="62">DATE(MID(J131,1,4),MID(J131,5,2),MID(J131,7,2))</f>
        <v>43662</v>
      </c>
      <c r="L131" s="81" t="str">
        <f t="shared" ref="L131:L164" ca="1" si="63">IF(LEN(J131) &gt; 15,DATE(MID(J131,12,4),MID(J131,16,2),MID(J131,18,2)),TEXT(TODAY(),"yyyy-mm-dd"))</f>
        <v>2019-11-18</v>
      </c>
      <c r="M131" s="83">
        <f t="shared" ref="M131:M194" ca="1" si="64">(L131-K131+1)*B131</f>
        <v>17010</v>
      </c>
      <c r="N131" s="100">
        <f t="shared" ref="N131:N164" ca="1" si="65">H131/M131*365</f>
        <v>0.18497783715461497</v>
      </c>
      <c r="O131" s="90">
        <f t="shared" si="59"/>
        <v>134.83621799999997</v>
      </c>
      <c r="P131" s="90">
        <f t="shared" si="60"/>
        <v>0.16378200000002607</v>
      </c>
      <c r="Q131" s="93">
        <f t="shared" ref="Q131:Q134" si="66">O131/150</f>
        <v>0.89890811999999987</v>
      </c>
      <c r="R131" s="6">
        <f t="shared" si="56"/>
        <v>12203.999999999996</v>
      </c>
      <c r="S131" s="106">
        <f t="shared" si="61"/>
        <v>15585.728399999995</v>
      </c>
      <c r="T131" s="106"/>
      <c r="U131" s="106"/>
      <c r="V131" s="107">
        <f t="shared" si="44"/>
        <v>3686.1299999999997</v>
      </c>
      <c r="W131" s="107">
        <f t="shared" si="45"/>
        <v>19271.858399999994</v>
      </c>
      <c r="X131" s="97">
        <f t="shared" ref="X131:X164" si="67">X130+B131</f>
        <v>18000</v>
      </c>
      <c r="Y131" s="6">
        <f t="shared" si="46"/>
        <v>1271.8583999999937</v>
      </c>
      <c r="Z131" s="4">
        <f t="shared" si="47"/>
        <v>7.0658799999999689E-2</v>
      </c>
      <c r="AA131" s="4">
        <f t="shared" si="48"/>
        <v>8.8854963751940907E-2</v>
      </c>
      <c r="AB131" s="125">
        <f t="shared" ref="AB131:AB194" si="68">IF(E131-F131&lt;0,"达成",E131-F131)</f>
        <v>0.15603544903703703</v>
      </c>
    </row>
    <row r="132" spans="1:28">
      <c r="A132" s="105" t="s">
        <v>478</v>
      </c>
      <c r="B132">
        <v>135</v>
      </c>
      <c r="C132" s="55">
        <v>105.61</v>
      </c>
      <c r="D132" s="56">
        <v>1.2766999999999999</v>
      </c>
      <c r="E132" s="19">
        <f t="shared" si="49"/>
        <v>0.21988819133333332</v>
      </c>
      <c r="F132" s="37">
        <f t="shared" si="57"/>
        <v>6.4157651851851835E-2</v>
      </c>
      <c r="H132" s="41">
        <f t="shared" si="58"/>
        <v>8.6612829999999974</v>
      </c>
      <c r="I132" t="s">
        <v>7</v>
      </c>
      <c r="J132" s="97" t="s">
        <v>479</v>
      </c>
      <c r="K132" s="81">
        <f t="shared" si="62"/>
        <v>43663</v>
      </c>
      <c r="L132" s="81" t="str">
        <f t="shared" ca="1" si="63"/>
        <v>2019-11-18</v>
      </c>
      <c r="M132" s="83">
        <f t="shared" ca="1" si="64"/>
        <v>16875</v>
      </c>
      <c r="N132" s="100">
        <f t="shared" ca="1" si="65"/>
        <v>0.18734034340740735</v>
      </c>
      <c r="O132" s="90">
        <f t="shared" si="59"/>
        <v>134.83228699999998</v>
      </c>
      <c r="P132" s="90">
        <f t="shared" si="60"/>
        <v>0.16771300000002043</v>
      </c>
      <c r="Q132" s="93">
        <f t="shared" si="66"/>
        <v>0.89888191333333323</v>
      </c>
      <c r="R132" s="6">
        <f t="shared" ref="R132:R164" si="69">R131+C132-T132</f>
        <v>12309.609999999997</v>
      </c>
      <c r="S132" s="106">
        <f t="shared" si="61"/>
        <v>15715.679086999995</v>
      </c>
      <c r="T132" s="106"/>
      <c r="U132" s="106"/>
      <c r="V132" s="107">
        <f t="shared" si="44"/>
        <v>3686.1299999999997</v>
      </c>
      <c r="W132" s="107">
        <f t="shared" si="45"/>
        <v>19401.809086999994</v>
      </c>
      <c r="X132" s="97">
        <f t="shared" si="67"/>
        <v>18135</v>
      </c>
      <c r="Y132" s="6">
        <f t="shared" si="46"/>
        <v>1266.8090869999942</v>
      </c>
      <c r="Z132" s="4">
        <f t="shared" si="47"/>
        <v>6.985437480010992E-2</v>
      </c>
      <c r="AA132" s="4">
        <f t="shared" si="48"/>
        <v>8.7675305196876607E-2</v>
      </c>
      <c r="AB132" s="125">
        <f t="shared" si="68"/>
        <v>0.15573053948148147</v>
      </c>
    </row>
    <row r="133" spans="1:28">
      <c r="A133" s="105" t="s">
        <v>480</v>
      </c>
      <c r="B133">
        <v>135</v>
      </c>
      <c r="C133" s="55">
        <v>106.53</v>
      </c>
      <c r="D133" s="56">
        <v>1.2657</v>
      </c>
      <c r="E133" s="19">
        <f t="shared" si="49"/>
        <v>0.21989001400000002</v>
      </c>
      <c r="F133" s="37">
        <f t="shared" si="57"/>
        <v>7.3427844444444612E-2</v>
      </c>
      <c r="H133" s="41">
        <f t="shared" si="58"/>
        <v>9.9127590000000225</v>
      </c>
      <c r="I133" t="s">
        <v>7</v>
      </c>
      <c r="J133" s="97" t="s">
        <v>481</v>
      </c>
      <c r="K133" s="81">
        <f t="shared" si="62"/>
        <v>43664</v>
      </c>
      <c r="L133" s="81" t="str">
        <f t="shared" ca="1" si="63"/>
        <v>2019-11-18</v>
      </c>
      <c r="M133" s="83">
        <f t="shared" ca="1" si="64"/>
        <v>16740</v>
      </c>
      <c r="N133" s="100">
        <f t="shared" ca="1" si="65"/>
        <v>0.21613841308243778</v>
      </c>
      <c r="O133" s="90">
        <f t="shared" si="59"/>
        <v>134.83502100000001</v>
      </c>
      <c r="P133" s="90">
        <f t="shared" si="60"/>
        <v>0.16497899999998822</v>
      </c>
      <c r="Q133" s="93">
        <f t="shared" si="66"/>
        <v>0.89890014000000007</v>
      </c>
      <c r="R133" s="6">
        <f t="shared" si="69"/>
        <v>12416.139999999998</v>
      </c>
      <c r="S133" s="106">
        <f t="shared" si="61"/>
        <v>15715.108397999997</v>
      </c>
      <c r="T133" s="106"/>
      <c r="U133" s="106"/>
      <c r="V133" s="107">
        <f t="shared" si="44"/>
        <v>3686.1299999999997</v>
      </c>
      <c r="W133" s="107">
        <f t="shared" si="45"/>
        <v>19401.238397999998</v>
      </c>
      <c r="X133" s="97">
        <f t="shared" si="67"/>
        <v>18270</v>
      </c>
      <c r="Y133" s="6">
        <f t="shared" si="46"/>
        <v>1131.2383979999977</v>
      </c>
      <c r="Z133" s="4">
        <f t="shared" si="47"/>
        <v>6.1917810509031002E-2</v>
      </c>
      <c r="AA133" s="4">
        <f t="shared" si="48"/>
        <v>7.7567778511464791E-2</v>
      </c>
      <c r="AB133" s="125">
        <f t="shared" si="68"/>
        <v>0.14646216955555541</v>
      </c>
    </row>
    <row r="134" spans="1:28">
      <c r="A134" s="105" t="s">
        <v>482</v>
      </c>
      <c r="B134">
        <v>135</v>
      </c>
      <c r="C134" s="55">
        <v>105.46</v>
      </c>
      <c r="D134" s="56">
        <v>1.2785</v>
      </c>
      <c r="E134" s="19">
        <f t="shared" si="49"/>
        <v>0.21988707333333335</v>
      </c>
      <c r="F134" s="37">
        <f t="shared" si="57"/>
        <v>6.2646207407407326E-2</v>
      </c>
      <c r="H134" s="41">
        <f t="shared" si="58"/>
        <v>8.4572379999999896</v>
      </c>
      <c r="I134" t="s">
        <v>7</v>
      </c>
      <c r="J134" s="97" t="s">
        <v>483</v>
      </c>
      <c r="K134" s="81">
        <f t="shared" si="62"/>
        <v>43665</v>
      </c>
      <c r="L134" s="81" t="str">
        <f t="shared" ca="1" si="63"/>
        <v>2019-11-18</v>
      </c>
      <c r="M134" s="83">
        <f t="shared" ca="1" si="64"/>
        <v>16605</v>
      </c>
      <c r="N134" s="100">
        <f t="shared" ca="1" si="65"/>
        <v>0.1859013471845827</v>
      </c>
      <c r="O134" s="90">
        <f t="shared" si="59"/>
        <v>134.83060999999998</v>
      </c>
      <c r="P134" s="90">
        <f t="shared" si="60"/>
        <v>0.16939000000002125</v>
      </c>
      <c r="Q134" s="93">
        <f t="shared" si="66"/>
        <v>0.89887073333333323</v>
      </c>
      <c r="R134" s="6">
        <f t="shared" si="69"/>
        <v>12521.599999999997</v>
      </c>
      <c r="S134" s="106">
        <f t="shared" si="61"/>
        <v>16008.865599999996</v>
      </c>
      <c r="T134" s="106"/>
      <c r="U134" s="106"/>
      <c r="V134" s="107">
        <f t="shared" si="44"/>
        <v>3686.1299999999997</v>
      </c>
      <c r="W134" s="107">
        <f t="shared" si="45"/>
        <v>19694.995599999995</v>
      </c>
      <c r="X134" s="97">
        <f t="shared" si="67"/>
        <v>18405</v>
      </c>
      <c r="Y134" s="6">
        <f t="shared" si="46"/>
        <v>1289.9955999999947</v>
      </c>
      <c r="Z134" s="4">
        <f t="shared" si="47"/>
        <v>7.008941048628059E-2</v>
      </c>
      <c r="AA134" s="4">
        <f t="shared" si="48"/>
        <v>8.7642298627543802E-2</v>
      </c>
      <c r="AB134" s="125">
        <f t="shared" si="68"/>
        <v>0.15724086592592601</v>
      </c>
    </row>
    <row r="135" spans="1:28">
      <c r="A135" s="105" t="s">
        <v>493</v>
      </c>
      <c r="B135">
        <v>135</v>
      </c>
      <c r="C135" s="55">
        <v>105.52</v>
      </c>
      <c r="D135" s="56">
        <v>1.2769999999999999</v>
      </c>
      <c r="E135" s="19">
        <f t="shared" si="49"/>
        <v>0.21983269333333333</v>
      </c>
      <c r="F135" s="37">
        <f t="shared" si="57"/>
        <v>6.325078518518526E-2</v>
      </c>
      <c r="H135" s="41">
        <f t="shared" si="58"/>
        <v>8.5388560000000098</v>
      </c>
      <c r="I135" t="s">
        <v>7</v>
      </c>
      <c r="J135" s="97" t="s">
        <v>490</v>
      </c>
      <c r="K135" s="81">
        <f t="shared" si="62"/>
        <v>43668</v>
      </c>
      <c r="L135" s="81" t="str">
        <f t="shared" ca="1" si="63"/>
        <v>2019-11-18</v>
      </c>
      <c r="M135" s="83">
        <f t="shared" ca="1" si="64"/>
        <v>16200</v>
      </c>
      <c r="N135" s="100">
        <f t="shared" ca="1" si="65"/>
        <v>0.19238780493827184</v>
      </c>
      <c r="O135" s="90">
        <f t="shared" si="59"/>
        <v>134.74903999999998</v>
      </c>
      <c r="P135" s="90">
        <f t="shared" si="60"/>
        <v>0.2509600000000205</v>
      </c>
      <c r="Q135" s="93">
        <f t="shared" ref="Q135" si="70">O135/150</f>
        <v>0.89832693333333324</v>
      </c>
      <c r="R135" s="6">
        <f t="shared" si="69"/>
        <v>12627.119999999997</v>
      </c>
      <c r="S135" s="106">
        <f t="shared" si="61"/>
        <v>16124.832239999996</v>
      </c>
      <c r="T135" s="106"/>
      <c r="U135" s="106"/>
      <c r="V135" s="107">
        <f t="shared" si="44"/>
        <v>3686.1299999999997</v>
      </c>
      <c r="W135" s="107">
        <f t="shared" si="45"/>
        <v>19810.962239999997</v>
      </c>
      <c r="X135" s="97">
        <f t="shared" si="67"/>
        <v>18540</v>
      </c>
      <c r="Y135" s="6">
        <f t="shared" si="46"/>
        <v>1270.9622399999971</v>
      </c>
      <c r="Z135" s="4">
        <f t="shared" si="47"/>
        <v>6.8552440129449721E-2</v>
      </c>
      <c r="AA135" s="4">
        <f t="shared" si="48"/>
        <v>8.5564384231179735E-2</v>
      </c>
      <c r="AB135" s="125">
        <f t="shared" si="68"/>
        <v>0.15658190814814807</v>
      </c>
    </row>
    <row r="136" spans="1:28">
      <c r="A136" s="105" t="s">
        <v>494</v>
      </c>
      <c r="B136">
        <v>135</v>
      </c>
      <c r="C136" s="55">
        <v>102.13</v>
      </c>
      <c r="D136" s="56">
        <v>1.3203</v>
      </c>
      <c r="E136" s="19">
        <f t="shared" si="49"/>
        <v>0.21989482600000002</v>
      </c>
      <c r="F136" s="37">
        <f t="shared" ref="F136:F137" si="71">IF(G136="",($F$1*C136-B136)/B136,H136/B136)</f>
        <v>2.9092140740740687E-2</v>
      </c>
      <c r="H136" s="41">
        <f t="shared" ref="H136:H137" si="72">IF(G136="",$F$1*C136-B136,G136-B136)</f>
        <v>3.9274389999999926</v>
      </c>
      <c r="I136" t="s">
        <v>7</v>
      </c>
      <c r="J136" s="97" t="s">
        <v>492</v>
      </c>
      <c r="K136" s="81">
        <f t="shared" si="62"/>
        <v>43669</v>
      </c>
      <c r="L136" s="81" t="str">
        <f t="shared" ca="1" si="63"/>
        <v>2019-11-18</v>
      </c>
      <c r="M136" s="83">
        <f t="shared" ca="1" si="64"/>
        <v>16065</v>
      </c>
      <c r="N136" s="100">
        <f t="shared" ca="1" si="65"/>
        <v>8.9232196389666812E-2</v>
      </c>
      <c r="O136" s="90">
        <f t="shared" si="59"/>
        <v>134.84223900000001</v>
      </c>
      <c r="P136" s="90">
        <f t="shared" si="60"/>
        <v>0.1577609999999936</v>
      </c>
      <c r="Q136" s="93">
        <f t="shared" ref="Q136:Q137" si="73">O136/150</f>
        <v>0.89894826000000005</v>
      </c>
      <c r="R136" s="6">
        <f t="shared" si="69"/>
        <v>12729.249999999996</v>
      </c>
      <c r="S136" s="106">
        <f t="shared" si="61"/>
        <v>16806.428774999997</v>
      </c>
      <c r="T136" s="106"/>
      <c r="U136" s="106"/>
      <c r="V136" s="107">
        <f t="shared" ref="V136:V137" si="74">V135+U136</f>
        <v>3686.1299999999997</v>
      </c>
      <c r="W136" s="107">
        <f t="shared" ref="W136:W137" si="75">V136+S136</f>
        <v>20492.558774999998</v>
      </c>
      <c r="X136" s="97">
        <f t="shared" si="67"/>
        <v>18675</v>
      </c>
      <c r="Y136" s="6">
        <f t="shared" ref="Y136:Y137" si="76">W136-X136</f>
        <v>1817.5587749999977</v>
      </c>
      <c r="Z136" s="4">
        <f t="shared" ref="Z136:Z137" si="77">W136/X136-1</f>
        <v>9.7325771084337154E-2</v>
      </c>
      <c r="AA136" s="4">
        <f t="shared" ref="AA136:AA137" si="78">S136/(X136-V136)-1</f>
        <v>0.12126056033576882</v>
      </c>
      <c r="AB136" s="125">
        <f t="shared" si="68"/>
        <v>0.19080268525925934</v>
      </c>
    </row>
    <row r="137" spans="1:28">
      <c r="A137" s="105" t="s">
        <v>495</v>
      </c>
      <c r="B137">
        <v>135</v>
      </c>
      <c r="C137" s="55">
        <v>101.37</v>
      </c>
      <c r="D137" s="56">
        <v>1.3302</v>
      </c>
      <c r="E137" s="19">
        <f t="shared" si="49"/>
        <v>0.219894916</v>
      </c>
      <c r="F137" s="37">
        <f t="shared" si="71"/>
        <v>2.1434155555555712E-2</v>
      </c>
      <c r="H137" s="41">
        <f t="shared" si="72"/>
        <v>2.8936110000000212</v>
      </c>
      <c r="I137" t="s">
        <v>7</v>
      </c>
      <c r="J137" s="97" t="s">
        <v>496</v>
      </c>
      <c r="K137" s="81">
        <f t="shared" si="62"/>
        <v>43670</v>
      </c>
      <c r="L137" s="81" t="str">
        <f t="shared" ca="1" si="63"/>
        <v>2019-11-18</v>
      </c>
      <c r="M137" s="83">
        <f t="shared" ca="1" si="64"/>
        <v>15930</v>
      </c>
      <c r="N137" s="100">
        <f t="shared" ca="1" si="65"/>
        <v>6.6300565913371481E-2</v>
      </c>
      <c r="O137" s="90">
        <f t="shared" si="59"/>
        <v>134.84237400000001</v>
      </c>
      <c r="P137" s="90">
        <f t="shared" si="60"/>
        <v>0.15762599999999338</v>
      </c>
      <c r="Q137" s="93">
        <f t="shared" si="73"/>
        <v>0.89894916000000002</v>
      </c>
      <c r="R137" s="6">
        <f t="shared" si="69"/>
        <v>12830.619999999997</v>
      </c>
      <c r="S137" s="106">
        <f t="shared" si="61"/>
        <v>17067.290723999999</v>
      </c>
      <c r="T137" s="106"/>
      <c r="U137" s="106"/>
      <c r="V137" s="107">
        <f t="shared" si="74"/>
        <v>3686.1299999999997</v>
      </c>
      <c r="W137" s="107">
        <f t="shared" si="75"/>
        <v>20753.420724</v>
      </c>
      <c r="X137" s="97">
        <f t="shared" si="67"/>
        <v>18810</v>
      </c>
      <c r="Y137" s="6">
        <f t="shared" si="76"/>
        <v>1943.4207239999996</v>
      </c>
      <c r="Z137" s="4">
        <f t="shared" si="77"/>
        <v>0.10331848612440186</v>
      </c>
      <c r="AA137" s="4">
        <f t="shared" si="78"/>
        <v>0.12850022672768269</v>
      </c>
      <c r="AB137" s="125">
        <f t="shared" si="68"/>
        <v>0.19846076044444427</v>
      </c>
    </row>
    <row r="138" spans="1:28">
      <c r="A138" s="105" t="s">
        <v>498</v>
      </c>
      <c r="B138">
        <v>135</v>
      </c>
      <c r="C138" s="55">
        <v>100.59</v>
      </c>
      <c r="D138" s="56">
        <v>1.3405</v>
      </c>
      <c r="E138" s="19">
        <f t="shared" si="49"/>
        <v>0.21989393000000002</v>
      </c>
      <c r="F138" s="37">
        <f t="shared" ref="F138:F140" si="79">IF(G138="",($F$1*C138-B138)/B138,H138/B138)</f>
        <v>1.3574644444444554E-2</v>
      </c>
      <c r="H138" s="41">
        <f t="shared" ref="H138:H140" si="80">IF(G138="",$F$1*C138-B138,G138-B138)</f>
        <v>1.8325770000000148</v>
      </c>
      <c r="I138" t="s">
        <v>7</v>
      </c>
      <c r="J138" s="97" t="s">
        <v>499</v>
      </c>
      <c r="K138" s="81">
        <f t="shared" si="62"/>
        <v>43671</v>
      </c>
      <c r="L138" s="81" t="str">
        <f t="shared" ca="1" si="63"/>
        <v>2019-11-18</v>
      </c>
      <c r="M138" s="83">
        <f t="shared" ca="1" si="64"/>
        <v>15795</v>
      </c>
      <c r="N138" s="100">
        <f t="shared" ca="1" si="65"/>
        <v>4.2348249762583438E-2</v>
      </c>
      <c r="O138" s="90">
        <f t="shared" si="59"/>
        <v>134.84089500000002</v>
      </c>
      <c r="P138" s="90">
        <f t="shared" si="60"/>
        <v>0.15910499999998251</v>
      </c>
      <c r="Q138" s="93">
        <f t="shared" ref="Q138:Q140" si="81">O138/150</f>
        <v>0.89893930000000011</v>
      </c>
      <c r="R138" s="6">
        <f t="shared" si="69"/>
        <v>12931.209999999997</v>
      </c>
      <c r="S138" s="106">
        <f t="shared" si="61"/>
        <v>17334.287004999998</v>
      </c>
      <c r="T138" s="106"/>
      <c r="U138" s="106"/>
      <c r="V138" s="107">
        <f t="shared" ref="V138:V139" si="82">V137+U138</f>
        <v>3686.1299999999997</v>
      </c>
      <c r="W138" s="107">
        <f t="shared" ref="W138:W139" si="83">V138+S138</f>
        <v>21020.417004999999</v>
      </c>
      <c r="X138" s="97">
        <f t="shared" si="67"/>
        <v>18945</v>
      </c>
      <c r="Y138" s="6">
        <f t="shared" ref="Y138:Y139" si="84">W138-X138</f>
        <v>2075.4170049999993</v>
      </c>
      <c r="Z138" s="4">
        <f t="shared" ref="Z138:Z139" si="85">W138/X138-1</f>
        <v>0.10954959118500929</v>
      </c>
      <c r="AA138" s="4">
        <f t="shared" ref="AA138:AA139" si="86">S138/(X138-V138)-1</f>
        <v>0.13601380737892099</v>
      </c>
      <c r="AB138" s="125">
        <f t="shared" si="68"/>
        <v>0.20631928555555545</v>
      </c>
    </row>
    <row r="139" spans="1:28">
      <c r="A139" s="105" t="s">
        <v>500</v>
      </c>
      <c r="B139">
        <v>135</v>
      </c>
      <c r="C139" s="55">
        <v>100.38</v>
      </c>
      <c r="D139" s="56">
        <v>1.3432999999999999</v>
      </c>
      <c r="E139" s="19">
        <f t="shared" si="49"/>
        <v>0.219893636</v>
      </c>
      <c r="F139" s="37">
        <f t="shared" si="79"/>
        <v>1.1458622222222124E-2</v>
      </c>
      <c r="H139" s="41">
        <f t="shared" si="80"/>
        <v>1.5469139999999868</v>
      </c>
      <c r="I139" t="s">
        <v>7</v>
      </c>
      <c r="J139" s="97" t="s">
        <v>501</v>
      </c>
      <c r="K139" s="81">
        <f t="shared" si="62"/>
        <v>43672</v>
      </c>
      <c r="L139" s="81" t="str">
        <f t="shared" ca="1" si="63"/>
        <v>2019-11-18</v>
      </c>
      <c r="M139" s="83">
        <f t="shared" ca="1" si="64"/>
        <v>15660</v>
      </c>
      <c r="N139" s="100">
        <f t="shared" ca="1" si="65"/>
        <v>3.6055147509578236E-2</v>
      </c>
      <c r="O139" s="90">
        <f t="shared" si="59"/>
        <v>134.84045399999999</v>
      </c>
      <c r="P139" s="90">
        <f t="shared" si="60"/>
        <v>0.15954600000000596</v>
      </c>
      <c r="Q139" s="93">
        <f t="shared" si="81"/>
        <v>0.89893635999999999</v>
      </c>
      <c r="R139" s="6">
        <f t="shared" si="69"/>
        <v>13031.589999999997</v>
      </c>
      <c r="S139" s="106">
        <f t="shared" si="61"/>
        <v>17505.334846999995</v>
      </c>
      <c r="T139" s="106"/>
      <c r="U139" s="106"/>
      <c r="V139" s="107">
        <f t="shared" si="82"/>
        <v>3686.1299999999997</v>
      </c>
      <c r="W139" s="107">
        <f t="shared" si="83"/>
        <v>21191.464846999996</v>
      </c>
      <c r="X139" s="97">
        <f t="shared" si="67"/>
        <v>19080</v>
      </c>
      <c r="Y139" s="6">
        <f t="shared" si="84"/>
        <v>2111.4648469999956</v>
      </c>
      <c r="Z139" s="4">
        <f t="shared" si="85"/>
        <v>0.11066377604821787</v>
      </c>
      <c r="AA139" s="4">
        <f t="shared" si="86"/>
        <v>0.13716270482990911</v>
      </c>
      <c r="AB139" s="125">
        <f t="shared" si="68"/>
        <v>0.20843501377777787</v>
      </c>
    </row>
    <row r="140" spans="1:28">
      <c r="A140" s="105" t="s">
        <v>502</v>
      </c>
      <c r="B140">
        <v>135</v>
      </c>
      <c r="C140" s="55">
        <v>100.49</v>
      </c>
      <c r="D140" s="56">
        <v>1.3418000000000001</v>
      </c>
      <c r="E140" s="19">
        <f t="shared" si="49"/>
        <v>0.21989165466666666</v>
      </c>
      <c r="F140" s="37">
        <f t="shared" si="79"/>
        <v>1.2567014814814885E-2</v>
      </c>
      <c r="H140" s="41">
        <f t="shared" si="80"/>
        <v>1.6965470000000096</v>
      </c>
      <c r="I140" t="s">
        <v>7</v>
      </c>
      <c r="J140" s="97" t="s">
        <v>503</v>
      </c>
      <c r="K140" s="81">
        <f t="shared" si="62"/>
        <v>43675</v>
      </c>
      <c r="L140" s="81" t="str">
        <f t="shared" ca="1" si="63"/>
        <v>2019-11-18</v>
      </c>
      <c r="M140" s="83">
        <f t="shared" ca="1" si="64"/>
        <v>15255</v>
      </c>
      <c r="N140" s="100">
        <f t="shared" ca="1" si="65"/>
        <v>4.059256997705693E-2</v>
      </c>
      <c r="O140" s="90">
        <f t="shared" si="59"/>
        <v>134.83748199999999</v>
      </c>
      <c r="P140" s="90">
        <f t="shared" si="60"/>
        <v>0.16251800000000571</v>
      </c>
      <c r="Q140" s="93">
        <f t="shared" si="81"/>
        <v>0.89891654666666665</v>
      </c>
      <c r="R140" s="6">
        <f t="shared" si="69"/>
        <v>13132.079999999996</v>
      </c>
      <c r="S140" s="106">
        <f t="shared" si="61"/>
        <v>17620.624943999996</v>
      </c>
      <c r="T140" s="106"/>
      <c r="U140" s="106"/>
      <c r="V140" s="107">
        <f t="shared" ref="V140" si="87">V139+U140</f>
        <v>3686.1299999999997</v>
      </c>
      <c r="W140" s="107">
        <f t="shared" ref="W140" si="88">V140+S140</f>
        <v>21306.754943999997</v>
      </c>
      <c r="X140" s="97">
        <f t="shared" si="67"/>
        <v>19215</v>
      </c>
      <c r="Y140" s="6">
        <f t="shared" ref="Y140" si="89">W140-X140</f>
        <v>2091.7549439999966</v>
      </c>
      <c r="Z140" s="4">
        <f t="shared" ref="Z140" si="90">W140/X140-1</f>
        <v>0.10886052271662749</v>
      </c>
      <c r="AA140" s="4">
        <f t="shared" ref="AA140" si="91">S140/(X140-V140)-1</f>
        <v>0.13470104032038366</v>
      </c>
      <c r="AB140" s="125">
        <f t="shared" si="68"/>
        <v>0.20732463985185176</v>
      </c>
    </row>
    <row r="141" spans="1:28">
      <c r="A141" s="105" t="s">
        <v>508</v>
      </c>
      <c r="B141">
        <v>135</v>
      </c>
      <c r="C141" s="55">
        <v>100.1</v>
      </c>
      <c r="D141" s="56">
        <v>1.3471</v>
      </c>
      <c r="E141" s="19">
        <f t="shared" si="49"/>
        <v>0.21989647333333334</v>
      </c>
      <c r="F141" s="37">
        <f t="shared" ref="F141:F144" si="92">IF(G141="",($F$1*C141-B141)/B141,H141/B141)</f>
        <v>8.6372592592593063E-3</v>
      </c>
      <c r="H141" s="41">
        <f t="shared" ref="H141:H144" si="93">IF(G141="",$F$1*C141-B141,G141-B141)</f>
        <v>1.1660300000000063</v>
      </c>
      <c r="I141" t="s">
        <v>7</v>
      </c>
      <c r="J141" s="97" t="s">
        <v>509</v>
      </c>
      <c r="K141" s="81">
        <f t="shared" si="62"/>
        <v>43676</v>
      </c>
      <c r="L141" s="81" t="str">
        <f t="shared" ca="1" si="63"/>
        <v>2019-11-18</v>
      </c>
      <c r="M141" s="83">
        <f t="shared" ca="1" si="64"/>
        <v>15120</v>
      </c>
      <c r="N141" s="100">
        <f t="shared" ca="1" si="65"/>
        <v>2.8148210978836134E-2</v>
      </c>
      <c r="O141" s="90">
        <f t="shared" si="59"/>
        <v>134.84470999999999</v>
      </c>
      <c r="P141" s="90">
        <f t="shared" si="60"/>
        <v>0.15529000000000792</v>
      </c>
      <c r="Q141" s="93">
        <f t="shared" ref="Q141:Q144" si="94">O141/150</f>
        <v>0.89896473333333327</v>
      </c>
      <c r="R141" s="6">
        <f t="shared" si="69"/>
        <v>13232.179999999997</v>
      </c>
      <c r="S141" s="106">
        <f t="shared" si="61"/>
        <v>17825.069677999996</v>
      </c>
      <c r="T141" s="106"/>
      <c r="U141" s="106"/>
      <c r="V141" s="107">
        <f t="shared" ref="V141:V144" si="95">V140+U141</f>
        <v>3686.1299999999997</v>
      </c>
      <c r="W141" s="107">
        <f t="shared" ref="W141:W144" si="96">V141+S141</f>
        <v>21511.199677999997</v>
      </c>
      <c r="X141" s="97">
        <f t="shared" si="67"/>
        <v>19350</v>
      </c>
      <c r="Y141" s="6">
        <f t="shared" ref="Y141:Y144" si="97">W141-X141</f>
        <v>2161.1996779999972</v>
      </c>
      <c r="Z141" s="4">
        <f t="shared" ref="Z141:Z144" si="98">W141/X141-1</f>
        <v>0.1116899058397931</v>
      </c>
      <c r="AA141" s="4">
        <f t="shared" ref="AA141:AA144" si="99">S141/(X141-V141)-1</f>
        <v>0.13797354536267181</v>
      </c>
      <c r="AB141" s="125">
        <f t="shared" si="68"/>
        <v>0.21125921407407403</v>
      </c>
    </row>
    <row r="142" spans="1:28">
      <c r="A142" s="105" t="s">
        <v>510</v>
      </c>
      <c r="B142">
        <v>135</v>
      </c>
      <c r="C142" s="55">
        <v>101.01</v>
      </c>
      <c r="D142" s="56">
        <v>1.3349</v>
      </c>
      <c r="E142" s="19">
        <f t="shared" si="49"/>
        <v>0.219892166</v>
      </c>
      <c r="F142" s="37">
        <f t="shared" si="92"/>
        <v>1.7806688888888991E-2</v>
      </c>
      <c r="H142" s="41">
        <f t="shared" si="93"/>
        <v>2.4039030000000139</v>
      </c>
      <c r="I142" t="s">
        <v>7</v>
      </c>
      <c r="J142" s="97" t="s">
        <v>511</v>
      </c>
      <c r="K142" s="81">
        <f t="shared" si="62"/>
        <v>43677</v>
      </c>
      <c r="L142" s="81" t="str">
        <f t="shared" ca="1" si="63"/>
        <v>2019-11-18</v>
      </c>
      <c r="M142" s="83">
        <f t="shared" ca="1" si="64"/>
        <v>14985</v>
      </c>
      <c r="N142" s="100">
        <f t="shared" ca="1" si="65"/>
        <v>5.8553526526526865E-2</v>
      </c>
      <c r="O142" s="90">
        <f t="shared" si="59"/>
        <v>134.83824899999999</v>
      </c>
      <c r="P142" s="90">
        <f t="shared" si="60"/>
        <v>0.16175100000000953</v>
      </c>
      <c r="Q142" s="93">
        <f t="shared" si="94"/>
        <v>0.89892165999999996</v>
      </c>
      <c r="R142" s="6">
        <f t="shared" si="69"/>
        <v>13333.189999999997</v>
      </c>
      <c r="S142" s="106">
        <f t="shared" si="61"/>
        <v>17798.475330999994</v>
      </c>
      <c r="T142" s="106"/>
      <c r="U142" s="106"/>
      <c r="V142" s="107">
        <f t="shared" si="95"/>
        <v>3686.1299999999997</v>
      </c>
      <c r="W142" s="107">
        <f t="shared" si="96"/>
        <v>21484.605330999995</v>
      </c>
      <c r="X142" s="97">
        <f t="shared" si="67"/>
        <v>19485</v>
      </c>
      <c r="Y142" s="6">
        <f t="shared" si="97"/>
        <v>1999.6053309999952</v>
      </c>
      <c r="Z142" s="4">
        <f t="shared" si="98"/>
        <v>0.10262280374647137</v>
      </c>
      <c r="AA142" s="4">
        <f t="shared" si="99"/>
        <v>0.12656635132765781</v>
      </c>
      <c r="AB142" s="125">
        <f t="shared" si="68"/>
        <v>0.20208547711111102</v>
      </c>
    </row>
    <row r="143" spans="1:28">
      <c r="A143" s="105" t="s">
        <v>514</v>
      </c>
      <c r="B143">
        <v>135</v>
      </c>
      <c r="C143" s="55">
        <v>101.83</v>
      </c>
      <c r="D143" s="56">
        <v>1.3242</v>
      </c>
      <c r="E143" s="19">
        <f t="shared" si="49"/>
        <v>0.21989552400000001</v>
      </c>
      <c r="F143" s="37">
        <f t="shared" si="92"/>
        <v>2.6069251851851893E-2</v>
      </c>
      <c r="H143" s="41">
        <f t="shared" si="93"/>
        <v>3.5193490000000054</v>
      </c>
      <c r="I143" t="s">
        <v>7</v>
      </c>
      <c r="J143" s="97" t="s">
        <v>512</v>
      </c>
      <c r="K143" s="81">
        <f t="shared" si="62"/>
        <v>43678</v>
      </c>
      <c r="L143" s="81" t="str">
        <f t="shared" ca="1" si="63"/>
        <v>2019-11-18</v>
      </c>
      <c r="M143" s="83">
        <f t="shared" ca="1" si="64"/>
        <v>14850</v>
      </c>
      <c r="N143" s="100">
        <f t="shared" ca="1" si="65"/>
        <v>8.6502517508417642E-2</v>
      </c>
      <c r="O143" s="90">
        <f t="shared" si="59"/>
        <v>134.84328600000001</v>
      </c>
      <c r="P143" s="90">
        <f t="shared" si="60"/>
        <v>0.1567139999999938</v>
      </c>
      <c r="Q143" s="93">
        <f t="shared" si="94"/>
        <v>0.89895524000000004</v>
      </c>
      <c r="R143" s="6">
        <f t="shared" si="69"/>
        <v>13435.019999999997</v>
      </c>
      <c r="S143" s="106">
        <f t="shared" si="61"/>
        <v>17790.653483999995</v>
      </c>
      <c r="T143" s="106"/>
      <c r="U143" s="106"/>
      <c r="V143" s="107">
        <f t="shared" si="95"/>
        <v>3686.1299999999997</v>
      </c>
      <c r="W143" s="107">
        <f t="shared" si="96"/>
        <v>21476.783483999996</v>
      </c>
      <c r="X143" s="97">
        <f t="shared" si="67"/>
        <v>19620</v>
      </c>
      <c r="Y143" s="6">
        <f t="shared" si="97"/>
        <v>1856.783483999996</v>
      </c>
      <c r="Z143" s="4">
        <f t="shared" si="98"/>
        <v>9.4637282568807102E-2</v>
      </c>
      <c r="AA143" s="4">
        <f t="shared" si="99"/>
        <v>0.11653060329976306</v>
      </c>
      <c r="AB143" s="125">
        <f t="shared" si="68"/>
        <v>0.19382627214814813</v>
      </c>
    </row>
    <row r="144" spans="1:28">
      <c r="A144" s="105" t="s">
        <v>515</v>
      </c>
      <c r="B144">
        <v>135</v>
      </c>
      <c r="C144" s="55">
        <v>103.24</v>
      </c>
      <c r="D144" s="56">
        <v>1.3061</v>
      </c>
      <c r="E144" s="19">
        <f t="shared" si="49"/>
        <v>0.21989450933333332</v>
      </c>
      <c r="F144" s="37">
        <f t="shared" si="92"/>
        <v>4.027682962962971E-2</v>
      </c>
      <c r="H144" s="41">
        <f t="shared" si="93"/>
        <v>5.4373720000000105</v>
      </c>
      <c r="I144" t="s">
        <v>7</v>
      </c>
      <c r="J144" s="97" t="s">
        <v>513</v>
      </c>
      <c r="K144" s="81">
        <f t="shared" si="62"/>
        <v>43679</v>
      </c>
      <c r="L144" s="81" t="str">
        <f t="shared" ca="1" si="63"/>
        <v>2019-11-18</v>
      </c>
      <c r="M144" s="83">
        <f t="shared" ca="1" si="64"/>
        <v>14715</v>
      </c>
      <c r="N144" s="100">
        <f t="shared" ca="1" si="65"/>
        <v>0.13487195242949396</v>
      </c>
      <c r="O144" s="90">
        <f t="shared" si="59"/>
        <v>134.84176399999998</v>
      </c>
      <c r="P144" s="90">
        <f t="shared" si="60"/>
        <v>0.15823600000001647</v>
      </c>
      <c r="Q144" s="93">
        <f t="shared" si="94"/>
        <v>0.89894509333333328</v>
      </c>
      <c r="R144" s="6">
        <f t="shared" si="69"/>
        <v>13538.259999999997</v>
      </c>
      <c r="S144" s="106">
        <f t="shared" si="61"/>
        <v>17682.321385999996</v>
      </c>
      <c r="T144" s="106"/>
      <c r="U144" s="106"/>
      <c r="V144" s="107">
        <f t="shared" si="95"/>
        <v>3686.1299999999997</v>
      </c>
      <c r="W144" s="107">
        <f t="shared" si="96"/>
        <v>21368.451385999997</v>
      </c>
      <c r="X144" s="97">
        <f t="shared" si="67"/>
        <v>19755</v>
      </c>
      <c r="Y144" s="6">
        <f t="shared" si="97"/>
        <v>1613.451385999997</v>
      </c>
      <c r="Z144" s="4">
        <f t="shared" si="98"/>
        <v>8.1673064338142032E-2</v>
      </c>
      <c r="AA144" s="4">
        <f t="shared" si="99"/>
        <v>0.10040851572014686</v>
      </c>
      <c r="AB144" s="125">
        <f t="shared" si="68"/>
        <v>0.17961767970370363</v>
      </c>
    </row>
    <row r="145" spans="1:28">
      <c r="A145" s="105" t="s">
        <v>539</v>
      </c>
      <c r="B145">
        <v>135</v>
      </c>
      <c r="C145" s="55">
        <v>105.12</v>
      </c>
      <c r="D145" s="56">
        <v>1.2827</v>
      </c>
      <c r="E145" s="19">
        <f t="shared" si="49"/>
        <v>0.21989161600000001</v>
      </c>
      <c r="F145" s="37">
        <f t="shared" ref="F145:F149" si="100">IF(G145="",($F$1*C145-B145)/B145,H145/B145)</f>
        <v>5.9220266666666799E-2</v>
      </c>
      <c r="H145" s="41">
        <f t="shared" ref="H145:H149" si="101">IF(G145="",$F$1*C145-B145,G145-B145)</f>
        <v>7.9947360000000174</v>
      </c>
      <c r="I145" t="s">
        <v>7</v>
      </c>
      <c r="J145" s="97" t="s">
        <v>530</v>
      </c>
      <c r="K145" s="81">
        <f t="shared" si="62"/>
        <v>43682</v>
      </c>
      <c r="L145" s="81" t="str">
        <f t="shared" ca="1" si="63"/>
        <v>2019-11-18</v>
      </c>
      <c r="M145" s="83">
        <f t="shared" ca="1" si="64"/>
        <v>14310</v>
      </c>
      <c r="N145" s="100">
        <f t="shared" ca="1" si="65"/>
        <v>0.20391884276729605</v>
      </c>
      <c r="O145" s="90">
        <f t="shared" si="59"/>
        <v>134.837424</v>
      </c>
      <c r="P145" s="90">
        <f t="shared" si="60"/>
        <v>0.16257600000000139</v>
      </c>
      <c r="Q145" s="93">
        <f t="shared" ref="Q145:Q149" si="102">O145/150</f>
        <v>0.89891615999999996</v>
      </c>
      <c r="R145" s="6">
        <f t="shared" si="69"/>
        <v>13643.379999999997</v>
      </c>
      <c r="S145" s="106">
        <f t="shared" si="61"/>
        <v>17500.363525999997</v>
      </c>
      <c r="T145" s="106"/>
      <c r="U145" s="106"/>
      <c r="V145" s="107">
        <f t="shared" ref="V145:V149" si="103">V144+U145</f>
        <v>3686.1299999999997</v>
      </c>
      <c r="W145" s="107">
        <f t="shared" ref="W145:W149" si="104">V145+S145</f>
        <v>21186.493525999998</v>
      </c>
      <c r="X145" s="97">
        <f t="shared" si="67"/>
        <v>19890</v>
      </c>
      <c r="Y145" s="6">
        <f t="shared" ref="Y145:Y149" si="105">W145-X145</f>
        <v>1296.4935259999984</v>
      </c>
      <c r="Z145" s="4">
        <f t="shared" ref="Z145:Z149" si="106">W145/X145-1</f>
        <v>6.5183183810960221E-2</v>
      </c>
      <c r="AA145" s="4">
        <f t="shared" ref="AA145:AA149" si="107">S145/(X145-V145)-1</f>
        <v>8.001135074522292E-2</v>
      </c>
      <c r="AB145" s="125">
        <f t="shared" si="68"/>
        <v>0.16067134933333321</v>
      </c>
    </row>
    <row r="146" spans="1:28">
      <c r="A146" s="105" t="s">
        <v>540</v>
      </c>
      <c r="B146">
        <v>135</v>
      </c>
      <c r="C146" s="55">
        <v>106.13</v>
      </c>
      <c r="D146" s="56">
        <v>1.2705</v>
      </c>
      <c r="E146" s="19">
        <f t="shared" si="49"/>
        <v>0.21989211000000003</v>
      </c>
      <c r="F146" s="37">
        <f t="shared" si="100"/>
        <v>6.9397325925925943E-2</v>
      </c>
      <c r="H146" s="41">
        <f t="shared" si="101"/>
        <v>9.3686390000000017</v>
      </c>
      <c r="I146" t="s">
        <v>7</v>
      </c>
      <c r="J146" s="97" t="s">
        <v>532</v>
      </c>
      <c r="K146" s="81">
        <f t="shared" si="62"/>
        <v>43683</v>
      </c>
      <c r="L146" s="81" t="str">
        <f t="shared" ca="1" si="63"/>
        <v>2019-11-18</v>
      </c>
      <c r="M146" s="83">
        <f t="shared" ca="1" si="64"/>
        <v>14175</v>
      </c>
      <c r="N146" s="100">
        <f t="shared" ca="1" si="65"/>
        <v>0.24123832345679014</v>
      </c>
      <c r="O146" s="90">
        <f t="shared" si="59"/>
        <v>134.838165</v>
      </c>
      <c r="P146" s="90">
        <f t="shared" si="60"/>
        <v>0.1618349999999964</v>
      </c>
      <c r="Q146" s="93">
        <f t="shared" si="102"/>
        <v>0.89892110000000003</v>
      </c>
      <c r="R146" s="6">
        <f t="shared" si="69"/>
        <v>13749.509999999997</v>
      </c>
      <c r="S146" s="106">
        <f t="shared" si="61"/>
        <v>17468.752454999994</v>
      </c>
      <c r="T146" s="106"/>
      <c r="U146" s="106"/>
      <c r="V146" s="107">
        <f t="shared" si="103"/>
        <v>3686.1299999999997</v>
      </c>
      <c r="W146" s="107">
        <f t="shared" si="104"/>
        <v>21154.882454999995</v>
      </c>
      <c r="X146" s="97">
        <f t="shared" si="67"/>
        <v>20025</v>
      </c>
      <c r="Y146" s="6">
        <f t="shared" si="105"/>
        <v>1129.8824549999954</v>
      </c>
      <c r="Z146" s="4">
        <f t="shared" si="106"/>
        <v>5.6423593258426719E-2</v>
      </c>
      <c r="AA146" s="4">
        <f t="shared" si="107"/>
        <v>6.9153035369030613E-2</v>
      </c>
      <c r="AB146" s="125">
        <f t="shared" si="68"/>
        <v>0.15049478407407407</v>
      </c>
    </row>
    <row r="147" spans="1:28">
      <c r="A147" s="105" t="s">
        <v>541</v>
      </c>
      <c r="B147">
        <v>135</v>
      </c>
      <c r="C147" s="55">
        <v>106.55</v>
      </c>
      <c r="D147" s="56">
        <v>1.2655000000000001</v>
      </c>
      <c r="E147" s="19">
        <f t="shared" si="49"/>
        <v>0.21989268333333334</v>
      </c>
      <c r="F147" s="37">
        <f t="shared" si="100"/>
        <v>7.3629370370370373E-2</v>
      </c>
      <c r="H147" s="41">
        <f t="shared" si="101"/>
        <v>9.9399650000000008</v>
      </c>
      <c r="I147" t="s">
        <v>7</v>
      </c>
      <c r="J147" s="97" t="s">
        <v>534</v>
      </c>
      <c r="K147" s="81">
        <f t="shared" si="62"/>
        <v>43684</v>
      </c>
      <c r="L147" s="81" t="str">
        <f t="shared" ca="1" si="63"/>
        <v>2019-11-18</v>
      </c>
      <c r="M147" s="83">
        <f t="shared" ca="1" si="64"/>
        <v>14040</v>
      </c>
      <c r="N147" s="100">
        <f t="shared" ca="1" si="65"/>
        <v>0.25841077101139603</v>
      </c>
      <c r="O147" s="90">
        <f t="shared" si="59"/>
        <v>134.83902499999999</v>
      </c>
      <c r="P147" s="90">
        <f t="shared" si="60"/>
        <v>0.16097500000000764</v>
      </c>
      <c r="Q147" s="93">
        <f t="shared" si="102"/>
        <v>0.89892683333333323</v>
      </c>
      <c r="R147" s="6">
        <f t="shared" si="69"/>
        <v>13856.059999999996</v>
      </c>
      <c r="S147" s="106">
        <f t="shared" si="61"/>
        <v>17534.843929999995</v>
      </c>
      <c r="T147" s="106"/>
      <c r="U147" s="106"/>
      <c r="V147" s="107">
        <f t="shared" si="103"/>
        <v>3686.1299999999997</v>
      </c>
      <c r="W147" s="107">
        <f t="shared" si="104"/>
        <v>21220.973929999996</v>
      </c>
      <c r="X147" s="97">
        <f t="shared" si="67"/>
        <v>20160</v>
      </c>
      <c r="Y147" s="6">
        <f t="shared" si="105"/>
        <v>1060.9739299999965</v>
      </c>
      <c r="Z147" s="4">
        <f t="shared" si="106"/>
        <v>5.2627675099206073E-2</v>
      </c>
      <c r="AA147" s="4">
        <f t="shared" si="107"/>
        <v>6.4403441935622752E-2</v>
      </c>
      <c r="AB147" s="125">
        <f t="shared" si="68"/>
        <v>0.14626331296296297</v>
      </c>
    </row>
    <row r="148" spans="1:28">
      <c r="A148" s="105" t="s">
        <v>542</v>
      </c>
      <c r="B148">
        <v>135</v>
      </c>
      <c r="C148" s="55">
        <v>105.23</v>
      </c>
      <c r="D148" s="56">
        <v>1.2814000000000001</v>
      </c>
      <c r="E148" s="19">
        <f t="shared" si="49"/>
        <v>0.21989448133333334</v>
      </c>
      <c r="F148" s="37">
        <f t="shared" si="100"/>
        <v>6.0328659259259343E-2</v>
      </c>
      <c r="H148" s="41">
        <f t="shared" si="101"/>
        <v>8.1443690000000117</v>
      </c>
      <c r="I148" t="s">
        <v>7</v>
      </c>
      <c r="J148" s="97" t="s">
        <v>536</v>
      </c>
      <c r="K148" s="81">
        <f t="shared" si="62"/>
        <v>43685</v>
      </c>
      <c r="L148" s="81" t="str">
        <f t="shared" ca="1" si="63"/>
        <v>2019-11-18</v>
      </c>
      <c r="M148" s="83">
        <f t="shared" ca="1" si="64"/>
        <v>13905</v>
      </c>
      <c r="N148" s="100">
        <f t="shared" ca="1" si="65"/>
        <v>0.21378602553038503</v>
      </c>
      <c r="O148" s="90">
        <f t="shared" si="59"/>
        <v>134.841722</v>
      </c>
      <c r="P148" s="90">
        <f t="shared" si="60"/>
        <v>0.1582779999999957</v>
      </c>
      <c r="Q148" s="93">
        <f t="shared" si="102"/>
        <v>0.89894481333333331</v>
      </c>
      <c r="R148" s="6">
        <f t="shared" si="69"/>
        <v>13961.289999999995</v>
      </c>
      <c r="S148" s="106">
        <f t="shared" si="61"/>
        <v>17889.997005999994</v>
      </c>
      <c r="T148" s="106"/>
      <c r="U148" s="106"/>
      <c r="V148" s="107">
        <f t="shared" si="103"/>
        <v>3686.1299999999997</v>
      </c>
      <c r="W148" s="107">
        <f t="shared" si="104"/>
        <v>21576.127005999995</v>
      </c>
      <c r="X148" s="97">
        <f t="shared" si="67"/>
        <v>20295</v>
      </c>
      <c r="Y148" s="6">
        <f t="shared" si="105"/>
        <v>1281.1270059999952</v>
      </c>
      <c r="Z148" s="4">
        <f t="shared" si="106"/>
        <v>6.3125252820891653E-2</v>
      </c>
      <c r="AA148" s="4">
        <f t="shared" si="107"/>
        <v>7.7135109492698417E-2</v>
      </c>
      <c r="AB148" s="125">
        <f t="shared" si="68"/>
        <v>0.15956582207407399</v>
      </c>
    </row>
    <row r="149" spans="1:28">
      <c r="A149" s="105" t="s">
        <v>543</v>
      </c>
      <c r="B149">
        <v>135</v>
      </c>
      <c r="C149" s="55">
        <v>106.19</v>
      </c>
      <c r="D149" s="56">
        <v>1.2698</v>
      </c>
      <c r="E149" s="19">
        <f t="shared" si="49"/>
        <v>0.21989337466666667</v>
      </c>
      <c r="F149" s="37">
        <f t="shared" si="100"/>
        <v>7.0001903703703655E-2</v>
      </c>
      <c r="H149" s="41">
        <f t="shared" si="101"/>
        <v>9.4502569999999935</v>
      </c>
      <c r="I149" t="s">
        <v>7</v>
      </c>
      <c r="J149" s="97" t="s">
        <v>538</v>
      </c>
      <c r="K149" s="81">
        <f t="shared" si="62"/>
        <v>43686</v>
      </c>
      <c r="L149" s="81" t="str">
        <f t="shared" ca="1" si="63"/>
        <v>2019-11-18</v>
      </c>
      <c r="M149" s="83">
        <f t="shared" ca="1" si="64"/>
        <v>13770</v>
      </c>
      <c r="N149" s="100">
        <f t="shared" ca="1" si="65"/>
        <v>0.25049700835148858</v>
      </c>
      <c r="O149" s="90">
        <f t="shared" si="59"/>
        <v>134.84006199999999</v>
      </c>
      <c r="P149" s="90">
        <f t="shared" si="60"/>
        <v>0.15993800000001102</v>
      </c>
      <c r="Q149" s="93">
        <f t="shared" si="102"/>
        <v>0.89893374666666659</v>
      </c>
      <c r="R149" s="6">
        <f t="shared" si="69"/>
        <v>14067.479999999996</v>
      </c>
      <c r="S149" s="106">
        <f t="shared" si="61"/>
        <v>17862.886103999994</v>
      </c>
      <c r="T149" s="106"/>
      <c r="U149" s="106"/>
      <c r="V149" s="107">
        <f t="shared" si="103"/>
        <v>3686.1299999999997</v>
      </c>
      <c r="W149" s="107">
        <f t="shared" si="104"/>
        <v>21549.016103999995</v>
      </c>
      <c r="X149" s="97">
        <f t="shared" si="67"/>
        <v>20430</v>
      </c>
      <c r="Y149" s="6">
        <f t="shared" si="105"/>
        <v>1119.0161039999948</v>
      </c>
      <c r="Z149" s="4">
        <f t="shared" si="106"/>
        <v>5.4773181791482939E-2</v>
      </c>
      <c r="AA149" s="4">
        <f t="shared" si="107"/>
        <v>6.6831389875816827E-2</v>
      </c>
      <c r="AB149" s="125">
        <f t="shared" si="68"/>
        <v>0.14989147096296301</v>
      </c>
    </row>
    <row r="150" spans="1:28">
      <c r="A150" s="105" t="s">
        <v>547</v>
      </c>
      <c r="B150">
        <v>135</v>
      </c>
      <c r="C150" s="55">
        <v>104.41</v>
      </c>
      <c r="D150" s="56">
        <v>1.2915000000000001</v>
      </c>
      <c r="E150" s="19">
        <f t="shared" si="49"/>
        <v>0.21989701</v>
      </c>
      <c r="F150" s="37">
        <f t="shared" ref="F150:F154" si="108">IF(G150="",($F$1*C150-B150)/B150,H150/B150)</f>
        <v>5.2066096296296237E-2</v>
      </c>
      <c r="H150" s="41">
        <f t="shared" ref="H150:H154" si="109">IF(G150="",$F$1*C150-B150,G150-B150)</f>
        <v>7.0289229999999918</v>
      </c>
      <c r="I150" t="s">
        <v>7</v>
      </c>
      <c r="J150" s="97" t="s">
        <v>548</v>
      </c>
      <c r="K150" s="81">
        <f t="shared" si="62"/>
        <v>43689</v>
      </c>
      <c r="L150" s="81" t="str">
        <f t="shared" ca="1" si="63"/>
        <v>2019-11-18</v>
      </c>
      <c r="M150" s="83">
        <f t="shared" ca="1" si="64"/>
        <v>13365</v>
      </c>
      <c r="N150" s="100">
        <f t="shared" ca="1" si="65"/>
        <v>0.19196086008230431</v>
      </c>
      <c r="O150" s="90">
        <f t="shared" si="59"/>
        <v>134.84551500000001</v>
      </c>
      <c r="P150" s="90">
        <f t="shared" si="60"/>
        <v>0.15448499999999399</v>
      </c>
      <c r="Q150" s="93">
        <f t="shared" ref="Q150:Q154" si="110">O150/150</f>
        <v>0.89897009999999999</v>
      </c>
      <c r="R150" s="6">
        <f t="shared" si="69"/>
        <v>14171.889999999996</v>
      </c>
      <c r="S150" s="106">
        <f t="shared" si="61"/>
        <v>18302.995934999995</v>
      </c>
      <c r="T150" s="106"/>
      <c r="U150" s="106"/>
      <c r="V150" s="107">
        <f t="shared" ref="V150:V154" si="111">V149+U150</f>
        <v>3686.1299999999997</v>
      </c>
      <c r="W150" s="107">
        <f t="shared" ref="W150:W154" si="112">V150+S150</f>
        <v>21989.125934999996</v>
      </c>
      <c r="X150" s="97">
        <f t="shared" si="67"/>
        <v>20565</v>
      </c>
      <c r="Y150" s="6">
        <f t="shared" ref="Y150:Y154" si="113">W150-X150</f>
        <v>1424.1259349999964</v>
      </c>
      <c r="Z150" s="4">
        <f t="shared" ref="Z150:Z154" si="114">W150/X150-1</f>
        <v>6.9249984682713261E-2</v>
      </c>
      <c r="AA150" s="4">
        <f t="shared" ref="AA150:AA154" si="115">S150/(X150-V150)-1</f>
        <v>8.4373298390235663E-2</v>
      </c>
      <c r="AB150" s="125">
        <f t="shared" si="68"/>
        <v>0.16783091370370376</v>
      </c>
    </row>
    <row r="151" spans="1:28">
      <c r="A151" s="105" t="s">
        <v>549</v>
      </c>
      <c r="B151">
        <v>135</v>
      </c>
      <c r="C151" s="55">
        <v>105.3</v>
      </c>
      <c r="D151" s="56">
        <v>1.2805</v>
      </c>
      <c r="E151" s="19">
        <f t="shared" si="49"/>
        <v>0.21989110000000001</v>
      </c>
      <c r="F151" s="37">
        <f t="shared" si="108"/>
        <v>6.1033999999999942E-2</v>
      </c>
      <c r="H151" s="41">
        <f t="shared" si="109"/>
        <v>8.2395899999999926</v>
      </c>
      <c r="I151" t="s">
        <v>7</v>
      </c>
      <c r="J151" s="97" t="s">
        <v>550</v>
      </c>
      <c r="K151" s="81">
        <f t="shared" si="62"/>
        <v>43690</v>
      </c>
      <c r="L151" s="81" t="str">
        <f t="shared" ca="1" si="63"/>
        <v>2019-11-18</v>
      </c>
      <c r="M151" s="83">
        <f t="shared" ca="1" si="64"/>
        <v>13230</v>
      </c>
      <c r="N151" s="100">
        <f t="shared" ca="1" si="65"/>
        <v>0.22732051020408142</v>
      </c>
      <c r="O151" s="90">
        <f t="shared" si="59"/>
        <v>134.83664999999999</v>
      </c>
      <c r="P151" s="90">
        <f t="shared" si="60"/>
        <v>0.16335000000000832</v>
      </c>
      <c r="Q151" s="93">
        <f t="shared" si="110"/>
        <v>0.8989109999999999</v>
      </c>
      <c r="R151" s="6">
        <f t="shared" si="69"/>
        <v>14277.189999999995</v>
      </c>
      <c r="S151" s="106">
        <f t="shared" si="61"/>
        <v>18281.941794999992</v>
      </c>
      <c r="T151" s="106"/>
      <c r="U151" s="106"/>
      <c r="V151" s="107">
        <f t="shared" si="111"/>
        <v>3686.1299999999997</v>
      </c>
      <c r="W151" s="107">
        <f t="shared" si="112"/>
        <v>21968.071794999993</v>
      </c>
      <c r="X151" s="97">
        <f t="shared" si="67"/>
        <v>20700</v>
      </c>
      <c r="Y151" s="6">
        <f t="shared" si="113"/>
        <v>1268.0717949999926</v>
      </c>
      <c r="Z151" s="4">
        <f t="shared" si="114"/>
        <v>6.1259507004830516E-2</v>
      </c>
      <c r="AA151" s="4">
        <f t="shared" si="115"/>
        <v>7.4531649471871741E-2</v>
      </c>
      <c r="AB151" s="125">
        <f t="shared" si="68"/>
        <v>0.15885710000000006</v>
      </c>
    </row>
    <row r="152" spans="1:28">
      <c r="A152" s="105" t="s">
        <v>551</v>
      </c>
      <c r="B152">
        <v>135</v>
      </c>
      <c r="C152" s="55">
        <v>104.84</v>
      </c>
      <c r="D152" s="56">
        <v>1.2861</v>
      </c>
      <c r="E152" s="19">
        <f t="shared" ref="E152:E164" si="116">10%*Q152+13%</f>
        <v>0.21988981600000002</v>
      </c>
      <c r="F152" s="37">
        <f t="shared" si="108"/>
        <v>5.6398903703703769E-2</v>
      </c>
      <c r="H152" s="41">
        <f t="shared" si="109"/>
        <v>7.6138520000000085</v>
      </c>
      <c r="I152" t="s">
        <v>7</v>
      </c>
      <c r="J152" s="97" t="s">
        <v>552</v>
      </c>
      <c r="K152" s="81">
        <f t="shared" si="62"/>
        <v>43691</v>
      </c>
      <c r="L152" s="81" t="str">
        <f t="shared" ca="1" si="63"/>
        <v>2019-11-18</v>
      </c>
      <c r="M152" s="83">
        <f t="shared" ca="1" si="64"/>
        <v>13095</v>
      </c>
      <c r="N152" s="100">
        <f t="shared" ca="1" si="65"/>
        <v>0.2122226788850709</v>
      </c>
      <c r="O152" s="90">
        <f t="shared" si="59"/>
        <v>134.83472399999999</v>
      </c>
      <c r="P152" s="90">
        <f t="shared" si="60"/>
        <v>0.16527600000000575</v>
      </c>
      <c r="Q152" s="93">
        <f t="shared" si="110"/>
        <v>0.89889816</v>
      </c>
      <c r="R152" s="6">
        <f t="shared" si="69"/>
        <v>14382.029999999995</v>
      </c>
      <c r="S152" s="106">
        <f t="shared" si="61"/>
        <v>18496.728782999995</v>
      </c>
      <c r="T152" s="106"/>
      <c r="U152" s="106"/>
      <c r="V152" s="107">
        <f t="shared" si="111"/>
        <v>3686.1299999999997</v>
      </c>
      <c r="W152" s="107">
        <f t="shared" si="112"/>
        <v>22182.858782999996</v>
      </c>
      <c r="X152" s="97">
        <f t="shared" si="67"/>
        <v>20835</v>
      </c>
      <c r="Y152" s="6">
        <f t="shared" si="113"/>
        <v>1347.858782999996</v>
      </c>
      <c r="Z152" s="4">
        <f t="shared" si="114"/>
        <v>6.4692046220302224E-2</v>
      </c>
      <c r="AA152" s="4">
        <f t="shared" si="115"/>
        <v>7.8597527592196847E-2</v>
      </c>
      <c r="AB152" s="125">
        <f t="shared" si="68"/>
        <v>0.16349091229629625</v>
      </c>
    </row>
    <row r="153" spans="1:28">
      <c r="A153" s="105" t="s">
        <v>553</v>
      </c>
      <c r="B153">
        <v>135</v>
      </c>
      <c r="C153" s="55">
        <v>104.48</v>
      </c>
      <c r="D153" s="56">
        <v>1.2906</v>
      </c>
      <c r="E153" s="19">
        <f t="shared" si="116"/>
        <v>0.219894592</v>
      </c>
      <c r="F153" s="37">
        <f t="shared" si="108"/>
        <v>5.2771437037037044E-2</v>
      </c>
      <c r="H153" s="41">
        <f t="shared" si="109"/>
        <v>7.1241440000000011</v>
      </c>
      <c r="I153" t="s">
        <v>7</v>
      </c>
      <c r="J153" s="97" t="s">
        <v>554</v>
      </c>
      <c r="K153" s="81">
        <f t="shared" si="62"/>
        <v>43692</v>
      </c>
      <c r="L153" s="81" t="str">
        <f t="shared" ca="1" si="63"/>
        <v>2019-11-18</v>
      </c>
      <c r="M153" s="83">
        <f t="shared" ca="1" si="64"/>
        <v>12960</v>
      </c>
      <c r="N153" s="100">
        <f t="shared" ca="1" si="65"/>
        <v>0.20064140123456795</v>
      </c>
      <c r="O153" s="90">
        <f t="shared" si="59"/>
        <v>134.84188800000001</v>
      </c>
      <c r="P153" s="90">
        <f t="shared" si="60"/>
        <v>0.15811199999998848</v>
      </c>
      <c r="Q153" s="93">
        <f t="shared" si="110"/>
        <v>0.89894592000000006</v>
      </c>
      <c r="R153" s="6">
        <f t="shared" si="69"/>
        <v>14486.509999999995</v>
      </c>
      <c r="S153" s="106">
        <f>R153*D153</f>
        <v>18696.289805999993</v>
      </c>
      <c r="T153" s="106"/>
      <c r="U153" s="106"/>
      <c r="V153" s="107">
        <f t="shared" si="111"/>
        <v>3686.1299999999997</v>
      </c>
      <c r="W153" s="107">
        <f t="shared" si="112"/>
        <v>22382.419805999994</v>
      </c>
      <c r="X153" s="97">
        <f t="shared" si="67"/>
        <v>20970</v>
      </c>
      <c r="Y153" s="6">
        <f t="shared" si="113"/>
        <v>1412.4198059999944</v>
      </c>
      <c r="Z153" s="4">
        <f t="shared" si="114"/>
        <v>6.7354306437767963E-2</v>
      </c>
      <c r="AA153" s="4">
        <f t="shared" si="115"/>
        <v>8.171895565055709E-2</v>
      </c>
      <c r="AB153" s="125">
        <f t="shared" si="68"/>
        <v>0.16712315496296296</v>
      </c>
    </row>
    <row r="154" spans="1:28">
      <c r="A154" s="105" t="s">
        <v>555</v>
      </c>
      <c r="B154">
        <v>135</v>
      </c>
      <c r="C154" s="55">
        <v>104.04</v>
      </c>
      <c r="D154" s="56">
        <v>1.2961</v>
      </c>
      <c r="E154" s="19">
        <f t="shared" si="116"/>
        <v>0.21989749600000003</v>
      </c>
      <c r="F154" s="37">
        <f t="shared" si="108"/>
        <v>4.833786666666684E-2</v>
      </c>
      <c r="H154" s="41">
        <f t="shared" si="109"/>
        <v>6.5256120000000237</v>
      </c>
      <c r="I154" t="s">
        <v>7</v>
      </c>
      <c r="J154" s="97" t="s">
        <v>556</v>
      </c>
      <c r="K154" s="81">
        <f t="shared" si="62"/>
        <v>43693</v>
      </c>
      <c r="L154" s="81" t="str">
        <f t="shared" ca="1" si="63"/>
        <v>2019-11-18</v>
      </c>
      <c r="M154" s="83">
        <f t="shared" ca="1" si="64"/>
        <v>12825</v>
      </c>
      <c r="N154" s="100">
        <f t="shared" ca="1" si="65"/>
        <v>0.18571917192982523</v>
      </c>
      <c r="O154" s="90">
        <f t="shared" si="59"/>
        <v>134.84624400000001</v>
      </c>
      <c r="P154" s="90">
        <f t="shared" si="60"/>
        <v>0.15375599999998713</v>
      </c>
      <c r="Q154" s="93">
        <f t="shared" si="110"/>
        <v>0.8989749600000001</v>
      </c>
      <c r="R154" s="6">
        <f t="shared" si="69"/>
        <v>14590.549999999996</v>
      </c>
      <c r="S154" s="106">
        <f t="shared" si="61"/>
        <v>18910.811854999996</v>
      </c>
      <c r="T154" s="106"/>
      <c r="U154" s="106"/>
      <c r="V154" s="107">
        <f t="shared" si="111"/>
        <v>3686.1299999999997</v>
      </c>
      <c r="W154" s="107">
        <f t="shared" si="112"/>
        <v>22596.941854999997</v>
      </c>
      <c r="X154" s="97">
        <f t="shared" si="67"/>
        <v>21105</v>
      </c>
      <c r="Y154" s="6">
        <f t="shared" si="113"/>
        <v>1491.9418549999973</v>
      </c>
      <c r="Z154" s="4">
        <f t="shared" si="114"/>
        <v>7.0691393271736347E-2</v>
      </c>
      <c r="AA154" s="4">
        <f t="shared" si="115"/>
        <v>8.5650897848138063E-2</v>
      </c>
      <c r="AB154" s="125">
        <f t="shared" si="68"/>
        <v>0.17155962933333319</v>
      </c>
    </row>
    <row r="155" spans="1:28">
      <c r="A155" s="105" t="s">
        <v>582</v>
      </c>
      <c r="B155">
        <v>135</v>
      </c>
      <c r="C155" s="55">
        <v>101.92</v>
      </c>
      <c r="D155" s="56">
        <v>1.323</v>
      </c>
      <c r="E155" s="19">
        <f t="shared" si="116"/>
        <v>0.21989344</v>
      </c>
      <c r="F155" s="37">
        <f t="shared" ref="F155:F159" si="117">IF(G155="",($F$1*C155-B155)/B155,H155/B155)</f>
        <v>2.6976118518518676E-2</v>
      </c>
      <c r="H155" s="41">
        <f t="shared" ref="H155:H159" si="118">IF(G155="",$F$1*C155-B155,G155-B155)</f>
        <v>3.6417760000000214</v>
      </c>
      <c r="I155" t="s">
        <v>7</v>
      </c>
      <c r="J155" s="97" t="s">
        <v>583</v>
      </c>
      <c r="K155" s="81">
        <f t="shared" si="62"/>
        <v>43696</v>
      </c>
      <c r="L155" s="81" t="str">
        <f t="shared" ca="1" si="63"/>
        <v>2019-11-18</v>
      </c>
      <c r="M155" s="83">
        <f t="shared" ca="1" si="64"/>
        <v>12420</v>
      </c>
      <c r="N155" s="100">
        <f t="shared" ca="1" si="65"/>
        <v>0.10702481803542736</v>
      </c>
      <c r="O155" s="90">
        <f t="shared" si="59"/>
        <v>134.84016</v>
      </c>
      <c r="P155" s="90">
        <f t="shared" si="60"/>
        <v>0.15984000000000265</v>
      </c>
      <c r="Q155" s="93">
        <f t="shared" ref="Q155:Q159" si="119">O155/150</f>
        <v>0.89893440000000002</v>
      </c>
      <c r="R155" s="6">
        <f t="shared" si="69"/>
        <v>14692.469999999996</v>
      </c>
      <c r="S155" s="106">
        <f t="shared" si="61"/>
        <v>19438.137809999993</v>
      </c>
      <c r="T155" s="106"/>
      <c r="U155" s="106"/>
      <c r="V155" s="107">
        <f t="shared" ref="V155:V159" si="120">V154+U155</f>
        <v>3686.1299999999997</v>
      </c>
      <c r="W155" s="107">
        <f t="shared" ref="W155:W159" si="121">V155+S155</f>
        <v>23124.267809999994</v>
      </c>
      <c r="X155" s="97">
        <f t="shared" si="67"/>
        <v>21240</v>
      </c>
      <c r="Y155" s="6">
        <f t="shared" ref="Y155:Y159" si="122">W155-X155</f>
        <v>1884.2678099999939</v>
      </c>
      <c r="Z155" s="4">
        <f t="shared" ref="Z155:Z159" si="123">W155/X155-1</f>
        <v>8.8713173728813377E-2</v>
      </c>
      <c r="AA155" s="4">
        <f t="shared" ref="AA155:AA159" si="124">S155/(X155-V155)-1</f>
        <v>0.10734201688858325</v>
      </c>
      <c r="AB155" s="125">
        <f t="shared" si="68"/>
        <v>0.19291732148148133</v>
      </c>
    </row>
    <row r="156" spans="1:28">
      <c r="A156" s="105" t="s">
        <v>584</v>
      </c>
      <c r="B156">
        <v>135</v>
      </c>
      <c r="C156" s="55">
        <v>102.01</v>
      </c>
      <c r="D156" s="56">
        <v>1.3218000000000001</v>
      </c>
      <c r="E156" s="19">
        <f t="shared" si="116"/>
        <v>0.21989121200000003</v>
      </c>
      <c r="F156" s="37">
        <f t="shared" si="117"/>
        <v>2.7882985185185252E-2</v>
      </c>
      <c r="H156" s="41">
        <f t="shared" si="118"/>
        <v>3.7642030000000091</v>
      </c>
      <c r="I156" t="s">
        <v>7</v>
      </c>
      <c r="J156" s="97" t="s">
        <v>585</v>
      </c>
      <c r="K156" s="81">
        <f t="shared" si="62"/>
        <v>43697</v>
      </c>
      <c r="L156" s="81" t="str">
        <f t="shared" ca="1" si="63"/>
        <v>2019-11-18</v>
      </c>
      <c r="M156" s="83">
        <f t="shared" ca="1" si="64"/>
        <v>12285</v>
      </c>
      <c r="N156" s="100">
        <f t="shared" ca="1" si="65"/>
        <v>0.11183834717134743</v>
      </c>
      <c r="O156" s="90">
        <f t="shared" si="59"/>
        <v>134.83681800000002</v>
      </c>
      <c r="P156" s="90">
        <f t="shared" si="60"/>
        <v>0.16318199999997773</v>
      </c>
      <c r="Q156" s="93">
        <f t="shared" si="119"/>
        <v>0.8989121200000002</v>
      </c>
      <c r="R156" s="6">
        <f t="shared" si="69"/>
        <v>14794.479999999996</v>
      </c>
      <c r="S156" s="106">
        <f t="shared" si="61"/>
        <v>19555.343663999996</v>
      </c>
      <c r="T156" s="106"/>
      <c r="U156" s="106"/>
      <c r="V156" s="107">
        <f t="shared" si="120"/>
        <v>3686.1299999999997</v>
      </c>
      <c r="W156" s="107">
        <f t="shared" si="121"/>
        <v>23241.473663999997</v>
      </c>
      <c r="X156" s="97">
        <f t="shared" si="67"/>
        <v>21375</v>
      </c>
      <c r="Y156" s="6">
        <f t="shared" si="122"/>
        <v>1866.4736639999974</v>
      </c>
      <c r="Z156" s="4">
        <f t="shared" si="123"/>
        <v>8.7320405333333184E-2</v>
      </c>
      <c r="AA156" s="4">
        <f t="shared" si="124"/>
        <v>0.10551683991119831</v>
      </c>
      <c r="AB156" s="125">
        <f t="shared" si="68"/>
        <v>0.19200822681481478</v>
      </c>
    </row>
    <row r="157" spans="1:28">
      <c r="A157" s="105" t="s">
        <v>586</v>
      </c>
      <c r="B157">
        <v>135</v>
      </c>
      <c r="C157" s="55">
        <v>102.16</v>
      </c>
      <c r="D157" s="56">
        <v>1.3199000000000001</v>
      </c>
      <c r="E157" s="19">
        <f t="shared" si="116"/>
        <v>0.21989398933333332</v>
      </c>
      <c r="F157" s="37">
        <f t="shared" si="117"/>
        <v>2.9394429629629543E-2</v>
      </c>
      <c r="H157" s="41">
        <f t="shared" si="118"/>
        <v>3.9682479999999885</v>
      </c>
      <c r="I157" t="s">
        <v>7</v>
      </c>
      <c r="J157" s="97" t="s">
        <v>587</v>
      </c>
      <c r="K157" s="81">
        <f t="shared" si="62"/>
        <v>43698</v>
      </c>
      <c r="L157" s="81" t="str">
        <f t="shared" ca="1" si="63"/>
        <v>2019-11-18</v>
      </c>
      <c r="M157" s="83">
        <f t="shared" ca="1" si="64"/>
        <v>12150</v>
      </c>
      <c r="N157" s="100">
        <f t="shared" ca="1" si="65"/>
        <v>0.11921074238683094</v>
      </c>
      <c r="O157" s="90">
        <f t="shared" si="59"/>
        <v>134.84098399999999</v>
      </c>
      <c r="P157" s="90">
        <f t="shared" si="60"/>
        <v>0.15901600000000826</v>
      </c>
      <c r="Q157" s="93">
        <f t="shared" si="119"/>
        <v>0.89893989333333324</v>
      </c>
      <c r="R157" s="6">
        <f t="shared" si="69"/>
        <v>14896.639999999996</v>
      </c>
      <c r="S157" s="106">
        <f t="shared" si="61"/>
        <v>19662.075135999996</v>
      </c>
      <c r="T157" s="106"/>
      <c r="U157" s="106"/>
      <c r="V157" s="107">
        <f t="shared" si="120"/>
        <v>3686.1299999999997</v>
      </c>
      <c r="W157" s="107">
        <f t="shared" si="121"/>
        <v>23348.205135999997</v>
      </c>
      <c r="X157" s="97">
        <f t="shared" si="67"/>
        <v>21510</v>
      </c>
      <c r="Y157" s="6">
        <f t="shared" si="122"/>
        <v>1838.2051359999969</v>
      </c>
      <c r="Z157" s="4">
        <f t="shared" si="123"/>
        <v>8.5458165318456292E-2</v>
      </c>
      <c r="AA157" s="4">
        <f t="shared" si="124"/>
        <v>0.10313165075822472</v>
      </c>
      <c r="AB157" s="125">
        <f t="shared" si="68"/>
        <v>0.19049955970370377</v>
      </c>
    </row>
    <row r="158" spans="1:28">
      <c r="A158" s="105" t="s">
        <v>588</v>
      </c>
      <c r="B158">
        <v>135</v>
      </c>
      <c r="C158" s="55">
        <v>101.85</v>
      </c>
      <c r="D158" s="56">
        <v>1.3239000000000001</v>
      </c>
      <c r="E158" s="19">
        <f t="shared" si="116"/>
        <v>0.21989280999999999</v>
      </c>
      <c r="F158" s="37">
        <f t="shared" si="117"/>
        <v>2.6270777777777869E-2</v>
      </c>
      <c r="H158" s="41">
        <f t="shared" si="118"/>
        <v>3.5465550000000121</v>
      </c>
      <c r="I158" t="s">
        <v>7</v>
      </c>
      <c r="J158" s="97" t="s">
        <v>589</v>
      </c>
      <c r="K158" s="81">
        <f t="shared" si="62"/>
        <v>43699</v>
      </c>
      <c r="L158" s="81" t="str">
        <f t="shared" ca="1" si="63"/>
        <v>2019-11-18</v>
      </c>
      <c r="M158" s="83">
        <f t="shared" ca="1" si="64"/>
        <v>12015</v>
      </c>
      <c r="N158" s="100">
        <f t="shared" ca="1" si="65"/>
        <v>0.10773970661672945</v>
      </c>
      <c r="O158" s="90">
        <f t="shared" si="59"/>
        <v>134.839215</v>
      </c>
      <c r="P158" s="90">
        <f t="shared" si="60"/>
        <v>0.16078500000000417</v>
      </c>
      <c r="Q158" s="93">
        <f t="shared" si="119"/>
        <v>0.89892810000000001</v>
      </c>
      <c r="R158" s="6">
        <f t="shared" si="69"/>
        <v>14998.489999999996</v>
      </c>
      <c r="S158" s="106">
        <f t="shared" si="61"/>
        <v>19856.500910999996</v>
      </c>
      <c r="T158" s="106"/>
      <c r="U158" s="106"/>
      <c r="V158" s="107">
        <f t="shared" si="120"/>
        <v>3686.1299999999997</v>
      </c>
      <c r="W158" s="107">
        <f t="shared" si="121"/>
        <v>23542.630910999997</v>
      </c>
      <c r="X158" s="97">
        <f t="shared" si="67"/>
        <v>21645</v>
      </c>
      <c r="Y158" s="6">
        <f t="shared" si="122"/>
        <v>1897.6309109999966</v>
      </c>
      <c r="Z158" s="4">
        <f t="shared" si="123"/>
        <v>8.7670635758835491E-2</v>
      </c>
      <c r="AA158" s="4">
        <f t="shared" si="124"/>
        <v>0.10566538490450661</v>
      </c>
      <c r="AB158" s="125">
        <f t="shared" si="68"/>
        <v>0.19362203222222213</v>
      </c>
    </row>
    <row r="159" spans="1:28">
      <c r="A159" s="105" t="s">
        <v>590</v>
      </c>
      <c r="B159">
        <v>135</v>
      </c>
      <c r="C159" s="55">
        <v>101.16</v>
      </c>
      <c r="D159" s="56">
        <v>1.333</v>
      </c>
      <c r="E159" s="19">
        <f t="shared" si="116"/>
        <v>0.21989752000000001</v>
      </c>
      <c r="F159" s="37">
        <f t="shared" si="117"/>
        <v>1.9318133333333282E-2</v>
      </c>
      <c r="H159" s="41">
        <f t="shared" si="118"/>
        <v>2.6079479999999933</v>
      </c>
      <c r="I159" t="s">
        <v>7</v>
      </c>
      <c r="J159" s="97" t="s">
        <v>591</v>
      </c>
      <c r="K159" s="81">
        <f t="shared" si="62"/>
        <v>43700</v>
      </c>
      <c r="L159" s="81" t="str">
        <f t="shared" ca="1" si="63"/>
        <v>2019-11-18</v>
      </c>
      <c r="M159" s="83">
        <f t="shared" ca="1" si="64"/>
        <v>11880</v>
      </c>
      <c r="N159" s="100">
        <f t="shared" ca="1" si="65"/>
        <v>8.0126348484848287E-2</v>
      </c>
      <c r="O159" s="90">
        <f t="shared" si="59"/>
        <v>134.84627999999998</v>
      </c>
      <c r="P159" s="90">
        <f t="shared" si="60"/>
        <v>0.15372000000002117</v>
      </c>
      <c r="Q159" s="93">
        <f t="shared" si="119"/>
        <v>0.89897519999999986</v>
      </c>
      <c r="R159" s="6">
        <f t="shared" si="69"/>
        <v>15099.649999999996</v>
      </c>
      <c r="S159" s="106">
        <f t="shared" si="61"/>
        <v>20127.833449999995</v>
      </c>
      <c r="T159" s="106"/>
      <c r="U159" s="106"/>
      <c r="V159" s="107">
        <f t="shared" si="120"/>
        <v>3686.1299999999997</v>
      </c>
      <c r="W159" s="107">
        <f t="shared" si="121"/>
        <v>23813.963449999996</v>
      </c>
      <c r="X159" s="97">
        <f t="shared" si="67"/>
        <v>21780</v>
      </c>
      <c r="Y159" s="6">
        <f t="shared" si="122"/>
        <v>2033.9634499999956</v>
      </c>
      <c r="Z159" s="4">
        <f t="shared" si="123"/>
        <v>9.3386751606978624E-2</v>
      </c>
      <c r="AA159" s="4">
        <f t="shared" si="124"/>
        <v>0.11241174220882511</v>
      </c>
      <c r="AB159" s="125">
        <f t="shared" si="68"/>
        <v>0.20057938666666672</v>
      </c>
    </row>
    <row r="160" spans="1:28">
      <c r="A160" s="105" t="s">
        <v>599</v>
      </c>
      <c r="B160">
        <v>135</v>
      </c>
      <c r="C160" s="55">
        <v>102.52</v>
      </c>
      <c r="D160" s="56">
        <v>1.3151999999999999</v>
      </c>
      <c r="E160" s="19">
        <f t="shared" si="116"/>
        <v>0.219889536</v>
      </c>
      <c r="F160" s="37">
        <f t="shared" ref="F160:F164" si="125">IF(G160="",($F$1*C160-B160)/B160,H160/B160)</f>
        <v>3.3021896296296267E-2</v>
      </c>
      <c r="H160" s="41">
        <f t="shared" ref="H160:H164" si="126">IF(G160="",$F$1*C160-B160,G160-B160)</f>
        <v>4.4579559999999958</v>
      </c>
      <c r="I160" t="s">
        <v>7</v>
      </c>
      <c r="J160" s="97" t="s">
        <v>600</v>
      </c>
      <c r="K160" s="81">
        <f t="shared" si="62"/>
        <v>43703</v>
      </c>
      <c r="L160" s="81" t="str">
        <f t="shared" ca="1" si="63"/>
        <v>2019-11-18</v>
      </c>
      <c r="M160" s="83">
        <f t="shared" ca="1" si="64"/>
        <v>11475</v>
      </c>
      <c r="N160" s="100">
        <f t="shared" ca="1" si="65"/>
        <v>0.1417999076252722</v>
      </c>
      <c r="O160" s="90">
        <f t="shared" si="59"/>
        <v>134.83430399999997</v>
      </c>
      <c r="P160" s="90">
        <f t="shared" si="60"/>
        <v>0.16569600000002538</v>
      </c>
      <c r="Q160" s="93">
        <f t="shared" ref="Q160:Q164" si="127">O160/150</f>
        <v>0.89889535999999981</v>
      </c>
      <c r="R160" s="6">
        <f t="shared" si="69"/>
        <v>15202.169999999996</v>
      </c>
      <c r="S160" s="106">
        <f t="shared" si="61"/>
        <v>19993.893983999995</v>
      </c>
      <c r="T160" s="106"/>
      <c r="U160" s="106"/>
      <c r="V160" s="107">
        <f t="shared" ref="V160:V164" si="128">V159+U160</f>
        <v>3686.1299999999997</v>
      </c>
      <c r="W160" s="107">
        <f t="shared" ref="W160:W164" si="129">V160+S160</f>
        <v>23680.023983999996</v>
      </c>
      <c r="X160" s="97">
        <f t="shared" si="67"/>
        <v>21915</v>
      </c>
      <c r="Y160" s="6">
        <f t="shared" ref="Y160:Y164" si="130">W160-X160</f>
        <v>1765.0239839999958</v>
      </c>
      <c r="Z160" s="4">
        <f t="shared" ref="Z160:Z164" si="131">W160/X160-1</f>
        <v>8.0539538398357147E-2</v>
      </c>
      <c r="AA160" s="4">
        <f t="shared" ref="AA160:AA164" si="132">S160/(X160-V160)-1</f>
        <v>9.6825748606468531E-2</v>
      </c>
      <c r="AB160" s="125">
        <f t="shared" si="68"/>
        <v>0.18686763970370374</v>
      </c>
    </row>
    <row r="161" spans="1:28">
      <c r="A161" s="105" t="s">
        <v>601</v>
      </c>
      <c r="B161">
        <v>135</v>
      </c>
      <c r="C161" s="55">
        <v>101.22</v>
      </c>
      <c r="D161" s="56">
        <v>1.3321000000000001</v>
      </c>
      <c r="E161" s="19">
        <f t="shared" si="116"/>
        <v>0.21989010800000003</v>
      </c>
      <c r="F161" s="37">
        <f t="shared" si="125"/>
        <v>1.992271111111121E-2</v>
      </c>
      <c r="H161" s="41">
        <f t="shared" si="126"/>
        <v>2.6895660000000134</v>
      </c>
      <c r="I161" t="s">
        <v>7</v>
      </c>
      <c r="J161" s="97" t="s">
        <v>602</v>
      </c>
      <c r="K161" s="81">
        <f t="shared" si="62"/>
        <v>43704</v>
      </c>
      <c r="L161" s="81" t="str">
        <f t="shared" ca="1" si="63"/>
        <v>2019-11-18</v>
      </c>
      <c r="M161" s="83">
        <f t="shared" ca="1" si="64"/>
        <v>11340</v>
      </c>
      <c r="N161" s="100">
        <f t="shared" ca="1" si="65"/>
        <v>8.6568923280423704E-2</v>
      </c>
      <c r="O161" s="90">
        <f t="shared" si="59"/>
        <v>134.835162</v>
      </c>
      <c r="P161" s="90">
        <f t="shared" si="60"/>
        <v>0.16483800000000315</v>
      </c>
      <c r="Q161" s="93">
        <f t="shared" si="127"/>
        <v>0.89890108000000002</v>
      </c>
      <c r="R161" s="6">
        <f t="shared" si="69"/>
        <v>15303.389999999996</v>
      </c>
      <c r="S161" s="106">
        <f t="shared" si="61"/>
        <v>20385.645818999994</v>
      </c>
      <c r="T161" s="106"/>
      <c r="U161" s="106"/>
      <c r="V161" s="107">
        <f t="shared" si="128"/>
        <v>3686.1299999999997</v>
      </c>
      <c r="W161" s="107">
        <f t="shared" si="129"/>
        <v>24071.775818999995</v>
      </c>
      <c r="X161" s="97">
        <f t="shared" si="67"/>
        <v>22050</v>
      </c>
      <c r="Y161" s="6">
        <f t="shared" si="130"/>
        <v>2021.775818999995</v>
      </c>
      <c r="Z161" s="4">
        <f t="shared" si="131"/>
        <v>9.1690513333333001E-2</v>
      </c>
      <c r="AA161" s="4">
        <f t="shared" si="132"/>
        <v>0.1100953022973914</v>
      </c>
      <c r="AB161" s="125">
        <f t="shared" si="68"/>
        <v>0.19996739688888882</v>
      </c>
    </row>
    <row r="162" spans="1:28">
      <c r="A162" s="105" t="s">
        <v>603</v>
      </c>
      <c r="B162">
        <v>135</v>
      </c>
      <c r="C162" s="55">
        <v>101.58</v>
      </c>
      <c r="D162" s="56">
        <v>1.3273999999999999</v>
      </c>
      <c r="E162" s="19">
        <f t="shared" si="116"/>
        <v>0.219891528</v>
      </c>
      <c r="F162" s="37">
        <f t="shared" si="125"/>
        <v>2.3550177777777723E-2</v>
      </c>
      <c r="H162" s="41">
        <f t="shared" si="126"/>
        <v>3.1792739999999924</v>
      </c>
      <c r="I162" t="s">
        <v>7</v>
      </c>
      <c r="J162" s="97" t="s">
        <v>604</v>
      </c>
      <c r="K162" s="81">
        <f t="shared" si="62"/>
        <v>43705</v>
      </c>
      <c r="L162" s="81" t="str">
        <f t="shared" ca="1" si="63"/>
        <v>2019-11-18</v>
      </c>
      <c r="M162" s="83">
        <f t="shared" ca="1" si="64"/>
        <v>11205</v>
      </c>
      <c r="N162" s="100">
        <f t="shared" ca="1" si="65"/>
        <v>0.10356403480588998</v>
      </c>
      <c r="O162" s="90">
        <f t="shared" si="59"/>
        <v>134.83729199999999</v>
      </c>
      <c r="P162" s="90">
        <f t="shared" ref="P162:P164" si="133">B162-O162</f>
        <v>0.16270800000000918</v>
      </c>
      <c r="Q162" s="93">
        <f t="shared" si="127"/>
        <v>0.89891527999999998</v>
      </c>
      <c r="R162" s="6">
        <f t="shared" si="69"/>
        <v>15404.969999999996</v>
      </c>
      <c r="S162" s="106">
        <f t="shared" ref="S162:S164" si="134">R162*D162</f>
        <v>20448.557177999992</v>
      </c>
      <c r="T162" s="106"/>
      <c r="U162" s="106"/>
      <c r="V162" s="107">
        <f t="shared" si="128"/>
        <v>3686.1299999999997</v>
      </c>
      <c r="W162" s="107">
        <f t="shared" si="129"/>
        <v>24134.687177999993</v>
      </c>
      <c r="X162" s="97">
        <f t="shared" si="67"/>
        <v>22185</v>
      </c>
      <c r="Y162" s="6">
        <f t="shared" si="130"/>
        <v>1949.6871779999929</v>
      </c>
      <c r="Z162" s="4">
        <f t="shared" si="131"/>
        <v>8.7883127248140402E-2</v>
      </c>
      <c r="AA162" s="4">
        <f t="shared" si="132"/>
        <v>0.1053949337446014</v>
      </c>
      <c r="AB162" s="125">
        <f t="shared" si="68"/>
        <v>0.19634135022222227</v>
      </c>
    </row>
    <row r="163" spans="1:28">
      <c r="A163" s="105" t="s">
        <v>605</v>
      </c>
      <c r="B163">
        <v>135</v>
      </c>
      <c r="C163" s="55">
        <v>101.89</v>
      </c>
      <c r="D163" s="56">
        <v>1.3233999999999999</v>
      </c>
      <c r="E163" s="19">
        <f t="shared" si="116"/>
        <v>0.21989415066666668</v>
      </c>
      <c r="F163" s="37">
        <f t="shared" si="125"/>
        <v>2.6673829629629608E-2</v>
      </c>
      <c r="H163" s="41">
        <f t="shared" si="126"/>
        <v>3.6009669999999971</v>
      </c>
      <c r="I163" t="s">
        <v>7</v>
      </c>
      <c r="J163" s="97" t="s">
        <v>606</v>
      </c>
      <c r="K163" s="81">
        <f t="shared" si="62"/>
        <v>43706</v>
      </c>
      <c r="L163" s="81" t="str">
        <f t="shared" ca="1" si="63"/>
        <v>2019-11-18</v>
      </c>
      <c r="M163" s="83">
        <f t="shared" ca="1" si="64"/>
        <v>11070</v>
      </c>
      <c r="N163" s="100">
        <f t="shared" ca="1" si="65"/>
        <v>0.1187310709123757</v>
      </c>
      <c r="O163" s="90">
        <f t="shared" si="59"/>
        <v>134.84122599999998</v>
      </c>
      <c r="P163" s="90">
        <f t="shared" si="133"/>
        <v>0.1587740000000224</v>
      </c>
      <c r="Q163" s="93">
        <f t="shared" si="127"/>
        <v>0.8989415066666665</v>
      </c>
      <c r="R163" s="6">
        <f t="shared" si="69"/>
        <v>15506.859999999995</v>
      </c>
      <c r="S163" s="106">
        <f t="shared" si="134"/>
        <v>20521.778523999994</v>
      </c>
      <c r="T163" s="106"/>
      <c r="U163" s="106"/>
      <c r="V163" s="107">
        <f t="shared" si="128"/>
        <v>3686.1299999999997</v>
      </c>
      <c r="W163" s="107">
        <f t="shared" si="129"/>
        <v>24207.908523999995</v>
      </c>
      <c r="X163" s="97">
        <f t="shared" si="67"/>
        <v>22320</v>
      </c>
      <c r="Y163" s="6">
        <f t="shared" si="130"/>
        <v>1887.9085239999949</v>
      </c>
      <c r="Z163" s="4">
        <f t="shared" si="131"/>
        <v>8.4583715232974699E-2</v>
      </c>
      <c r="AA163" s="4">
        <f t="shared" si="132"/>
        <v>0.10131596517524244</v>
      </c>
      <c r="AB163" s="125">
        <f t="shared" si="68"/>
        <v>0.19322032103703707</v>
      </c>
    </row>
    <row r="164" spans="1:28">
      <c r="A164" s="105" t="s">
        <v>607</v>
      </c>
      <c r="B164">
        <v>135</v>
      </c>
      <c r="C164" s="55">
        <v>101.65</v>
      </c>
      <c r="D164" s="56">
        <v>1.3265</v>
      </c>
      <c r="E164" s="19">
        <f t="shared" si="116"/>
        <v>0.21989248333333333</v>
      </c>
      <c r="F164" s="37">
        <f t="shared" si="125"/>
        <v>2.425551851851853E-2</v>
      </c>
      <c r="H164" s="41">
        <f t="shared" si="126"/>
        <v>3.2744950000000017</v>
      </c>
      <c r="I164" t="s">
        <v>7</v>
      </c>
      <c r="J164" s="97" t="s">
        <v>608</v>
      </c>
      <c r="K164" s="81">
        <f t="shared" si="62"/>
        <v>43707</v>
      </c>
      <c r="L164" s="81" t="str">
        <f t="shared" ca="1" si="63"/>
        <v>2019-11-18</v>
      </c>
      <c r="M164" s="83">
        <f t="shared" ca="1" si="64"/>
        <v>10935</v>
      </c>
      <c r="N164" s="100">
        <f t="shared" ca="1" si="65"/>
        <v>0.1092995587562872</v>
      </c>
      <c r="O164" s="90">
        <f t="shared" si="59"/>
        <v>134.83872500000001</v>
      </c>
      <c r="P164" s="90">
        <f t="shared" si="133"/>
        <v>0.16127499999998918</v>
      </c>
      <c r="Q164" s="93">
        <f t="shared" si="127"/>
        <v>0.8989248333333334</v>
      </c>
      <c r="R164" s="6">
        <f t="shared" si="69"/>
        <v>15608.509999999995</v>
      </c>
      <c r="S164" s="106">
        <f t="shared" si="134"/>
        <v>20704.688514999994</v>
      </c>
      <c r="T164" s="106"/>
      <c r="U164" s="106"/>
      <c r="V164" s="107">
        <f t="shared" si="128"/>
        <v>3686.1299999999997</v>
      </c>
      <c r="W164" s="107">
        <f t="shared" si="129"/>
        <v>24390.818514999995</v>
      </c>
      <c r="X164" s="97">
        <f t="shared" si="67"/>
        <v>22455</v>
      </c>
      <c r="Y164" s="6">
        <f t="shared" si="130"/>
        <v>1935.8185149999954</v>
      </c>
      <c r="Z164" s="4">
        <f t="shared" si="131"/>
        <v>8.620879603651721E-2</v>
      </c>
      <c r="AA164" s="4">
        <f t="shared" si="132"/>
        <v>0.10313985418408222</v>
      </c>
      <c r="AB164" s="125">
        <f t="shared" si="68"/>
        <v>0.1956369648148148</v>
      </c>
    </row>
    <row r="165" spans="1:28">
      <c r="A165" s="105" t="s">
        <v>625</v>
      </c>
      <c r="B165">
        <v>135</v>
      </c>
      <c r="C165" s="55">
        <v>100.43</v>
      </c>
      <c r="D165" s="56">
        <v>1.3426</v>
      </c>
      <c r="E165" s="19">
        <f t="shared" ref="E165" si="135">10%*Q165+13%</f>
        <v>0.21989154533333335</v>
      </c>
      <c r="F165" s="37">
        <f t="shared" ref="F165" si="136">IF(G165="",($F$1*C165-B165)/B165,H165/B165)</f>
        <v>1.196243703703717E-2</v>
      </c>
      <c r="H165" s="41">
        <f t="shared" ref="H165" si="137">IF(G165="",$F$1*C165-B165,G165-B165)</f>
        <v>1.6149290000000178</v>
      </c>
      <c r="I165" t="s">
        <v>7</v>
      </c>
      <c r="J165" s="97" t="s">
        <v>626</v>
      </c>
      <c r="K165" s="81">
        <f t="shared" ref="K165" si="138">DATE(MID(J165,1,4),MID(J165,5,2),MID(J165,7,2))</f>
        <v>43710</v>
      </c>
      <c r="L165" s="81" t="str">
        <f t="shared" ref="L165" ca="1" si="139">IF(LEN(J165) &gt; 15,DATE(MID(J165,12,4),MID(J165,16,2),MID(J165,18,2)),TEXT(TODAY(),"yyyy-mm-dd"))</f>
        <v>2019-11-18</v>
      </c>
      <c r="M165" s="83">
        <f t="shared" ca="1" si="64"/>
        <v>10530</v>
      </c>
      <c r="N165" s="100">
        <f t="shared" ref="N165" ca="1" si="140">H165/M165*365</f>
        <v>5.5978070750238036E-2</v>
      </c>
      <c r="O165" s="90">
        <f t="shared" ref="O165" si="141">D165*C165</f>
        <v>134.83731800000001</v>
      </c>
      <c r="P165" s="90">
        <f t="shared" ref="P165" si="142">B165-O165</f>
        <v>0.16268199999998956</v>
      </c>
      <c r="Q165" s="93">
        <f t="shared" ref="Q165" si="143">O165/150</f>
        <v>0.89891545333333345</v>
      </c>
      <c r="R165" s="6">
        <f t="shared" ref="R165" si="144">R164+C165-T165</f>
        <v>15708.939999999995</v>
      </c>
      <c r="S165" s="106">
        <f t="shared" ref="S165" si="145">R165*D165</f>
        <v>21090.822843999995</v>
      </c>
      <c r="T165" s="106"/>
      <c r="U165" s="106"/>
      <c r="V165" s="107">
        <f t="shared" ref="V165" si="146">V164+U165</f>
        <v>3686.1299999999997</v>
      </c>
      <c r="W165" s="107">
        <f t="shared" ref="W165" si="147">V165+S165</f>
        <v>24776.952843999996</v>
      </c>
      <c r="X165" s="97">
        <f t="shared" ref="X165" si="148">X164+B165</f>
        <v>22590</v>
      </c>
      <c r="Y165" s="6">
        <f t="shared" ref="Y165" si="149">W165-X165</f>
        <v>2186.9528439999958</v>
      </c>
      <c r="Z165" s="4">
        <f t="shared" ref="Z165" si="150">W165/X165-1</f>
        <v>9.6810661531651077E-2</v>
      </c>
      <c r="AA165" s="4">
        <f t="shared" ref="AA165" si="151">S165/(X165-V165)-1</f>
        <v>0.11568810217167158</v>
      </c>
      <c r="AB165" s="125">
        <f t="shared" si="68"/>
        <v>0.20792910829629618</v>
      </c>
    </row>
    <row r="166" spans="1:28">
      <c r="A166" s="105" t="s">
        <v>627</v>
      </c>
      <c r="B166">
        <v>135</v>
      </c>
      <c r="C166" s="55">
        <v>100.31</v>
      </c>
      <c r="D166" s="56">
        <v>1.3442000000000001</v>
      </c>
      <c r="E166" s="19">
        <f t="shared" ref="E166:E168" si="152">10%*Q166+13%</f>
        <v>0.21989113466666668</v>
      </c>
      <c r="F166" s="37">
        <f t="shared" ref="F166:F168" si="153">IF(G166="",($F$1*C166-B166)/B166,H166/B166)</f>
        <v>1.0753281481481525E-2</v>
      </c>
      <c r="H166" s="41">
        <f t="shared" ref="H166:H168" si="154">IF(G166="",$F$1*C166-B166,G166-B166)</f>
        <v>1.4516930000000059</v>
      </c>
      <c r="I166" t="s">
        <v>7</v>
      </c>
      <c r="J166" s="97" t="s">
        <v>628</v>
      </c>
      <c r="K166" s="81">
        <f t="shared" ref="K166:K168" si="155">DATE(MID(J166,1,4),MID(J166,5,2),MID(J166,7,2))</f>
        <v>43711</v>
      </c>
      <c r="L166" s="81" t="str">
        <f t="shared" ref="L166:L168" ca="1" si="156">IF(LEN(J166) &gt; 15,DATE(MID(J166,12,4),MID(J166,16,2),MID(J166,18,2)),TEXT(TODAY(),"yyyy-mm-dd"))</f>
        <v>2019-11-18</v>
      </c>
      <c r="M166" s="83">
        <f t="shared" ca="1" si="64"/>
        <v>10395</v>
      </c>
      <c r="N166" s="100">
        <f t="shared" ref="N166:N168" ca="1" si="157">H166/M166*365</f>
        <v>5.0973347282347488E-2</v>
      </c>
      <c r="O166" s="90">
        <f t="shared" ref="O166:O168" si="158">D166*C166</f>
        <v>134.836702</v>
      </c>
      <c r="P166" s="90">
        <f t="shared" ref="P166:P168" si="159">B166-O166</f>
        <v>0.1632979999999975</v>
      </c>
      <c r="Q166" s="93">
        <f t="shared" ref="Q166:Q168" si="160">O166/150</f>
        <v>0.89891134666666672</v>
      </c>
      <c r="R166" s="6">
        <f t="shared" ref="R166:R167" si="161">R165+C166-T166</f>
        <v>15809.249999999995</v>
      </c>
      <c r="S166" s="106">
        <f t="shared" ref="S166:S167" si="162">R166*D166</f>
        <v>21250.793849999995</v>
      </c>
      <c r="T166" s="106"/>
      <c r="U166" s="106"/>
      <c r="V166" s="107">
        <f t="shared" ref="V166:V167" si="163">V165+U166</f>
        <v>3686.1299999999997</v>
      </c>
      <c r="W166" s="107">
        <f t="shared" ref="W166:W167" si="164">V166+S166</f>
        <v>24936.923849999996</v>
      </c>
      <c r="X166" s="97">
        <f t="shared" ref="X166:X167" si="165">X165+B166</f>
        <v>22725</v>
      </c>
      <c r="Y166" s="6">
        <f t="shared" ref="Y166:Y167" si="166">W166-X166</f>
        <v>2211.9238499999956</v>
      </c>
      <c r="Z166" s="4">
        <f t="shared" ref="Z166:Z167" si="167">W166/X166-1</f>
        <v>9.7334382838283551E-2</v>
      </c>
      <c r="AA166" s="4">
        <f t="shared" ref="AA166:AA167" si="168">S166/(X166-V166)-1</f>
        <v>0.11617936621238534</v>
      </c>
      <c r="AB166" s="125">
        <f t="shared" si="68"/>
        <v>0.20913785318518516</v>
      </c>
    </row>
    <row r="167" spans="1:28">
      <c r="A167" s="105" t="s">
        <v>629</v>
      </c>
      <c r="B167">
        <v>135</v>
      </c>
      <c r="C167" s="55">
        <v>99.45</v>
      </c>
      <c r="D167" s="56">
        <v>1.3557999999999999</v>
      </c>
      <c r="E167" s="19">
        <f t="shared" si="152"/>
        <v>0.21988953999999999</v>
      </c>
      <c r="F167" s="37">
        <f t="shared" si="153"/>
        <v>2.0876666666666739E-3</v>
      </c>
      <c r="H167" s="41">
        <f t="shared" si="154"/>
        <v>0.28183500000000095</v>
      </c>
      <c r="I167" t="s">
        <v>7</v>
      </c>
      <c r="J167" s="97" t="s">
        <v>630</v>
      </c>
      <c r="K167" s="81">
        <f t="shared" si="155"/>
        <v>43712</v>
      </c>
      <c r="L167" s="81" t="str">
        <f t="shared" ca="1" si="156"/>
        <v>2019-11-18</v>
      </c>
      <c r="M167" s="83">
        <f t="shared" ca="1" si="64"/>
        <v>10260</v>
      </c>
      <c r="N167" s="100">
        <f t="shared" ca="1" si="157"/>
        <v>1.0026293859649156E-2</v>
      </c>
      <c r="O167" s="90">
        <f t="shared" si="158"/>
        <v>134.83430999999999</v>
      </c>
      <c r="P167" s="90">
        <f t="shared" si="159"/>
        <v>0.16569000000001211</v>
      </c>
      <c r="Q167" s="93">
        <f t="shared" si="160"/>
        <v>0.8988953999999999</v>
      </c>
      <c r="R167" s="6">
        <f t="shared" si="161"/>
        <v>15908.699999999995</v>
      </c>
      <c r="S167" s="106">
        <f t="shared" si="162"/>
        <v>21569.015459999991</v>
      </c>
      <c r="T167" s="106"/>
      <c r="U167" s="106"/>
      <c r="V167" s="107">
        <f t="shared" si="163"/>
        <v>3686.1299999999997</v>
      </c>
      <c r="W167" s="107">
        <f t="shared" si="164"/>
        <v>25255.145459999992</v>
      </c>
      <c r="X167" s="97">
        <f t="shared" si="165"/>
        <v>22860</v>
      </c>
      <c r="Y167" s="6">
        <f t="shared" si="166"/>
        <v>2395.1454599999925</v>
      </c>
      <c r="Z167" s="4">
        <f t="shared" si="167"/>
        <v>0.10477451706036711</v>
      </c>
      <c r="AA167" s="4">
        <f t="shared" si="168"/>
        <v>0.12491716382764628</v>
      </c>
      <c r="AB167" s="125">
        <f t="shared" si="68"/>
        <v>0.21780187333333331</v>
      </c>
    </row>
    <row r="168" spans="1:28">
      <c r="A168" s="105" t="s">
        <v>631</v>
      </c>
      <c r="B168">
        <v>135</v>
      </c>
      <c r="C168" s="55">
        <v>98.52</v>
      </c>
      <c r="D168" s="56">
        <v>1.3686</v>
      </c>
      <c r="E168" s="19">
        <f t="shared" si="152"/>
        <v>0.21988964799999999</v>
      </c>
      <c r="F168" s="37">
        <f t="shared" si="153"/>
        <v>-7.2832888888887774E-3</v>
      </c>
      <c r="H168" s="41">
        <f t="shared" si="154"/>
        <v>-0.98324399999998491</v>
      </c>
      <c r="I168" t="s">
        <v>7</v>
      </c>
      <c r="J168" s="97" t="s">
        <v>632</v>
      </c>
      <c r="K168" s="81">
        <f t="shared" si="155"/>
        <v>43713</v>
      </c>
      <c r="L168" s="81" t="str">
        <f t="shared" ca="1" si="156"/>
        <v>2019-11-18</v>
      </c>
      <c r="M168" s="83">
        <f t="shared" ca="1" si="64"/>
        <v>10125</v>
      </c>
      <c r="N168" s="100">
        <f t="shared" ca="1" si="157"/>
        <v>-3.5445339259258718E-2</v>
      </c>
      <c r="O168" s="90">
        <f t="shared" si="158"/>
        <v>134.83447200000001</v>
      </c>
      <c r="P168" s="90">
        <f t="shared" si="159"/>
        <v>0.16552799999999479</v>
      </c>
      <c r="Q168" s="93">
        <f t="shared" si="160"/>
        <v>0.89889648</v>
      </c>
      <c r="R168" s="6">
        <f t="shared" ref="R168" si="169">R167+C168-T168</f>
        <v>15599.679999999995</v>
      </c>
      <c r="S168" s="106">
        <f t="shared" ref="S168" si="170">R168*D168</f>
        <v>21349.722047999992</v>
      </c>
      <c r="T168" s="106">
        <v>407.54</v>
      </c>
      <c r="U168" s="106">
        <v>554.97</v>
      </c>
      <c r="V168" s="107">
        <f t="shared" ref="V168" si="171">V167+U168</f>
        <v>4241.0999999999995</v>
      </c>
      <c r="W168" s="107">
        <f t="shared" ref="W168" si="172">V168+S168</f>
        <v>25590.822047999991</v>
      </c>
      <c r="X168" s="97">
        <f t="shared" ref="X168" si="173">X167+B168</f>
        <v>22995</v>
      </c>
      <c r="Y168" s="6">
        <f t="shared" ref="Y168" si="174">W168-X168</f>
        <v>2595.8220479999909</v>
      </c>
      <c r="Z168" s="4">
        <f t="shared" ref="Z168" si="175">W168/X168-1</f>
        <v>0.11288636868884505</v>
      </c>
      <c r="AA168" s="4">
        <f t="shared" ref="AA168" si="176">S168/(X168-V168)-1</f>
        <v>0.13841505222913586</v>
      </c>
      <c r="AB168" s="125">
        <f t="shared" si="68"/>
        <v>0.22717293688888876</v>
      </c>
    </row>
    <row r="169" spans="1:28">
      <c r="A169" s="105" t="s">
        <v>633</v>
      </c>
      <c r="B169">
        <v>135</v>
      </c>
      <c r="C169" s="55">
        <v>97.96</v>
      </c>
      <c r="D169" s="56">
        <v>1.3765000000000001</v>
      </c>
      <c r="E169" s="19">
        <f t="shared" ref="E169" si="177">10%*Q169+13%</f>
        <v>0.21989462666666668</v>
      </c>
      <c r="F169" s="37">
        <f t="shared" ref="F169" si="178">IF(G169="",($F$1*C169-B169)/B169,H169/B169)</f>
        <v>-1.2926014814814835E-2</v>
      </c>
      <c r="H169" s="41">
        <f t="shared" ref="H169" si="179">IF(G169="",$F$1*C169-B169,G169-B169)</f>
        <v>-1.7450120000000027</v>
      </c>
      <c r="I169" t="s">
        <v>7</v>
      </c>
      <c r="J169" s="97" t="s">
        <v>634</v>
      </c>
      <c r="K169" s="81">
        <f t="shared" ref="K169" si="180">DATE(MID(J169,1,4),MID(J169,5,2),MID(J169,7,2))</f>
        <v>43714</v>
      </c>
      <c r="L169" s="81" t="str">
        <f t="shared" ref="L169" ca="1" si="181">IF(LEN(J169) &gt; 15,DATE(MID(J169,12,4),MID(J169,16,2),MID(J169,18,2)),TEXT(TODAY(),"yyyy-mm-dd"))</f>
        <v>2019-11-18</v>
      </c>
      <c r="M169" s="83">
        <f t="shared" ca="1" si="64"/>
        <v>9990</v>
      </c>
      <c r="N169" s="100">
        <f t="shared" ref="N169" ca="1" si="182">H169/M169*365</f>
        <v>-6.375669469469479E-2</v>
      </c>
      <c r="O169" s="90">
        <f t="shared" ref="O169" si="183">D169*C169</f>
        <v>134.84193999999999</v>
      </c>
      <c r="P169" s="90">
        <f t="shared" ref="P169" si="184">B169-O169</f>
        <v>0.15806000000000608</v>
      </c>
      <c r="Q169" s="93">
        <f t="shared" ref="Q169" si="185">O169/150</f>
        <v>0.89894626666666666</v>
      </c>
      <c r="R169" s="6">
        <f t="shared" ref="R169" si="186">R168+C169-T169</f>
        <v>15456.739999999994</v>
      </c>
      <c r="S169" s="106">
        <f t="shared" ref="S169" si="187">R169*D169</f>
        <v>21276.202609999993</v>
      </c>
      <c r="T169" s="106">
        <v>240.9</v>
      </c>
      <c r="U169" s="106">
        <v>329.94</v>
      </c>
      <c r="V169" s="107">
        <f t="shared" ref="V169" si="188">V168+U169</f>
        <v>4571.0399999999991</v>
      </c>
      <c r="W169" s="107">
        <f t="shared" ref="W169" si="189">V169+S169</f>
        <v>25847.242609999994</v>
      </c>
      <c r="X169" s="97">
        <f t="shared" ref="X169" si="190">X168+B169</f>
        <v>23130</v>
      </c>
      <c r="Y169" s="6">
        <f t="shared" ref="Y169" si="191">W169-X169</f>
        <v>2717.2426099999939</v>
      </c>
      <c r="Z169" s="4">
        <f t="shared" ref="Z169" si="192">W169/X169-1</f>
        <v>0.11747698270644169</v>
      </c>
      <c r="AA169" s="4">
        <f t="shared" ref="AA169" si="193">S169/(X169-V169)-1</f>
        <v>0.14641136195131588</v>
      </c>
      <c r="AB169" s="125">
        <f t="shared" si="68"/>
        <v>0.23282064148148152</v>
      </c>
    </row>
    <row r="170" spans="1:28">
      <c r="A170" s="105" t="s">
        <v>643</v>
      </c>
      <c r="B170">
        <v>135</v>
      </c>
      <c r="C170" s="55">
        <v>97.4</v>
      </c>
      <c r="D170" s="56">
        <v>1.3844000000000001</v>
      </c>
      <c r="E170" s="19">
        <f t="shared" ref="E170:E174" si="194">10%*Q170+13%</f>
        <v>0.21989370666666669</v>
      </c>
      <c r="F170" s="37">
        <f t="shared" ref="F170:F174" si="195">IF(G170="",($F$1*C170-B170)/B170,H170/B170)</f>
        <v>-1.8568740740740681E-2</v>
      </c>
      <c r="H170" s="41">
        <f t="shared" ref="H170:H174" si="196">IF(G170="",$F$1*C170-B170,G170-B170)</f>
        <v>-2.506779999999992</v>
      </c>
      <c r="I170" t="s">
        <v>7</v>
      </c>
      <c r="J170" s="97" t="s">
        <v>644</v>
      </c>
      <c r="K170" s="81">
        <f t="shared" ref="K170:K174" si="197">DATE(MID(J170,1,4),MID(J170,5,2),MID(J170,7,2))</f>
        <v>43717</v>
      </c>
      <c r="L170" s="81" t="str">
        <f t="shared" ref="L170:L174" ca="1" si="198">IF(LEN(J170) &gt; 15,DATE(MID(J170,12,4),MID(J170,16,2),MID(J170,18,2)),TEXT(TODAY(),"yyyy-mm-dd"))</f>
        <v>2019-11-18</v>
      </c>
      <c r="M170" s="83">
        <f t="shared" ca="1" si="64"/>
        <v>9585</v>
      </c>
      <c r="N170" s="100">
        <f t="shared" ref="N170:N174" ca="1" si="199">H170/M170*365</f>
        <v>-9.5459019300990822E-2</v>
      </c>
      <c r="O170" s="90">
        <f t="shared" ref="O170:O174" si="200">D170*C170</f>
        <v>134.84056000000001</v>
      </c>
      <c r="P170" s="90">
        <f t="shared" ref="P170:P174" si="201">B170-O170</f>
        <v>0.15943999999998937</v>
      </c>
      <c r="Q170" s="93">
        <f t="shared" ref="Q170:Q174" si="202">O170/150</f>
        <v>0.89893706666666673</v>
      </c>
      <c r="R170" s="6">
        <f t="shared" ref="R170:R174" si="203">R169+C170-T170</f>
        <v>15554.139999999994</v>
      </c>
      <c r="S170" s="106">
        <f t="shared" ref="S170:S174" si="204">R170*D170</f>
        <v>21533.151415999993</v>
      </c>
      <c r="T170" s="106"/>
      <c r="U170" s="106"/>
      <c r="V170" s="107">
        <f t="shared" ref="V170:V174" si="205">V169+U170</f>
        <v>4571.0399999999991</v>
      </c>
      <c r="W170" s="107">
        <f t="shared" ref="W170:W174" si="206">V170+S170</f>
        <v>26104.191415999994</v>
      </c>
      <c r="X170" s="97">
        <f t="shared" ref="X170:X174" si="207">X169+B170</f>
        <v>23265</v>
      </c>
      <c r="Y170" s="6">
        <f t="shared" ref="Y170:Y174" si="208">W170-X170</f>
        <v>2839.1914159999942</v>
      </c>
      <c r="Z170" s="4">
        <f t="shared" ref="Z170:Z174" si="209">W170/X170-1</f>
        <v>0.12203702626262602</v>
      </c>
      <c r="AA170" s="4">
        <f t="shared" ref="AA170:AA174" si="210">S170/(X170-V170)-1</f>
        <v>0.15187747357970127</v>
      </c>
      <c r="AB170" s="125">
        <f t="shared" si="68"/>
        <v>0.23846244740740738</v>
      </c>
    </row>
    <row r="171" spans="1:28">
      <c r="A171" s="105" t="s">
        <v>645</v>
      </c>
      <c r="B171">
        <v>135</v>
      </c>
      <c r="C171" s="55">
        <v>97.72</v>
      </c>
      <c r="D171" s="56">
        <v>1.3798999999999999</v>
      </c>
      <c r="E171" s="19">
        <f t="shared" si="194"/>
        <v>0.21989588533333335</v>
      </c>
      <c r="F171" s="37">
        <f t="shared" si="195"/>
        <v>-1.5344325925925911E-2</v>
      </c>
      <c r="H171" s="41">
        <f t="shared" si="196"/>
        <v>-2.0714839999999981</v>
      </c>
      <c r="I171" t="s">
        <v>7</v>
      </c>
      <c r="J171" s="97" t="s">
        <v>646</v>
      </c>
      <c r="K171" s="81">
        <f t="shared" si="197"/>
        <v>43718</v>
      </c>
      <c r="L171" s="81" t="str">
        <f t="shared" ca="1" si="198"/>
        <v>2019-11-18</v>
      </c>
      <c r="M171" s="83">
        <f t="shared" ca="1" si="64"/>
        <v>9450</v>
      </c>
      <c r="N171" s="100">
        <f t="shared" ca="1" si="199"/>
        <v>-8.0009699470899406E-2</v>
      </c>
      <c r="O171" s="90">
        <f t="shared" si="200"/>
        <v>134.843828</v>
      </c>
      <c r="P171" s="90">
        <f t="shared" si="201"/>
        <v>0.15617199999999798</v>
      </c>
      <c r="Q171" s="93">
        <f t="shared" si="202"/>
        <v>0.89895885333333336</v>
      </c>
      <c r="R171" s="6">
        <f t="shared" si="203"/>
        <v>15651.859999999993</v>
      </c>
      <c r="S171" s="106">
        <f t="shared" si="204"/>
        <v>21598.00161399999</v>
      </c>
      <c r="T171" s="106"/>
      <c r="U171" s="106"/>
      <c r="V171" s="107">
        <f t="shared" si="205"/>
        <v>4571.0399999999991</v>
      </c>
      <c r="W171" s="107">
        <f t="shared" si="206"/>
        <v>26169.041613999987</v>
      </c>
      <c r="X171" s="97">
        <f t="shared" si="207"/>
        <v>23400</v>
      </c>
      <c r="Y171" s="6">
        <f t="shared" si="208"/>
        <v>2769.041613999987</v>
      </c>
      <c r="Z171" s="4">
        <f t="shared" si="209"/>
        <v>0.11833511170940114</v>
      </c>
      <c r="AA171" s="4">
        <f t="shared" si="210"/>
        <v>0.14706290809476408</v>
      </c>
      <c r="AB171" s="125">
        <f t="shared" si="68"/>
        <v>0.23524021125925926</v>
      </c>
    </row>
    <row r="172" spans="1:28">
      <c r="A172" s="105" t="s">
        <v>647</v>
      </c>
      <c r="B172">
        <v>135</v>
      </c>
      <c r="C172" s="55">
        <v>98.39</v>
      </c>
      <c r="D172" s="56">
        <v>1.3704000000000001</v>
      </c>
      <c r="E172" s="19">
        <f t="shared" si="194"/>
        <v>0.219889104</v>
      </c>
      <c r="F172" s="37">
        <f t="shared" si="195"/>
        <v>-8.5932074074073043E-3</v>
      </c>
      <c r="H172" s="41">
        <f t="shared" si="196"/>
        <v>-1.160082999999986</v>
      </c>
      <c r="I172" t="s">
        <v>7</v>
      </c>
      <c r="J172" s="97" t="s">
        <v>648</v>
      </c>
      <c r="K172" s="81">
        <f t="shared" si="197"/>
        <v>43719</v>
      </c>
      <c r="L172" s="81" t="str">
        <f t="shared" ca="1" si="198"/>
        <v>2019-11-18</v>
      </c>
      <c r="M172" s="83">
        <f t="shared" ca="1" si="64"/>
        <v>9315</v>
      </c>
      <c r="N172" s="100">
        <f t="shared" ca="1" si="199"/>
        <v>-4.5456821792806752E-2</v>
      </c>
      <c r="O172" s="90">
        <f t="shared" si="200"/>
        <v>134.83365600000002</v>
      </c>
      <c r="P172" s="90">
        <f t="shared" si="201"/>
        <v>0.16634399999998095</v>
      </c>
      <c r="Q172" s="93">
        <f t="shared" si="202"/>
        <v>0.89889104000000009</v>
      </c>
      <c r="R172" s="6">
        <f t="shared" si="203"/>
        <v>15750.249999999993</v>
      </c>
      <c r="S172" s="106">
        <f t="shared" si="204"/>
        <v>21584.142599999992</v>
      </c>
      <c r="T172" s="106"/>
      <c r="U172" s="106"/>
      <c r="V172" s="107">
        <f t="shared" si="205"/>
        <v>4571.0399999999991</v>
      </c>
      <c r="W172" s="107">
        <f t="shared" si="206"/>
        <v>26155.182599999993</v>
      </c>
      <c r="X172" s="97">
        <f t="shared" si="207"/>
        <v>23535</v>
      </c>
      <c r="Y172" s="6">
        <f t="shared" si="208"/>
        <v>2620.1825999999928</v>
      </c>
      <c r="Z172" s="4">
        <f t="shared" si="209"/>
        <v>0.11133131931166318</v>
      </c>
      <c r="AA172" s="4">
        <f t="shared" si="210"/>
        <v>0.13816642726519102</v>
      </c>
      <c r="AB172" s="125">
        <f t="shared" si="68"/>
        <v>0.2284823114074073</v>
      </c>
    </row>
    <row r="173" spans="1:28">
      <c r="A173" s="105" t="s">
        <v>649</v>
      </c>
      <c r="B173">
        <v>135</v>
      </c>
      <c r="C173" s="55">
        <v>97.41</v>
      </c>
      <c r="D173" s="56">
        <v>1.3843000000000001</v>
      </c>
      <c r="E173" s="19">
        <f t="shared" si="194"/>
        <v>0.21989644200000003</v>
      </c>
      <c r="F173" s="37">
        <f t="shared" si="195"/>
        <v>-1.8467977777777801E-2</v>
      </c>
      <c r="H173" s="41">
        <f t="shared" si="196"/>
        <v>-2.4931770000000029</v>
      </c>
      <c r="I173" t="s">
        <v>7</v>
      </c>
      <c r="J173" s="97" t="s">
        <v>650</v>
      </c>
      <c r="K173" s="81">
        <f t="shared" si="197"/>
        <v>43720</v>
      </c>
      <c r="L173" s="81" t="str">
        <f t="shared" ca="1" si="198"/>
        <v>2019-11-18</v>
      </c>
      <c r="M173" s="83">
        <f t="shared" ca="1" si="64"/>
        <v>9180</v>
      </c>
      <c r="N173" s="100">
        <f t="shared" ca="1" si="199"/>
        <v>-9.9129586601307301E-2</v>
      </c>
      <c r="O173" s="90">
        <f t="shared" si="200"/>
        <v>134.844663</v>
      </c>
      <c r="P173" s="90">
        <f t="shared" si="201"/>
        <v>0.15533700000000294</v>
      </c>
      <c r="Q173" s="93">
        <f t="shared" si="202"/>
        <v>0.89896441999999999</v>
      </c>
      <c r="R173" s="6">
        <f t="shared" si="203"/>
        <v>15847.659999999993</v>
      </c>
      <c r="S173" s="106">
        <f t="shared" si="204"/>
        <v>21937.915737999992</v>
      </c>
      <c r="T173" s="106"/>
      <c r="U173" s="106"/>
      <c r="V173" s="107">
        <f t="shared" si="205"/>
        <v>4571.0399999999991</v>
      </c>
      <c r="W173" s="107">
        <f t="shared" si="206"/>
        <v>26508.95573799999</v>
      </c>
      <c r="X173" s="97">
        <f t="shared" si="207"/>
        <v>23670</v>
      </c>
      <c r="Y173" s="6">
        <f t="shared" si="208"/>
        <v>2838.9557379999897</v>
      </c>
      <c r="Z173" s="4">
        <f t="shared" si="209"/>
        <v>0.11993898343895193</v>
      </c>
      <c r="AA173" s="4">
        <f t="shared" si="210"/>
        <v>0.14864451980631377</v>
      </c>
      <c r="AB173" s="125">
        <f t="shared" si="68"/>
        <v>0.23836441977777784</v>
      </c>
    </row>
    <row r="174" spans="1:28">
      <c r="A174" s="105" t="s">
        <v>651</v>
      </c>
      <c r="B174">
        <v>135</v>
      </c>
      <c r="C174" s="55">
        <v>97.75</v>
      </c>
      <c r="D174" s="56">
        <v>1.3794</v>
      </c>
      <c r="E174" s="19">
        <f t="shared" si="194"/>
        <v>0.2198909</v>
      </c>
      <c r="F174" s="37">
        <f t="shared" si="195"/>
        <v>-1.5042037037037053E-2</v>
      </c>
      <c r="H174" s="41">
        <f t="shared" si="196"/>
        <v>-2.0306750000000022</v>
      </c>
      <c r="I174" t="s">
        <v>7</v>
      </c>
      <c r="J174" s="97" t="s">
        <v>652</v>
      </c>
      <c r="K174" s="81">
        <f t="shared" si="197"/>
        <v>43724</v>
      </c>
      <c r="L174" s="81" t="str">
        <f t="shared" ca="1" si="198"/>
        <v>2019-11-18</v>
      </c>
      <c r="M174" s="83">
        <f t="shared" ca="1" si="64"/>
        <v>8640</v>
      </c>
      <c r="N174" s="100">
        <f t="shared" ca="1" si="199"/>
        <v>-8.5786617476851942E-2</v>
      </c>
      <c r="O174" s="90">
        <f t="shared" si="200"/>
        <v>134.83635000000001</v>
      </c>
      <c r="P174" s="90">
        <f t="shared" si="201"/>
        <v>0.16364999999998986</v>
      </c>
      <c r="Q174" s="93">
        <f t="shared" si="202"/>
        <v>0.89890900000000007</v>
      </c>
      <c r="R174" s="6">
        <f t="shared" si="203"/>
        <v>15945.409999999993</v>
      </c>
      <c r="S174" s="106">
        <f t="shared" si="204"/>
        <v>21995.098553999989</v>
      </c>
      <c r="T174" s="106"/>
      <c r="U174" s="106"/>
      <c r="V174" s="107">
        <f t="shared" si="205"/>
        <v>4571.0399999999991</v>
      </c>
      <c r="W174" s="107">
        <f t="shared" si="206"/>
        <v>26566.13855399999</v>
      </c>
      <c r="X174" s="97">
        <f t="shared" si="207"/>
        <v>23805</v>
      </c>
      <c r="Y174" s="6">
        <f t="shared" si="208"/>
        <v>2761.1385539999901</v>
      </c>
      <c r="Z174" s="4">
        <f t="shared" si="209"/>
        <v>0.1159898573408944</v>
      </c>
      <c r="AA174" s="4">
        <f t="shared" si="210"/>
        <v>0.14355538609833807</v>
      </c>
      <c r="AB174" s="125">
        <f t="shared" si="68"/>
        <v>0.23493293703703705</v>
      </c>
    </row>
    <row r="175" spans="1:28">
      <c r="A175" s="105" t="s">
        <v>666</v>
      </c>
      <c r="B175">
        <v>135</v>
      </c>
      <c r="C175" s="55">
        <v>99.32</v>
      </c>
      <c r="D175" s="56">
        <v>1.3576999999999999</v>
      </c>
      <c r="E175" s="19">
        <f t="shared" ref="E175:E178" si="211">10%*Q175+13%</f>
        <v>0.21989784266666668</v>
      </c>
      <c r="F175" s="37">
        <f t="shared" ref="F175:F178" si="212">IF(G175="",($F$1*C175-B175)/B175,H175/B175)</f>
        <v>7.7774814814814716E-4</v>
      </c>
      <c r="H175" s="41">
        <f t="shared" ref="H175:H178" si="213">IF(G175="",$F$1*C175-B175,G175-B175)</f>
        <v>0.10499599999999987</v>
      </c>
      <c r="I175" t="s">
        <v>7</v>
      </c>
      <c r="J175" s="97" t="s">
        <v>659</v>
      </c>
      <c r="K175" s="81">
        <f t="shared" ref="K175:K178" si="214">DATE(MID(J175,1,4),MID(J175,5,2),MID(J175,7,2))</f>
        <v>43725</v>
      </c>
      <c r="L175" s="81" t="str">
        <f t="shared" ref="L175:L178" ca="1" si="215">IF(LEN(J175) &gt; 15,DATE(MID(J175,12,4),MID(J175,16,2),MID(J175,18,2)),TEXT(TODAY(),"yyyy-mm-dd"))</f>
        <v>2019-11-18</v>
      </c>
      <c r="M175" s="83">
        <f t="shared" ca="1" si="64"/>
        <v>8505</v>
      </c>
      <c r="N175" s="100">
        <f t="shared" ref="N175:N178" ca="1" si="216">H175/M175*365</f>
        <v>4.5060011757789478E-3</v>
      </c>
      <c r="O175" s="90">
        <f t="shared" ref="O175:O178" si="217">D175*C175</f>
        <v>134.84676399999998</v>
      </c>
      <c r="P175" s="90">
        <f t="shared" ref="P175:P178" si="218">B175-O175</f>
        <v>0.15323600000002102</v>
      </c>
      <c r="Q175" s="93">
        <f t="shared" ref="Q175:Q178" si="219">O175/150</f>
        <v>0.8989784266666665</v>
      </c>
      <c r="R175" s="6">
        <f t="shared" ref="R175:R178" si="220">R174+C175-T175</f>
        <v>16044.729999999992</v>
      </c>
      <c r="S175" s="106">
        <f t="shared" ref="S175:S178" si="221">R175*D175</f>
        <v>21783.929920999988</v>
      </c>
      <c r="T175" s="106"/>
      <c r="U175" s="106"/>
      <c r="V175" s="107">
        <f t="shared" ref="V175:V178" si="222">V174+U175</f>
        <v>4571.0399999999991</v>
      </c>
      <c r="W175" s="107">
        <f t="shared" ref="W175:W178" si="223">V175+S175</f>
        <v>26354.969920999989</v>
      </c>
      <c r="X175" s="97">
        <f t="shared" ref="X175:X178" si="224">X174+B175</f>
        <v>23940</v>
      </c>
      <c r="Y175" s="6">
        <f t="shared" ref="Y175:Y178" si="225">W175-X175</f>
        <v>2414.969920999989</v>
      </c>
      <c r="Z175" s="4">
        <f t="shared" ref="Z175:Z178" si="226">W175/X175-1</f>
        <v>0.10087593654970717</v>
      </c>
      <c r="AA175" s="4">
        <f t="shared" ref="AA175:AA178" si="227">S175/(X175-V175)-1</f>
        <v>0.12468247758268847</v>
      </c>
      <c r="AB175" s="125">
        <f t="shared" si="68"/>
        <v>0.21912009451851852</v>
      </c>
    </row>
    <row r="176" spans="1:28">
      <c r="A176" s="105" t="s">
        <v>667</v>
      </c>
      <c r="B176">
        <v>135</v>
      </c>
      <c r="C176" s="55">
        <v>98.86</v>
      </c>
      <c r="D176" s="56">
        <v>1.3638999999999999</v>
      </c>
      <c r="E176" s="19">
        <f t="shared" si="211"/>
        <v>0.21989010266666667</v>
      </c>
      <c r="F176" s="37">
        <f t="shared" si="212"/>
        <v>-3.8573481481480316E-3</v>
      </c>
      <c r="H176" s="41">
        <f t="shared" si="213"/>
        <v>-0.52074199999998427</v>
      </c>
      <c r="I176" t="s">
        <v>7</v>
      </c>
      <c r="J176" s="97" t="s">
        <v>661</v>
      </c>
      <c r="K176" s="81">
        <f t="shared" si="214"/>
        <v>43726</v>
      </c>
      <c r="L176" s="81" t="str">
        <f t="shared" ca="1" si="215"/>
        <v>2019-11-18</v>
      </c>
      <c r="M176" s="83">
        <f t="shared" ca="1" si="64"/>
        <v>8370</v>
      </c>
      <c r="N176" s="100">
        <f t="shared" ca="1" si="216"/>
        <v>-2.2708581839903732E-2</v>
      </c>
      <c r="O176" s="90">
        <f t="shared" si="217"/>
        <v>134.83515399999999</v>
      </c>
      <c r="P176" s="90">
        <f t="shared" si="218"/>
        <v>0.16484600000001137</v>
      </c>
      <c r="Q176" s="93">
        <f t="shared" si="219"/>
        <v>0.8989010266666666</v>
      </c>
      <c r="R176" s="6">
        <f t="shared" si="220"/>
        <v>16143.589999999993</v>
      </c>
      <c r="S176" s="106">
        <f t="shared" si="221"/>
        <v>22018.242400999989</v>
      </c>
      <c r="T176" s="106"/>
      <c r="U176" s="106"/>
      <c r="V176" s="107">
        <f t="shared" si="222"/>
        <v>4571.0399999999991</v>
      </c>
      <c r="W176" s="107">
        <f t="shared" si="223"/>
        <v>26589.282400999989</v>
      </c>
      <c r="X176" s="97">
        <f t="shared" si="224"/>
        <v>24075</v>
      </c>
      <c r="Y176" s="6">
        <f t="shared" si="225"/>
        <v>2514.2824009999895</v>
      </c>
      <c r="Z176" s="4">
        <f t="shared" si="226"/>
        <v>0.10443540606438173</v>
      </c>
      <c r="AA176" s="4">
        <f t="shared" si="227"/>
        <v>0.12891138009922032</v>
      </c>
      <c r="AB176" s="125">
        <f t="shared" si="68"/>
        <v>0.2237474508148147</v>
      </c>
    </row>
    <row r="177" spans="1:28">
      <c r="A177" s="105" t="s">
        <v>668</v>
      </c>
      <c r="B177">
        <v>135</v>
      </c>
      <c r="C177" s="55">
        <v>98.53</v>
      </c>
      <c r="D177" s="56">
        <v>1.3685</v>
      </c>
      <c r="E177" s="19">
        <f t="shared" si="211"/>
        <v>0.21989220333333337</v>
      </c>
      <c r="F177" s="37">
        <f t="shared" si="212"/>
        <v>-7.1825259259258945E-3</v>
      </c>
      <c r="H177" s="41">
        <f t="shared" si="213"/>
        <v>-0.96964099999999576</v>
      </c>
      <c r="I177" t="s">
        <v>7</v>
      </c>
      <c r="J177" s="97" t="s">
        <v>663</v>
      </c>
      <c r="K177" s="81">
        <f t="shared" si="214"/>
        <v>43727</v>
      </c>
      <c r="L177" s="81" t="str">
        <f t="shared" ca="1" si="215"/>
        <v>2019-11-18</v>
      </c>
      <c r="M177" s="83">
        <f t="shared" ca="1" si="64"/>
        <v>8235</v>
      </c>
      <c r="N177" s="100">
        <f t="shared" ca="1" si="216"/>
        <v>-4.2977409228900844E-2</v>
      </c>
      <c r="O177" s="90">
        <f t="shared" si="217"/>
        <v>134.83830500000002</v>
      </c>
      <c r="P177" s="90">
        <f t="shared" si="218"/>
        <v>0.16169499999998038</v>
      </c>
      <c r="Q177" s="93">
        <f t="shared" si="219"/>
        <v>0.89892203333333343</v>
      </c>
      <c r="R177" s="6">
        <f t="shared" si="220"/>
        <v>16242.119999999994</v>
      </c>
      <c r="S177" s="106">
        <f t="shared" si="221"/>
        <v>22227.341219999991</v>
      </c>
      <c r="T177" s="106"/>
      <c r="U177" s="106"/>
      <c r="V177" s="107">
        <f t="shared" si="222"/>
        <v>4571.0399999999991</v>
      </c>
      <c r="W177" s="107">
        <f t="shared" si="223"/>
        <v>26798.381219999988</v>
      </c>
      <c r="X177" s="97">
        <f t="shared" si="224"/>
        <v>24210</v>
      </c>
      <c r="Y177" s="6">
        <f t="shared" si="225"/>
        <v>2588.3812199999884</v>
      </c>
      <c r="Z177" s="4">
        <f t="shared" si="226"/>
        <v>0.10691372242874797</v>
      </c>
      <c r="AA177" s="4">
        <f t="shared" si="227"/>
        <v>0.13179828361583268</v>
      </c>
      <c r="AB177" s="125">
        <f t="shared" si="68"/>
        <v>0.22707472925925926</v>
      </c>
    </row>
    <row r="178" spans="1:28">
      <c r="A178" s="105" t="s">
        <v>669</v>
      </c>
      <c r="B178">
        <v>135</v>
      </c>
      <c r="C178" s="55">
        <v>98.27</v>
      </c>
      <c r="D178" s="56">
        <v>1.3722000000000001</v>
      </c>
      <c r="E178" s="19">
        <f t="shared" si="211"/>
        <v>0.21989739600000002</v>
      </c>
      <c r="F178" s="37">
        <f t="shared" si="212"/>
        <v>-9.8023629629629475E-3</v>
      </c>
      <c r="H178" s="41">
        <f t="shared" si="213"/>
        <v>-1.3233189999999979</v>
      </c>
      <c r="I178" t="s">
        <v>7</v>
      </c>
      <c r="J178" s="97" t="s">
        <v>665</v>
      </c>
      <c r="K178" s="81">
        <f t="shared" si="214"/>
        <v>43728</v>
      </c>
      <c r="L178" s="81" t="str">
        <f t="shared" ca="1" si="215"/>
        <v>2019-11-18</v>
      </c>
      <c r="M178" s="83">
        <f t="shared" ca="1" si="64"/>
        <v>8100</v>
      </c>
      <c r="N178" s="100">
        <f t="shared" ca="1" si="216"/>
        <v>-5.9631041358024592E-2</v>
      </c>
      <c r="O178" s="90">
        <f t="shared" si="217"/>
        <v>134.84609399999999</v>
      </c>
      <c r="P178" s="90">
        <f t="shared" si="218"/>
        <v>0.15390600000000632</v>
      </c>
      <c r="Q178" s="93">
        <f t="shared" si="219"/>
        <v>0.89897395999999996</v>
      </c>
      <c r="R178" s="6">
        <f t="shared" si="220"/>
        <v>16340.389999999994</v>
      </c>
      <c r="S178" s="106">
        <f t="shared" si="221"/>
        <v>22422.283157999995</v>
      </c>
      <c r="T178" s="106"/>
      <c r="U178" s="106"/>
      <c r="V178" s="107">
        <f t="shared" si="222"/>
        <v>4571.0399999999991</v>
      </c>
      <c r="W178" s="107">
        <f t="shared" si="223"/>
        <v>26993.323157999992</v>
      </c>
      <c r="X178" s="97">
        <f t="shared" si="224"/>
        <v>24345</v>
      </c>
      <c r="Y178" s="6">
        <f t="shared" si="225"/>
        <v>2648.323157999992</v>
      </c>
      <c r="Z178" s="4">
        <f t="shared" si="226"/>
        <v>0.10878304202094857</v>
      </c>
      <c r="AA178" s="4">
        <f t="shared" si="227"/>
        <v>0.13392983287110916</v>
      </c>
      <c r="AB178" s="125">
        <f t="shared" si="68"/>
        <v>0.22969975896296296</v>
      </c>
    </row>
    <row r="179" spans="1:28">
      <c r="A179" s="105" t="s">
        <v>671</v>
      </c>
      <c r="B179">
        <v>135</v>
      </c>
      <c r="C179" s="55">
        <v>99.35</v>
      </c>
      <c r="D179" s="56">
        <v>1.3572</v>
      </c>
      <c r="E179" s="19">
        <f t="shared" ref="E179:E183" si="228">10%*Q179+13%</f>
        <v>0.21989187999999998</v>
      </c>
      <c r="F179" s="37">
        <f t="shared" ref="F179:F183" si="229">IF(G179="",($F$1*C179-B179)/B179,H179/B179)</f>
        <v>1.0800370370370055E-3</v>
      </c>
      <c r="H179" s="41">
        <f t="shared" ref="H179:H183" si="230">IF(G179="",$F$1*C179-B179,G179-B179)</f>
        <v>0.14580499999999574</v>
      </c>
      <c r="I179" t="s">
        <v>7</v>
      </c>
      <c r="J179" s="97" t="s">
        <v>672</v>
      </c>
      <c r="K179" s="81">
        <f t="shared" ref="K179:K183" si="231">DATE(MID(J179,1,4),MID(J179,5,2),MID(J179,7,2))</f>
        <v>43731</v>
      </c>
      <c r="L179" s="81" t="str">
        <f t="shared" ref="L179:L183" ca="1" si="232">IF(LEN(J179) &gt; 15,DATE(MID(J179,12,4),MID(J179,16,2),MID(J179,18,2)),TEXT(TODAY(),"yyyy-mm-dd"))</f>
        <v>2019-11-18</v>
      </c>
      <c r="M179" s="83">
        <f t="shared" ca="1" si="64"/>
        <v>7695</v>
      </c>
      <c r="N179" s="100">
        <f t="shared" ref="N179:N183" ca="1" si="233">H179/M179*365</f>
        <v>6.9160266406755617E-3</v>
      </c>
      <c r="O179" s="90">
        <f t="shared" ref="O179:O183" si="234">D179*C179</f>
        <v>134.83781999999999</v>
      </c>
      <c r="P179" s="90">
        <f t="shared" ref="P179:P183" si="235">B179-O179</f>
        <v>0.16218000000000643</v>
      </c>
      <c r="Q179" s="93">
        <f t="shared" ref="Q179:Q183" si="236">O179/150</f>
        <v>0.89891879999999991</v>
      </c>
      <c r="R179" s="6">
        <f t="shared" ref="R179:R183" si="237">R178+C179-T179</f>
        <v>16439.739999999994</v>
      </c>
      <c r="S179" s="106">
        <f t="shared" ref="S179:S183" si="238">R179*D179</f>
        <v>22312.015127999992</v>
      </c>
      <c r="T179" s="106"/>
      <c r="U179" s="106"/>
      <c r="V179" s="107">
        <f t="shared" ref="V179:V183" si="239">V178+U179</f>
        <v>4571.0399999999991</v>
      </c>
      <c r="W179" s="107">
        <f t="shared" ref="W179:W183" si="240">V179+S179</f>
        <v>26883.055127999993</v>
      </c>
      <c r="X179" s="97">
        <f t="shared" ref="X179:X183" si="241">X178+B179</f>
        <v>24480</v>
      </c>
      <c r="Y179" s="6">
        <f t="shared" ref="Y179:Y183" si="242">W179-X179</f>
        <v>2403.0551279999927</v>
      </c>
      <c r="Z179" s="4">
        <f t="shared" ref="Z179:Z183" si="243">W179/X179-1</f>
        <v>9.8164016666666409E-2</v>
      </c>
      <c r="AA179" s="4">
        <f t="shared" ref="AA179:AA183" si="244">S179/(X179-V179)-1</f>
        <v>0.12070219278154126</v>
      </c>
      <c r="AB179" s="125">
        <f t="shared" si="68"/>
        <v>0.21881184296296297</v>
      </c>
    </row>
    <row r="180" spans="1:28">
      <c r="A180" s="105" t="s">
        <v>673</v>
      </c>
      <c r="B180">
        <v>135</v>
      </c>
      <c r="C180" s="55">
        <v>99.09</v>
      </c>
      <c r="D180" s="56">
        <v>1.3608</v>
      </c>
      <c r="E180" s="19">
        <f t="shared" si="228"/>
        <v>0.21989444800000002</v>
      </c>
      <c r="F180" s="37">
        <f t="shared" si="229"/>
        <v>-1.539799999999837E-3</v>
      </c>
      <c r="H180" s="41">
        <f t="shared" si="230"/>
        <v>-0.20787299999997799</v>
      </c>
      <c r="I180" t="s">
        <v>7</v>
      </c>
      <c r="J180" s="97" t="s">
        <v>674</v>
      </c>
      <c r="K180" s="81">
        <f t="shared" si="231"/>
        <v>43732</v>
      </c>
      <c r="L180" s="81" t="str">
        <f t="shared" ca="1" si="232"/>
        <v>2019-11-18</v>
      </c>
      <c r="M180" s="83">
        <f t="shared" ca="1" si="64"/>
        <v>7560</v>
      </c>
      <c r="N180" s="100">
        <f t="shared" ca="1" si="233"/>
        <v>-1.0036196428570366E-2</v>
      </c>
      <c r="O180" s="90">
        <f t="shared" si="234"/>
        <v>134.84167200000002</v>
      </c>
      <c r="P180" s="90">
        <f t="shared" si="235"/>
        <v>0.15832799999998315</v>
      </c>
      <c r="Q180" s="93">
        <f t="shared" si="236"/>
        <v>0.89894448000000016</v>
      </c>
      <c r="R180" s="6">
        <f t="shared" si="237"/>
        <v>16538.829999999994</v>
      </c>
      <c r="S180" s="106">
        <f t="shared" si="238"/>
        <v>22506.039863999991</v>
      </c>
      <c r="T180" s="106"/>
      <c r="U180" s="106"/>
      <c r="V180" s="107">
        <f t="shared" si="239"/>
        <v>4571.0399999999991</v>
      </c>
      <c r="W180" s="107">
        <f t="shared" si="240"/>
        <v>27077.079863999992</v>
      </c>
      <c r="X180" s="97">
        <f t="shared" si="241"/>
        <v>24615</v>
      </c>
      <c r="Y180" s="6">
        <f t="shared" si="242"/>
        <v>2462.0798639999921</v>
      </c>
      <c r="Z180" s="4">
        <f t="shared" si="243"/>
        <v>0.10002355734308321</v>
      </c>
      <c r="AA180" s="4">
        <f t="shared" si="244"/>
        <v>0.12283400405907785</v>
      </c>
      <c r="AB180" s="125">
        <f t="shared" si="68"/>
        <v>0.22143424799999986</v>
      </c>
    </row>
    <row r="181" spans="1:28">
      <c r="A181" s="105" t="s">
        <v>675</v>
      </c>
      <c r="B181">
        <v>135</v>
      </c>
      <c r="C181" s="55">
        <v>99.8</v>
      </c>
      <c r="D181" s="56">
        <v>1.3511</v>
      </c>
      <c r="E181" s="19">
        <f t="shared" si="228"/>
        <v>0.21989318666666668</v>
      </c>
      <c r="F181" s="37">
        <f t="shared" si="229"/>
        <v>5.6143703703703017E-3</v>
      </c>
      <c r="H181" s="41">
        <f t="shared" si="230"/>
        <v>0.75793999999999073</v>
      </c>
      <c r="I181" t="s">
        <v>7</v>
      </c>
      <c r="J181" s="97" t="s">
        <v>676</v>
      </c>
      <c r="K181" s="81">
        <f t="shared" si="231"/>
        <v>43733</v>
      </c>
      <c r="L181" s="81" t="str">
        <f t="shared" ca="1" si="232"/>
        <v>2019-11-18</v>
      </c>
      <c r="M181" s="83">
        <f t="shared" ca="1" si="64"/>
        <v>7425</v>
      </c>
      <c r="N181" s="100">
        <f t="shared" ca="1" si="233"/>
        <v>3.7259003367002913E-2</v>
      </c>
      <c r="O181" s="90">
        <f t="shared" si="234"/>
        <v>134.83977999999999</v>
      </c>
      <c r="P181" s="90">
        <f t="shared" si="235"/>
        <v>0.16022000000000958</v>
      </c>
      <c r="Q181" s="93">
        <f t="shared" si="236"/>
        <v>0.89893186666666658</v>
      </c>
      <c r="R181" s="6">
        <f t="shared" si="237"/>
        <v>16638.629999999994</v>
      </c>
      <c r="S181" s="106">
        <f t="shared" si="238"/>
        <v>22480.452992999992</v>
      </c>
      <c r="T181" s="106"/>
      <c r="U181" s="106"/>
      <c r="V181" s="107">
        <f t="shared" si="239"/>
        <v>4571.0399999999991</v>
      </c>
      <c r="W181" s="107">
        <f t="shared" si="240"/>
        <v>27051.492992999993</v>
      </c>
      <c r="X181" s="97">
        <f t="shared" si="241"/>
        <v>24750</v>
      </c>
      <c r="Y181" s="6">
        <f t="shared" si="242"/>
        <v>2301.4929929999926</v>
      </c>
      <c r="Z181" s="4">
        <f t="shared" si="243"/>
        <v>9.2989615878787513E-2</v>
      </c>
      <c r="AA181" s="4">
        <f t="shared" si="244"/>
        <v>0.1140540936202854</v>
      </c>
      <c r="AB181" s="125">
        <f t="shared" si="68"/>
        <v>0.21427881629629639</v>
      </c>
    </row>
    <row r="182" spans="1:28">
      <c r="A182" s="105" t="s">
        <v>677</v>
      </c>
      <c r="B182">
        <v>135</v>
      </c>
      <c r="C182" s="55">
        <v>100.53</v>
      </c>
      <c r="D182" s="56">
        <v>1.3412999999999999</v>
      </c>
      <c r="E182" s="19">
        <f t="shared" si="228"/>
        <v>0.21989392600000002</v>
      </c>
      <c r="F182" s="37">
        <f t="shared" si="229"/>
        <v>1.2970066666666627E-2</v>
      </c>
      <c r="H182" s="41">
        <f t="shared" si="230"/>
        <v>1.7509589999999946</v>
      </c>
      <c r="I182" t="s">
        <v>7</v>
      </c>
      <c r="J182" s="97" t="s">
        <v>678</v>
      </c>
      <c r="K182" s="81">
        <f t="shared" si="231"/>
        <v>43734</v>
      </c>
      <c r="L182" s="81" t="str">
        <f t="shared" ca="1" si="232"/>
        <v>2019-11-18</v>
      </c>
      <c r="M182" s="83">
        <f t="shared" ca="1" si="64"/>
        <v>7290</v>
      </c>
      <c r="N182" s="100">
        <f t="shared" ca="1" si="233"/>
        <v>8.766804320987627E-2</v>
      </c>
      <c r="O182" s="90">
        <f t="shared" si="234"/>
        <v>134.840889</v>
      </c>
      <c r="P182" s="90">
        <f t="shared" si="235"/>
        <v>0.15911099999999578</v>
      </c>
      <c r="Q182" s="93">
        <f t="shared" si="236"/>
        <v>0.89893926000000002</v>
      </c>
      <c r="R182" s="6">
        <f t="shared" si="237"/>
        <v>16739.159999999993</v>
      </c>
      <c r="S182" s="106">
        <f t="shared" si="238"/>
        <v>22452.235307999988</v>
      </c>
      <c r="T182" s="106"/>
      <c r="U182" s="106"/>
      <c r="V182" s="107">
        <f t="shared" si="239"/>
        <v>4571.0399999999991</v>
      </c>
      <c r="W182" s="107">
        <f t="shared" si="240"/>
        <v>27023.275307999989</v>
      </c>
      <c r="X182" s="97">
        <f t="shared" si="241"/>
        <v>24885</v>
      </c>
      <c r="Y182" s="6">
        <f t="shared" si="242"/>
        <v>2138.2753079999893</v>
      </c>
      <c r="Z182" s="4">
        <f t="shared" si="243"/>
        <v>8.5926273176611945E-2</v>
      </c>
      <c r="AA182" s="4">
        <f t="shared" si="244"/>
        <v>0.10526137237643418</v>
      </c>
      <c r="AB182" s="125">
        <f t="shared" si="68"/>
        <v>0.2069238593333334</v>
      </c>
    </row>
    <row r="183" spans="1:28">
      <c r="A183" s="105" t="s">
        <v>679</v>
      </c>
      <c r="B183">
        <v>135</v>
      </c>
      <c r="C183" s="55">
        <v>100.25</v>
      </c>
      <c r="D183" s="56">
        <v>1.3451</v>
      </c>
      <c r="E183" s="19">
        <f t="shared" si="228"/>
        <v>0.21989751666666668</v>
      </c>
      <c r="F183" s="37">
        <f t="shared" si="229"/>
        <v>1.0148703703703809E-2</v>
      </c>
      <c r="H183" s="41">
        <f t="shared" si="230"/>
        <v>1.3700750000000141</v>
      </c>
      <c r="I183" t="s">
        <v>7</v>
      </c>
      <c r="J183" s="97" t="s">
        <v>680</v>
      </c>
      <c r="K183" s="81">
        <f t="shared" si="231"/>
        <v>43735</v>
      </c>
      <c r="L183" s="81" t="str">
        <f t="shared" ca="1" si="232"/>
        <v>2019-11-18</v>
      </c>
      <c r="M183" s="83">
        <f t="shared" ca="1" si="64"/>
        <v>7155</v>
      </c>
      <c r="N183" s="100">
        <f t="shared" ca="1" si="233"/>
        <v>6.9892016072677171E-2</v>
      </c>
      <c r="O183" s="90">
        <f t="shared" si="234"/>
        <v>134.84627499999999</v>
      </c>
      <c r="P183" s="90">
        <f t="shared" si="235"/>
        <v>0.15372500000000855</v>
      </c>
      <c r="Q183" s="93">
        <f t="shared" si="236"/>
        <v>0.89897516666666666</v>
      </c>
      <c r="R183" s="6">
        <f t="shared" si="237"/>
        <v>16839.409999999993</v>
      </c>
      <c r="S183" s="106">
        <f t="shared" si="238"/>
        <v>22650.690390999989</v>
      </c>
      <c r="T183" s="106"/>
      <c r="U183" s="106"/>
      <c r="V183" s="107">
        <f t="shared" si="239"/>
        <v>4571.0399999999991</v>
      </c>
      <c r="W183" s="107">
        <f t="shared" si="240"/>
        <v>27221.73039099999</v>
      </c>
      <c r="X183" s="97">
        <f t="shared" si="241"/>
        <v>25020</v>
      </c>
      <c r="Y183" s="6">
        <f t="shared" si="242"/>
        <v>2201.73039099999</v>
      </c>
      <c r="Z183" s="4">
        <f t="shared" si="243"/>
        <v>8.7998816586730255E-2</v>
      </c>
      <c r="AA183" s="4">
        <f t="shared" si="244"/>
        <v>0.107669553414941</v>
      </c>
      <c r="AB183" s="125">
        <f t="shared" si="68"/>
        <v>0.20974881296296288</v>
      </c>
    </row>
    <row r="184" spans="1:28">
      <c r="A184" s="105" t="s">
        <v>688</v>
      </c>
      <c r="B184">
        <v>135</v>
      </c>
      <c r="C184" s="55">
        <v>101.18</v>
      </c>
      <c r="D184" s="56">
        <v>1.3327</v>
      </c>
      <c r="E184" s="19">
        <f t="shared" ref="E184:E185" si="245">10%*Q184+13%</f>
        <v>0.21989505733333337</v>
      </c>
      <c r="F184" s="37">
        <f t="shared" ref="F184:F185" si="246">IF(G184="",($F$1*C184-B184)/B184,H184/B184)</f>
        <v>1.951965925925947E-2</v>
      </c>
      <c r="H184" s="41">
        <f t="shared" ref="H184:H185" si="247">IF(G184="",$F$1*C184-B184,G184-B184)</f>
        <v>2.6351540000000284</v>
      </c>
      <c r="I184" t="s">
        <v>7</v>
      </c>
      <c r="J184" s="97" t="s">
        <v>689</v>
      </c>
      <c r="K184" s="81">
        <f t="shared" ref="K184:K185" si="248">DATE(MID(J184,1,4),MID(J184,5,2),MID(J184,7,2))</f>
        <v>43738</v>
      </c>
      <c r="L184" s="81" t="str">
        <f t="shared" ref="L184:L185" ca="1" si="249">IF(LEN(J184) &gt; 15,DATE(MID(J184,12,4),MID(J184,16,2),MID(J184,18,2)),TEXT(TODAY(),"yyyy-mm-dd"))</f>
        <v>2019-11-18</v>
      </c>
      <c r="M184" s="83">
        <f t="shared" ca="1" si="64"/>
        <v>6750</v>
      </c>
      <c r="N184" s="100">
        <f t="shared" ref="N184:N185" ca="1" si="250">H184/M184*365</f>
        <v>0.14249351259259413</v>
      </c>
      <c r="O184" s="90">
        <f t="shared" ref="O184:O185" si="251">D184*C184</f>
        <v>134.84258600000001</v>
      </c>
      <c r="P184" s="90">
        <f t="shared" ref="P184:P185" si="252">B184-O184</f>
        <v>0.15741399999998862</v>
      </c>
      <c r="Q184" s="93">
        <f t="shared" ref="Q184:Q185" si="253">O184/150</f>
        <v>0.89895057333333339</v>
      </c>
      <c r="R184" s="6">
        <f t="shared" ref="R184:R185" si="254">R183+C184-T184</f>
        <v>16940.589999999993</v>
      </c>
      <c r="S184" s="106">
        <f t="shared" ref="S184:S185" si="255">R184*D184</f>
        <v>22576.724292999992</v>
      </c>
      <c r="T184" s="106"/>
      <c r="U184" s="106"/>
      <c r="V184" s="107">
        <f t="shared" ref="V184:V185" si="256">V183+U184</f>
        <v>4571.0399999999991</v>
      </c>
      <c r="W184" s="107">
        <f t="shared" ref="W184:W185" si="257">V184+S184</f>
        <v>27147.764292999993</v>
      </c>
      <c r="X184" s="97">
        <f t="shared" ref="X184:X185" si="258">X183+B184</f>
        <v>25155</v>
      </c>
      <c r="Y184" s="6">
        <f t="shared" ref="Y184:Y185" si="259">W184-X184</f>
        <v>1992.7642929999929</v>
      </c>
      <c r="Z184" s="4">
        <f t="shared" ref="Z184:Z185" si="260">W184/X184-1</f>
        <v>7.921941136950883E-2</v>
      </c>
      <c r="AA184" s="4">
        <f t="shared" ref="AA184:AA185" si="261">S184/(X184-V184)-1</f>
        <v>9.6811512119144849E-2</v>
      </c>
      <c r="AB184" s="125">
        <f t="shared" si="68"/>
        <v>0.2003753980740739</v>
      </c>
    </row>
    <row r="185" spans="1:28">
      <c r="A185" s="105" t="s">
        <v>690</v>
      </c>
      <c r="B185">
        <v>135</v>
      </c>
      <c r="C185" s="55">
        <v>100.62</v>
      </c>
      <c r="D185" s="56">
        <v>1.3401000000000001</v>
      </c>
      <c r="E185" s="19">
        <f t="shared" si="245"/>
        <v>0.21989390800000003</v>
      </c>
      <c r="F185" s="37">
        <f t="shared" si="246"/>
        <v>1.3876933333333412E-2</v>
      </c>
      <c r="H185" s="41">
        <f t="shared" si="247"/>
        <v>1.8733860000000107</v>
      </c>
      <c r="I185" t="s">
        <v>7</v>
      </c>
      <c r="J185" s="97" t="s">
        <v>691</v>
      </c>
      <c r="K185" s="81">
        <f t="shared" si="248"/>
        <v>43746</v>
      </c>
      <c r="L185" s="81" t="str">
        <f t="shared" ca="1" si="249"/>
        <v>2019-11-18</v>
      </c>
      <c r="M185" s="83">
        <f t="shared" ca="1" si="64"/>
        <v>5670</v>
      </c>
      <c r="N185" s="100">
        <f t="shared" ca="1" si="250"/>
        <v>0.12059715873015942</v>
      </c>
      <c r="O185" s="90">
        <f t="shared" si="251"/>
        <v>134.84086200000002</v>
      </c>
      <c r="P185" s="90">
        <f t="shared" si="252"/>
        <v>0.15913799999998446</v>
      </c>
      <c r="Q185" s="93">
        <f t="shared" si="253"/>
        <v>0.89893908000000011</v>
      </c>
      <c r="R185" s="6">
        <f t="shared" si="254"/>
        <v>17041.209999999992</v>
      </c>
      <c r="S185" s="106">
        <f t="shared" si="255"/>
        <v>22836.92552099999</v>
      </c>
      <c r="T185" s="106"/>
      <c r="U185" s="106"/>
      <c r="V185" s="107">
        <f t="shared" si="256"/>
        <v>4571.0399999999991</v>
      </c>
      <c r="W185" s="107">
        <f t="shared" si="257"/>
        <v>27407.965520999991</v>
      </c>
      <c r="X185" s="97">
        <f t="shared" si="258"/>
        <v>25290</v>
      </c>
      <c r="Y185" s="6">
        <f t="shared" si="259"/>
        <v>2117.965520999991</v>
      </c>
      <c r="Z185" s="4">
        <f t="shared" si="260"/>
        <v>8.3747153855278311E-2</v>
      </c>
      <c r="AA185" s="4">
        <f t="shared" si="261"/>
        <v>0.10222354408715462</v>
      </c>
      <c r="AB185" s="125">
        <f t="shared" si="68"/>
        <v>0.2060169746666666</v>
      </c>
    </row>
    <row r="186" spans="1:28">
      <c r="A186" s="105" t="s">
        <v>692</v>
      </c>
      <c r="B186">
        <v>135</v>
      </c>
      <c r="C186" s="55">
        <v>100.49</v>
      </c>
      <c r="D186" s="56">
        <v>1.3418000000000001</v>
      </c>
      <c r="E186" s="19">
        <f t="shared" ref="E186:E188" si="262">10%*Q186+13%</f>
        <v>0.21989165466666666</v>
      </c>
      <c r="F186" s="37">
        <f t="shared" ref="F186:F188" si="263">IF(G186="",($F$1*C186-B186)/B186,H186/B186)</f>
        <v>1.2567014814814885E-2</v>
      </c>
      <c r="H186" s="41">
        <f t="shared" ref="H186:H188" si="264">IF(G186="",$F$1*C186-B186,G186-B186)</f>
        <v>1.6965470000000096</v>
      </c>
      <c r="I186" t="s">
        <v>7</v>
      </c>
      <c r="J186" s="97" t="s">
        <v>693</v>
      </c>
      <c r="K186" s="81">
        <f t="shared" ref="K186:K188" si="265">DATE(MID(J186,1,4),MID(J186,5,2),MID(J186,7,2))</f>
        <v>43747</v>
      </c>
      <c r="L186" s="81" t="str">
        <f t="shared" ref="L186:L188" ca="1" si="266">IF(LEN(J186) &gt; 15,DATE(MID(J186,12,4),MID(J186,16,2),MID(J186,18,2)),TEXT(TODAY(),"yyyy-mm-dd"))</f>
        <v>2019-11-18</v>
      </c>
      <c r="M186" s="83">
        <f t="shared" ca="1" si="64"/>
        <v>5535</v>
      </c>
      <c r="N186" s="100">
        <f t="shared" ref="N186:N188" ca="1" si="267">H186/M186*365</f>
        <v>0.11187708310749839</v>
      </c>
      <c r="O186" s="90">
        <f t="shared" ref="O186:O188" si="268">D186*C186</f>
        <v>134.83748199999999</v>
      </c>
      <c r="P186" s="90">
        <f t="shared" ref="P186:P188" si="269">B186-O186</f>
        <v>0.16251800000000571</v>
      </c>
      <c r="Q186" s="93">
        <f t="shared" ref="Q186:Q188" si="270">O186/150</f>
        <v>0.89891654666666665</v>
      </c>
      <c r="R186" s="6">
        <f t="shared" ref="R186:R188" si="271">R185+C186-T186</f>
        <v>17141.699999999993</v>
      </c>
      <c r="S186" s="106">
        <f t="shared" ref="S186:S188" si="272">R186*D186</f>
        <v>23000.733059999991</v>
      </c>
      <c r="T186" s="106"/>
      <c r="U186" s="106"/>
      <c r="V186" s="107">
        <f t="shared" ref="V186:V188" si="273">V185+U186</f>
        <v>4571.0399999999991</v>
      </c>
      <c r="W186" s="107">
        <f t="shared" ref="W186:W188" si="274">V186+S186</f>
        <v>27571.773059999992</v>
      </c>
      <c r="X186" s="97">
        <f t="shared" ref="X186:X188" si="275">X185+B186</f>
        <v>25425</v>
      </c>
      <c r="Y186" s="6">
        <f t="shared" ref="Y186:Y188" si="276">W186-X186</f>
        <v>2146.7730599999923</v>
      </c>
      <c r="Z186" s="4">
        <f t="shared" ref="Z186:Z188" si="277">W186/X186-1</f>
        <v>8.443551858407039E-2</v>
      </c>
      <c r="AA186" s="4">
        <f t="shared" ref="AA186:AA188" si="278">S186/(X186-V186)-1</f>
        <v>0.10294318489150234</v>
      </c>
      <c r="AB186" s="125">
        <f t="shared" si="68"/>
        <v>0.20732463985185176</v>
      </c>
    </row>
    <row r="187" spans="1:28">
      <c r="A187" s="105" t="s">
        <v>694</v>
      </c>
      <c r="B187">
        <v>135</v>
      </c>
      <c r="C187" s="55">
        <v>99.72</v>
      </c>
      <c r="D187" s="56">
        <v>1.3522000000000001</v>
      </c>
      <c r="E187" s="19">
        <f t="shared" si="262"/>
        <v>0.21989425600000001</v>
      </c>
      <c r="F187" s="37">
        <f t="shared" si="263"/>
        <v>4.8082666666666093E-3</v>
      </c>
      <c r="H187" s="41">
        <f t="shared" si="264"/>
        <v>0.64911599999999225</v>
      </c>
      <c r="I187" t="s">
        <v>7</v>
      </c>
      <c r="J187" s="97" t="s">
        <v>695</v>
      </c>
      <c r="K187" s="81">
        <f t="shared" si="265"/>
        <v>43748</v>
      </c>
      <c r="L187" s="81" t="str">
        <f t="shared" ca="1" si="266"/>
        <v>2019-11-18</v>
      </c>
      <c r="M187" s="83">
        <f t="shared" ca="1" si="64"/>
        <v>5400</v>
      </c>
      <c r="N187" s="100">
        <f t="shared" ca="1" si="267"/>
        <v>4.3875433333332811E-2</v>
      </c>
      <c r="O187" s="90">
        <f t="shared" si="268"/>
        <v>134.84138400000001</v>
      </c>
      <c r="P187" s="90">
        <f t="shared" si="269"/>
        <v>0.15861599999999498</v>
      </c>
      <c r="Q187" s="93">
        <f t="shared" si="270"/>
        <v>0.89894256000000006</v>
      </c>
      <c r="R187" s="6">
        <f t="shared" si="271"/>
        <v>17241.419999999995</v>
      </c>
      <c r="S187" s="106">
        <f t="shared" si="272"/>
        <v>23313.848123999993</v>
      </c>
      <c r="T187" s="106"/>
      <c r="U187" s="106"/>
      <c r="V187" s="107">
        <f t="shared" si="273"/>
        <v>4571.0399999999991</v>
      </c>
      <c r="W187" s="107">
        <f t="shared" si="274"/>
        <v>27884.88812399999</v>
      </c>
      <c r="X187" s="97">
        <f t="shared" si="275"/>
        <v>25560</v>
      </c>
      <c r="Y187" s="6">
        <f t="shared" si="276"/>
        <v>2324.8881239999901</v>
      </c>
      <c r="Z187" s="4">
        <f t="shared" si="277"/>
        <v>9.0958064319248466E-2</v>
      </c>
      <c r="AA187" s="4">
        <f t="shared" si="278"/>
        <v>0.11076719017998005</v>
      </c>
      <c r="AB187" s="125">
        <f t="shared" si="68"/>
        <v>0.21508598933333339</v>
      </c>
    </row>
    <row r="188" spans="1:28">
      <c r="A188" s="105" t="s">
        <v>696</v>
      </c>
      <c r="B188">
        <v>135</v>
      </c>
      <c r="C188" s="55">
        <v>98.81</v>
      </c>
      <c r="D188" s="56">
        <v>1.3646</v>
      </c>
      <c r="E188" s="19">
        <f t="shared" si="262"/>
        <v>0.21989075066666669</v>
      </c>
      <c r="F188" s="37">
        <f t="shared" si="263"/>
        <v>-4.3611629629628657E-3</v>
      </c>
      <c r="H188" s="41">
        <f t="shared" si="264"/>
        <v>-0.58875699999998687</v>
      </c>
      <c r="I188" t="s">
        <v>7</v>
      </c>
      <c r="J188" s="97" t="s">
        <v>697</v>
      </c>
      <c r="K188" s="81">
        <f t="shared" si="265"/>
        <v>43749</v>
      </c>
      <c r="L188" s="81" t="str">
        <f t="shared" ca="1" si="266"/>
        <v>2019-11-18</v>
      </c>
      <c r="M188" s="83">
        <f t="shared" ca="1" si="64"/>
        <v>5265</v>
      </c>
      <c r="N188" s="100">
        <f t="shared" ca="1" si="267"/>
        <v>-4.0816012345678103E-2</v>
      </c>
      <c r="O188" s="90">
        <f t="shared" si="268"/>
        <v>134.83612600000001</v>
      </c>
      <c r="P188" s="90">
        <f t="shared" si="269"/>
        <v>0.16387399999999275</v>
      </c>
      <c r="Q188" s="93">
        <f t="shared" si="270"/>
        <v>0.89890750666666674</v>
      </c>
      <c r="R188" s="6">
        <f t="shared" si="271"/>
        <v>17340.229999999996</v>
      </c>
      <c r="S188" s="106">
        <f t="shared" si="272"/>
        <v>23662.477857999995</v>
      </c>
      <c r="T188" s="106"/>
      <c r="U188" s="106"/>
      <c r="V188" s="107">
        <f t="shared" si="273"/>
        <v>4571.0399999999991</v>
      </c>
      <c r="W188" s="107">
        <f t="shared" si="274"/>
        <v>28233.517857999992</v>
      </c>
      <c r="X188" s="97">
        <f t="shared" si="275"/>
        <v>25695</v>
      </c>
      <c r="Y188" s="6">
        <f t="shared" si="276"/>
        <v>2538.517857999992</v>
      </c>
      <c r="Z188" s="4">
        <f t="shared" si="277"/>
        <v>9.8794234598170494E-2</v>
      </c>
      <c r="AA188" s="4">
        <f t="shared" si="278"/>
        <v>0.12017244200424515</v>
      </c>
      <c r="AB188" s="125">
        <f t="shared" si="68"/>
        <v>0.22425191362962957</v>
      </c>
    </row>
    <row r="189" spans="1:28">
      <c r="A189" s="105" t="s">
        <v>704</v>
      </c>
      <c r="B189">
        <v>135</v>
      </c>
      <c r="C189" s="55">
        <v>97.84</v>
      </c>
      <c r="D189" s="56">
        <v>1.3782000000000001</v>
      </c>
      <c r="E189" s="19">
        <f t="shared" ref="E189:E193" si="279">10%*Q189+13%</f>
        <v>0.21989539200000002</v>
      </c>
      <c r="F189" s="37">
        <f t="shared" ref="F189:F193" si="280">IF(G189="",($F$1*C189-B189)/B189,H189/B189)</f>
        <v>-1.4135170370370268E-2</v>
      </c>
      <c r="H189" s="41">
        <f t="shared" ref="H189:H193" si="281">IF(G189="",$F$1*C189-B189,G189-B189)</f>
        <v>-1.9082479999999862</v>
      </c>
      <c r="I189" t="s">
        <v>7</v>
      </c>
      <c r="J189" s="97" t="s">
        <v>705</v>
      </c>
      <c r="K189" s="81">
        <f t="shared" ref="K189:K193" si="282">DATE(MID(J189,1,4),MID(J189,5,2),MID(J189,7,2))</f>
        <v>43752</v>
      </c>
      <c r="L189" s="81" t="str">
        <f t="shared" ref="L189:L193" ca="1" si="283">IF(LEN(J189) &gt; 15,DATE(MID(J189,12,4),MID(J189,16,2),MID(J189,18,2)),TEXT(TODAY(),"yyyy-mm-dd"))</f>
        <v>2019-11-18</v>
      </c>
      <c r="M189" s="83">
        <f t="shared" ca="1" si="64"/>
        <v>4860</v>
      </c>
      <c r="N189" s="100">
        <f t="shared" ref="N189:N193" ca="1" si="284">H189/M189*365</f>
        <v>-0.14331492181069855</v>
      </c>
      <c r="O189" s="90">
        <f t="shared" ref="O189:O193" si="285">D189*C189</f>
        <v>134.84308800000002</v>
      </c>
      <c r="P189" s="90">
        <f t="shared" ref="P189:P193" si="286">B189-O189</f>
        <v>0.15691199999997707</v>
      </c>
      <c r="Q189" s="93">
        <f t="shared" ref="Q189:Q193" si="287">O189/150</f>
        <v>0.89895392000000018</v>
      </c>
      <c r="R189" s="6">
        <f t="shared" ref="R189:R193" si="288">R188+C189-T189</f>
        <v>17438.069999999996</v>
      </c>
      <c r="S189" s="106">
        <f t="shared" ref="S189:S193" si="289">R189*D189</f>
        <v>24033.148073999997</v>
      </c>
      <c r="T189" s="106"/>
      <c r="U189" s="106"/>
      <c r="V189" s="107">
        <f t="shared" ref="V189:V193" si="290">V188+U189</f>
        <v>4571.0399999999991</v>
      </c>
      <c r="W189" s="107">
        <f t="shared" ref="W189:W193" si="291">V189+S189</f>
        <v>28604.188073999998</v>
      </c>
      <c r="X189" s="97">
        <f t="shared" ref="X189:X193" si="292">X188+B189</f>
        <v>25830</v>
      </c>
      <c r="Y189" s="6">
        <f t="shared" ref="Y189:Y193" si="293">W189-X189</f>
        <v>2774.1880739999979</v>
      </c>
      <c r="Z189" s="4">
        <f t="shared" ref="Z189:Z193" si="294">W189/X189-1</f>
        <v>0.10740178373983733</v>
      </c>
      <c r="AA189" s="4">
        <f t="shared" ref="AA189:AA193" si="295">S189/(X189-V189)-1</f>
        <v>0.13049500417706228</v>
      </c>
      <c r="AB189" s="125">
        <f t="shared" si="68"/>
        <v>0.23403056237037029</v>
      </c>
    </row>
    <row r="190" spans="1:28">
      <c r="A190" s="105" t="s">
        <v>706</v>
      </c>
      <c r="B190">
        <v>135</v>
      </c>
      <c r="C190" s="55">
        <v>98.22</v>
      </c>
      <c r="D190" s="56">
        <v>1.3728</v>
      </c>
      <c r="E190" s="19">
        <f t="shared" si="279"/>
        <v>0.21989094400000003</v>
      </c>
      <c r="F190" s="37">
        <f t="shared" si="280"/>
        <v>-1.0306177777777781E-2</v>
      </c>
      <c r="H190" s="41">
        <f t="shared" si="281"/>
        <v>-1.3913340000000005</v>
      </c>
      <c r="I190" t="s">
        <v>7</v>
      </c>
      <c r="J190" s="97" t="s">
        <v>707</v>
      </c>
      <c r="K190" s="81">
        <f t="shared" si="282"/>
        <v>43753</v>
      </c>
      <c r="L190" s="81" t="str">
        <f t="shared" ca="1" si="283"/>
        <v>2019-11-18</v>
      </c>
      <c r="M190" s="83">
        <f t="shared" ca="1" si="64"/>
        <v>4725</v>
      </c>
      <c r="N190" s="100">
        <f t="shared" ca="1" si="284"/>
        <v>-0.10747871111111115</v>
      </c>
      <c r="O190" s="90">
        <f t="shared" si="285"/>
        <v>134.83641600000001</v>
      </c>
      <c r="P190" s="90">
        <f t="shared" si="286"/>
        <v>0.16358399999998596</v>
      </c>
      <c r="Q190" s="93">
        <f t="shared" si="287"/>
        <v>0.89890944000000006</v>
      </c>
      <c r="R190" s="6">
        <f t="shared" si="288"/>
        <v>17536.289999999997</v>
      </c>
      <c r="S190" s="106">
        <f t="shared" si="289"/>
        <v>24073.818911999995</v>
      </c>
      <c r="T190" s="106"/>
      <c r="U190" s="106"/>
      <c r="V190" s="107">
        <f t="shared" si="290"/>
        <v>4571.0399999999991</v>
      </c>
      <c r="W190" s="107">
        <f t="shared" si="291"/>
        <v>28644.858911999996</v>
      </c>
      <c r="X190" s="97">
        <f t="shared" si="292"/>
        <v>25965</v>
      </c>
      <c r="Y190" s="6">
        <f t="shared" si="293"/>
        <v>2679.8589119999961</v>
      </c>
      <c r="Z190" s="4">
        <f t="shared" si="294"/>
        <v>0.10321043373772376</v>
      </c>
      <c r="AA190" s="4">
        <f t="shared" si="295"/>
        <v>0.12526240639881525</v>
      </c>
      <c r="AB190" s="125">
        <f t="shared" si="68"/>
        <v>0.23019712177777782</v>
      </c>
    </row>
    <row r="191" spans="1:28">
      <c r="A191" s="105" t="s">
        <v>708</v>
      </c>
      <c r="B191">
        <v>135</v>
      </c>
      <c r="C191" s="55">
        <v>98.55</v>
      </c>
      <c r="D191" s="56">
        <v>1.3682000000000001</v>
      </c>
      <c r="E191" s="19">
        <f t="shared" si="279"/>
        <v>0.21989074</v>
      </c>
      <c r="F191" s="37">
        <f t="shared" si="280"/>
        <v>-6.9809999999999187E-3</v>
      </c>
      <c r="H191" s="41">
        <f t="shared" si="281"/>
        <v>-0.94243499999998903</v>
      </c>
      <c r="I191" t="s">
        <v>7</v>
      </c>
      <c r="J191" s="97" t="s">
        <v>709</v>
      </c>
      <c r="K191" s="81">
        <f t="shared" si="282"/>
        <v>43754</v>
      </c>
      <c r="L191" s="81" t="str">
        <f t="shared" ca="1" si="283"/>
        <v>2019-11-18</v>
      </c>
      <c r="M191" s="83">
        <f t="shared" ca="1" si="64"/>
        <v>4590</v>
      </c>
      <c r="N191" s="100">
        <f t="shared" ca="1" si="284"/>
        <v>-7.4943088235293248E-2</v>
      </c>
      <c r="O191" s="90">
        <f t="shared" si="285"/>
        <v>134.83610999999999</v>
      </c>
      <c r="P191" s="90">
        <f t="shared" si="286"/>
        <v>0.16389000000000919</v>
      </c>
      <c r="Q191" s="93">
        <f t="shared" si="287"/>
        <v>0.89890739999999991</v>
      </c>
      <c r="R191" s="6">
        <f t="shared" si="288"/>
        <v>17634.839999999997</v>
      </c>
      <c r="S191" s="106">
        <f t="shared" si="289"/>
        <v>24127.988087999998</v>
      </c>
      <c r="T191" s="106"/>
      <c r="U191" s="106"/>
      <c r="V191" s="107">
        <f t="shared" si="290"/>
        <v>4571.0399999999991</v>
      </c>
      <c r="W191" s="107">
        <f t="shared" si="291"/>
        <v>28699.028087999999</v>
      </c>
      <c r="X191" s="97">
        <f t="shared" si="292"/>
        <v>26100</v>
      </c>
      <c r="Y191" s="6">
        <f t="shared" si="293"/>
        <v>2599.0280879999991</v>
      </c>
      <c r="Z191" s="4">
        <f t="shared" si="294"/>
        <v>9.9579620229885091E-2</v>
      </c>
      <c r="AA191" s="4">
        <f t="shared" si="295"/>
        <v>0.12072241706055475</v>
      </c>
      <c r="AB191" s="125">
        <f t="shared" si="68"/>
        <v>0.22687173999999993</v>
      </c>
    </row>
    <row r="192" spans="1:28">
      <c r="A192" s="105" t="s">
        <v>710</v>
      </c>
      <c r="B192">
        <v>135</v>
      </c>
      <c r="C192" s="55">
        <v>98.5</v>
      </c>
      <c r="D192" s="56">
        <v>1.369</v>
      </c>
      <c r="E192" s="19">
        <f t="shared" si="279"/>
        <v>0.21989766666666666</v>
      </c>
      <c r="F192" s="37">
        <f t="shared" si="280"/>
        <v>-7.4848148148147532E-3</v>
      </c>
      <c r="H192" s="41">
        <f t="shared" si="281"/>
        <v>-1.0104499999999916</v>
      </c>
      <c r="I192" t="s">
        <v>7</v>
      </c>
      <c r="J192" s="97" t="s">
        <v>711</v>
      </c>
      <c r="K192" s="81">
        <f t="shared" si="282"/>
        <v>43755</v>
      </c>
      <c r="L192" s="81" t="str">
        <f t="shared" ca="1" si="283"/>
        <v>2019-11-18</v>
      </c>
      <c r="M192" s="83">
        <f t="shared" ca="1" si="64"/>
        <v>4455</v>
      </c>
      <c r="N192" s="100">
        <f t="shared" ca="1" si="284"/>
        <v>-8.2786588103254094E-2</v>
      </c>
      <c r="O192" s="90">
        <f t="shared" si="285"/>
        <v>134.84649999999999</v>
      </c>
      <c r="P192" s="90">
        <f t="shared" si="286"/>
        <v>0.15350000000000819</v>
      </c>
      <c r="Q192" s="93">
        <f t="shared" si="287"/>
        <v>0.89897666666666665</v>
      </c>
      <c r="R192" s="6">
        <f t="shared" si="288"/>
        <v>17733.339999999997</v>
      </c>
      <c r="S192" s="106">
        <f t="shared" si="289"/>
        <v>24276.942459999995</v>
      </c>
      <c r="T192" s="106"/>
      <c r="U192" s="106"/>
      <c r="V192" s="107">
        <f t="shared" si="290"/>
        <v>4571.0399999999991</v>
      </c>
      <c r="W192" s="107">
        <f t="shared" si="291"/>
        <v>28847.982459999992</v>
      </c>
      <c r="X192" s="97">
        <f t="shared" si="292"/>
        <v>26235</v>
      </c>
      <c r="Y192" s="6">
        <f t="shared" si="293"/>
        <v>2612.982459999992</v>
      </c>
      <c r="Z192" s="4">
        <f t="shared" si="294"/>
        <v>9.9599102725366651E-2</v>
      </c>
      <c r="AA192" s="4">
        <f t="shared" si="295"/>
        <v>0.12061425796576408</v>
      </c>
      <c r="AB192" s="125">
        <f t="shared" si="68"/>
        <v>0.22738248148148141</v>
      </c>
    </row>
    <row r="193" spans="1:28">
      <c r="A193" s="105" t="s">
        <v>712</v>
      </c>
      <c r="B193">
        <v>135</v>
      </c>
      <c r="C193" s="55">
        <v>99.84</v>
      </c>
      <c r="D193" s="56">
        <v>1.3505</v>
      </c>
      <c r="E193" s="19">
        <f t="shared" si="279"/>
        <v>0.21988928000000002</v>
      </c>
      <c r="F193" s="37">
        <f t="shared" si="280"/>
        <v>6.0174222222222533E-3</v>
      </c>
      <c r="H193" s="41">
        <f t="shared" si="281"/>
        <v>0.81235200000000418</v>
      </c>
      <c r="I193" t="s">
        <v>7</v>
      </c>
      <c r="J193" s="97" t="s">
        <v>713</v>
      </c>
      <c r="K193" s="81">
        <f t="shared" si="282"/>
        <v>43756</v>
      </c>
      <c r="L193" s="81" t="str">
        <f t="shared" ca="1" si="283"/>
        <v>2019-11-18</v>
      </c>
      <c r="M193" s="83">
        <f t="shared" ca="1" si="64"/>
        <v>4320</v>
      </c>
      <c r="N193" s="100">
        <f t="shared" ca="1" si="284"/>
        <v>6.863622222222257E-2</v>
      </c>
      <c r="O193" s="90">
        <f t="shared" si="285"/>
        <v>134.83392000000001</v>
      </c>
      <c r="P193" s="90">
        <f t="shared" si="286"/>
        <v>0.16607999999999379</v>
      </c>
      <c r="Q193" s="93">
        <f t="shared" si="287"/>
        <v>0.89889280000000005</v>
      </c>
      <c r="R193" s="6">
        <f t="shared" si="288"/>
        <v>17833.179999999997</v>
      </c>
      <c r="S193" s="106">
        <f t="shared" si="289"/>
        <v>24083.709589999995</v>
      </c>
      <c r="T193" s="106"/>
      <c r="U193" s="106"/>
      <c r="V193" s="107">
        <f t="shared" si="290"/>
        <v>4571.0399999999991</v>
      </c>
      <c r="W193" s="107">
        <f t="shared" si="291"/>
        <v>28654.749589999992</v>
      </c>
      <c r="X193" s="97">
        <f t="shared" si="292"/>
        <v>26370</v>
      </c>
      <c r="Y193" s="6">
        <f t="shared" si="293"/>
        <v>2284.7495899999922</v>
      </c>
      <c r="Z193" s="4">
        <f t="shared" si="294"/>
        <v>8.6642001896093834E-2</v>
      </c>
      <c r="AA193" s="4">
        <f t="shared" si="295"/>
        <v>0.10481002717560828</v>
      </c>
      <c r="AB193" s="125">
        <f t="shared" si="68"/>
        <v>0.21387185777777776</v>
      </c>
    </row>
    <row r="194" spans="1:28">
      <c r="A194" s="105" t="s">
        <v>725</v>
      </c>
      <c r="B194">
        <v>135</v>
      </c>
      <c r="C194" s="55">
        <v>99.58</v>
      </c>
      <c r="D194" s="56">
        <v>1.3541000000000001</v>
      </c>
      <c r="E194" s="19">
        <f t="shared" ref="E194:E198" si="296">10%*Q194+13%</f>
        <v>0.21989418533333335</v>
      </c>
      <c r="F194" s="37">
        <f t="shared" ref="F194:F198" si="297">IF(G194="",($F$1*C194-B194)/B194,H194/B194)</f>
        <v>3.3975851851852003E-3</v>
      </c>
      <c r="H194" s="41">
        <f t="shared" ref="H194:H198" si="298">IF(G194="",$F$1*C194-B194,G194-B194)</f>
        <v>0.45867400000000202</v>
      </c>
      <c r="I194" t="s">
        <v>7</v>
      </c>
      <c r="J194" s="97" t="s">
        <v>726</v>
      </c>
      <c r="K194" s="81">
        <f t="shared" ref="K194:K198" si="299">DATE(MID(J194,1,4),MID(J194,5,2),MID(J194,7,2))</f>
        <v>43759</v>
      </c>
      <c r="L194" s="81" t="str">
        <f t="shared" ref="L194:L198" ca="1" si="300">IF(LEN(J194) &gt; 15,DATE(MID(J194,12,4),MID(J194,16,2),MID(J194,18,2)),TEXT(TODAY(),"yyyy-mm-dd"))</f>
        <v>2019-11-18</v>
      </c>
      <c r="M194" s="83">
        <f t="shared" ca="1" si="64"/>
        <v>3915</v>
      </c>
      <c r="N194" s="100">
        <f t="shared" ref="N194:N198" ca="1" si="301">H194/M194*365</f>
        <v>4.2762710089399934E-2</v>
      </c>
      <c r="O194" s="90">
        <f t="shared" ref="O194:O198" si="302">D194*C194</f>
        <v>134.84127800000002</v>
      </c>
      <c r="P194" s="90">
        <f t="shared" ref="P194:P198" si="303">B194-O194</f>
        <v>0.15872199999998315</v>
      </c>
      <c r="Q194" s="93">
        <f t="shared" ref="Q194:Q198" si="304">O194/150</f>
        <v>0.89894185333333343</v>
      </c>
      <c r="R194" s="6">
        <f t="shared" ref="R194:R198" si="305">R193+C194-T194</f>
        <v>17932.759999999998</v>
      </c>
      <c r="S194" s="106">
        <f t="shared" ref="S194:S198" si="306">R194*D194</f>
        <v>24282.750315999998</v>
      </c>
      <c r="T194" s="106"/>
      <c r="U194" s="106"/>
      <c r="V194" s="107">
        <f t="shared" ref="V194:V198" si="307">V193+U194</f>
        <v>4571.0399999999991</v>
      </c>
      <c r="W194" s="107">
        <f t="shared" ref="W194:W198" si="308">V194+S194</f>
        <v>28853.790315999999</v>
      </c>
      <c r="X194" s="97">
        <f t="shared" ref="X194:X198" si="309">X193+B194</f>
        <v>26505</v>
      </c>
      <c r="Y194" s="6">
        <f t="shared" ref="Y194:Y198" si="310">W194-X194</f>
        <v>2348.7903159999987</v>
      </c>
      <c r="Z194" s="4">
        <f t="shared" ref="Z194:Z198" si="311">W194/X194-1</f>
        <v>8.8616876664780131E-2</v>
      </c>
      <c r="AA194" s="4">
        <f t="shared" ref="AA194:AA198" si="312">S194/(X194-V194)-1</f>
        <v>0.1070846448156193</v>
      </c>
      <c r="AB194" s="125">
        <f t="shared" si="68"/>
        <v>0.21649660014814814</v>
      </c>
    </row>
    <row r="195" spans="1:28">
      <c r="A195" s="105" t="s">
        <v>727</v>
      </c>
      <c r="B195">
        <v>135</v>
      </c>
      <c r="C195" s="55">
        <v>99.21</v>
      </c>
      <c r="D195" s="56">
        <v>1.3591</v>
      </c>
      <c r="E195" s="19">
        <f t="shared" si="296"/>
        <v>0.21989087400000001</v>
      </c>
      <c r="F195" s="37">
        <f t="shared" si="297"/>
        <v>-3.3064444444440359E-4</v>
      </c>
      <c r="H195" s="41">
        <f t="shared" si="298"/>
        <v>-4.4636999999994487E-2</v>
      </c>
      <c r="I195" t="s">
        <v>7</v>
      </c>
      <c r="J195" s="97" t="s">
        <v>728</v>
      </c>
      <c r="K195" s="81">
        <f t="shared" si="299"/>
        <v>43760</v>
      </c>
      <c r="L195" s="81" t="str">
        <f t="shared" ca="1" si="300"/>
        <v>2019-11-18</v>
      </c>
      <c r="M195" s="83">
        <f t="shared" ref="M195:M203" ca="1" si="313">(L195-K195+1)*B195</f>
        <v>3780</v>
      </c>
      <c r="N195" s="100">
        <f t="shared" ca="1" si="301"/>
        <v>-4.310186507935976E-3</v>
      </c>
      <c r="O195" s="90">
        <f t="shared" si="302"/>
        <v>134.83631099999999</v>
      </c>
      <c r="P195" s="90">
        <f t="shared" si="303"/>
        <v>0.16368900000000508</v>
      </c>
      <c r="Q195" s="93">
        <f t="shared" si="304"/>
        <v>0.89890873999999998</v>
      </c>
      <c r="R195" s="6">
        <f t="shared" si="305"/>
        <v>18031.969999999998</v>
      </c>
      <c r="S195" s="106">
        <f t="shared" si="306"/>
        <v>24507.250426999995</v>
      </c>
      <c r="T195" s="106"/>
      <c r="U195" s="106"/>
      <c r="V195" s="107">
        <f t="shared" si="307"/>
        <v>4571.0399999999991</v>
      </c>
      <c r="W195" s="107">
        <f t="shared" si="308"/>
        <v>29078.290426999993</v>
      </c>
      <c r="X195" s="97">
        <f t="shared" si="309"/>
        <v>26640</v>
      </c>
      <c r="Y195" s="6">
        <f t="shared" si="310"/>
        <v>2438.2904269999926</v>
      </c>
      <c r="Z195" s="4">
        <f t="shared" si="311"/>
        <v>9.1527418430930707E-2</v>
      </c>
      <c r="AA195" s="4">
        <f t="shared" si="312"/>
        <v>0.11048506259470292</v>
      </c>
      <c r="AB195" s="125">
        <f t="shared" ref="AB195:AB203" si="314">IF(E195-F195&lt;0,"达成",E195-F195)</f>
        <v>0.22022151844444443</v>
      </c>
    </row>
    <row r="196" spans="1:28">
      <c r="A196" s="105" t="s">
        <v>729</v>
      </c>
      <c r="B196">
        <v>135</v>
      </c>
      <c r="C196" s="55">
        <v>99.81</v>
      </c>
      <c r="D196" s="56">
        <v>1.351</v>
      </c>
      <c r="E196" s="19">
        <f t="shared" si="296"/>
        <v>0.21989554</v>
      </c>
      <c r="F196" s="37">
        <f t="shared" si="297"/>
        <v>5.7151333333333946E-3</v>
      </c>
      <c r="H196" s="41">
        <f t="shared" si="298"/>
        <v>0.77154300000000831</v>
      </c>
      <c r="I196" t="s">
        <v>7</v>
      </c>
      <c r="J196" s="97" t="s">
        <v>730</v>
      </c>
      <c r="K196" s="81">
        <f t="shared" si="299"/>
        <v>43761</v>
      </c>
      <c r="L196" s="81" t="str">
        <f t="shared" ca="1" si="300"/>
        <v>2019-11-18</v>
      </c>
      <c r="M196" s="83">
        <f t="shared" ca="1" si="313"/>
        <v>3645</v>
      </c>
      <c r="N196" s="100">
        <f t="shared" ca="1" si="301"/>
        <v>7.7260135802469959E-2</v>
      </c>
      <c r="O196" s="90">
        <f t="shared" si="302"/>
        <v>134.84331</v>
      </c>
      <c r="P196" s="90">
        <f t="shared" si="303"/>
        <v>0.15668999999999755</v>
      </c>
      <c r="Q196" s="93">
        <f t="shared" si="304"/>
        <v>0.89895540000000007</v>
      </c>
      <c r="R196" s="6">
        <f t="shared" si="305"/>
        <v>18131.78</v>
      </c>
      <c r="S196" s="106">
        <f t="shared" si="306"/>
        <v>24496.034779999998</v>
      </c>
      <c r="T196" s="106"/>
      <c r="U196" s="106"/>
      <c r="V196" s="107">
        <f t="shared" si="307"/>
        <v>4571.0399999999991</v>
      </c>
      <c r="W196" s="107">
        <f t="shared" si="308"/>
        <v>29067.074779999995</v>
      </c>
      <c r="X196" s="97">
        <f t="shared" si="309"/>
        <v>26775</v>
      </c>
      <c r="Y196" s="6">
        <f t="shared" si="310"/>
        <v>2292.0747799999954</v>
      </c>
      <c r="Z196" s="4">
        <f t="shared" si="311"/>
        <v>8.5605033800186581E-2</v>
      </c>
      <c r="AA196" s="4">
        <f t="shared" si="312"/>
        <v>0.10322819803314354</v>
      </c>
      <c r="AB196" s="125">
        <f t="shared" si="314"/>
        <v>0.2141804066666666</v>
      </c>
    </row>
    <row r="197" spans="1:28">
      <c r="A197" s="105" t="s">
        <v>731</v>
      </c>
      <c r="B197">
        <v>135</v>
      </c>
      <c r="C197" s="55">
        <v>99.82</v>
      </c>
      <c r="D197" s="56">
        <v>1.3508</v>
      </c>
      <c r="E197" s="19">
        <f t="shared" si="296"/>
        <v>0.21989123733333332</v>
      </c>
      <c r="F197" s="37">
        <f t="shared" si="297"/>
        <v>5.8158962962962775E-3</v>
      </c>
      <c r="H197" s="41">
        <f t="shared" si="298"/>
        <v>0.78514599999999746</v>
      </c>
      <c r="I197" t="s">
        <v>7</v>
      </c>
      <c r="J197" s="97" t="s">
        <v>732</v>
      </c>
      <c r="K197" s="81">
        <f t="shared" si="299"/>
        <v>43762</v>
      </c>
      <c r="L197" s="81" t="str">
        <f t="shared" ca="1" si="300"/>
        <v>2019-11-18</v>
      </c>
      <c r="M197" s="83">
        <f t="shared" ca="1" si="313"/>
        <v>3510</v>
      </c>
      <c r="N197" s="100">
        <f t="shared" ca="1" si="301"/>
        <v>8.1646236467236205E-2</v>
      </c>
      <c r="O197" s="90">
        <f t="shared" si="302"/>
        <v>134.83685599999998</v>
      </c>
      <c r="P197" s="90">
        <f t="shared" si="303"/>
        <v>0.16314400000001683</v>
      </c>
      <c r="Q197" s="93">
        <f t="shared" si="304"/>
        <v>0.89891237333333318</v>
      </c>
      <c r="R197" s="6">
        <f t="shared" si="305"/>
        <v>18231.599999999999</v>
      </c>
      <c r="S197" s="106">
        <f t="shared" si="306"/>
        <v>24627.245279999999</v>
      </c>
      <c r="T197" s="106"/>
      <c r="U197" s="106"/>
      <c r="V197" s="107">
        <f t="shared" si="307"/>
        <v>4571.0399999999991</v>
      </c>
      <c r="W197" s="107">
        <f t="shared" si="308"/>
        <v>29198.285279999996</v>
      </c>
      <c r="X197" s="97">
        <f t="shared" si="309"/>
        <v>26910</v>
      </c>
      <c r="Y197" s="6">
        <f t="shared" si="310"/>
        <v>2288.2852799999964</v>
      </c>
      <c r="Z197" s="4">
        <f t="shared" si="311"/>
        <v>8.5034755852842592E-2</v>
      </c>
      <c r="AA197" s="4">
        <f t="shared" si="312"/>
        <v>0.10243472748955185</v>
      </c>
      <c r="AB197" s="125">
        <f t="shared" si="314"/>
        <v>0.21407534103703704</v>
      </c>
    </row>
    <row r="198" spans="1:28">
      <c r="A198" s="105" t="s">
        <v>733</v>
      </c>
      <c r="B198">
        <v>135</v>
      </c>
      <c r="C198" s="55">
        <v>99.18</v>
      </c>
      <c r="D198" s="56">
        <v>1.3594999999999999</v>
      </c>
      <c r="E198" s="19">
        <f t="shared" si="296"/>
        <v>0.21989014000000001</v>
      </c>
      <c r="F198" s="37">
        <f t="shared" si="297"/>
        <v>-6.3293333333326195E-4</v>
      </c>
      <c r="H198" s="41">
        <f t="shared" si="298"/>
        <v>-8.5445999999990363E-2</v>
      </c>
      <c r="I198" t="s">
        <v>7</v>
      </c>
      <c r="J198" s="97" t="s">
        <v>734</v>
      </c>
      <c r="K198" s="81">
        <f t="shared" si="299"/>
        <v>43763</v>
      </c>
      <c r="L198" s="81" t="str">
        <f t="shared" ca="1" si="300"/>
        <v>2019-11-18</v>
      </c>
      <c r="M198" s="83">
        <f t="shared" ca="1" si="313"/>
        <v>3375</v>
      </c>
      <c r="N198" s="100">
        <f t="shared" ca="1" si="301"/>
        <v>-9.2408266666656243E-3</v>
      </c>
      <c r="O198" s="90">
        <f t="shared" si="302"/>
        <v>134.83520999999999</v>
      </c>
      <c r="P198" s="90">
        <f t="shared" si="303"/>
        <v>0.16479000000001065</v>
      </c>
      <c r="Q198" s="93">
        <f t="shared" si="304"/>
        <v>0.89890139999999996</v>
      </c>
      <c r="R198" s="6">
        <f t="shared" si="305"/>
        <v>18330.78</v>
      </c>
      <c r="S198" s="106">
        <f t="shared" si="306"/>
        <v>24920.695409999997</v>
      </c>
      <c r="T198" s="106"/>
      <c r="U198" s="106"/>
      <c r="V198" s="107">
        <f t="shared" si="307"/>
        <v>4571.0399999999991</v>
      </c>
      <c r="W198" s="107">
        <f t="shared" si="308"/>
        <v>29491.735409999994</v>
      </c>
      <c r="X198" s="97">
        <f t="shared" si="309"/>
        <v>27045</v>
      </c>
      <c r="Y198" s="6">
        <f t="shared" si="310"/>
        <v>2446.7354099999939</v>
      </c>
      <c r="Z198" s="4">
        <f t="shared" si="311"/>
        <v>9.0469048252911577E-2</v>
      </c>
      <c r="AA198" s="4">
        <f t="shared" si="312"/>
        <v>0.10886979464233271</v>
      </c>
      <c r="AB198" s="125">
        <f t="shared" si="314"/>
        <v>0.22052307333333326</v>
      </c>
    </row>
    <row r="199" spans="1:28">
      <c r="A199" s="105" t="s">
        <v>753</v>
      </c>
      <c r="B199">
        <v>135</v>
      </c>
      <c r="C199" s="55">
        <v>98.48</v>
      </c>
      <c r="D199" s="56">
        <v>1.3692</v>
      </c>
      <c r="E199" s="19">
        <f t="shared" ref="E199:E203" si="315">10%*Q199+13%</f>
        <v>0.21989254400000002</v>
      </c>
      <c r="F199" s="37">
        <f t="shared" ref="F199:F203" si="316">IF(G199="",($F$1*C199-B199)/B199,H199/B199)</f>
        <v>-7.6863407407407281E-3</v>
      </c>
      <c r="H199" s="41">
        <f t="shared" ref="H199:H203" si="317">IF(G199="",$F$1*C199-B199,G199-B199)</f>
        <v>-1.0376559999999984</v>
      </c>
      <c r="I199" t="s">
        <v>7</v>
      </c>
      <c r="J199" s="97" t="s">
        <v>744</v>
      </c>
      <c r="K199" s="81">
        <f t="shared" ref="K199:K203" si="318">DATE(MID(J199,1,4),MID(J199,5,2),MID(J199,7,2))</f>
        <v>43766</v>
      </c>
      <c r="L199" s="81" t="str">
        <f t="shared" ref="L199:L203" ca="1" si="319">IF(LEN(J199) &gt; 15,DATE(MID(J199,12,4),MID(J199,16,2),MID(J199,18,2)),TEXT(TODAY(),"yyyy-mm-dd"))</f>
        <v>2019-11-18</v>
      </c>
      <c r="M199" s="83">
        <f t="shared" ca="1" si="313"/>
        <v>2970</v>
      </c>
      <c r="N199" s="100">
        <f t="shared" ref="N199:N203" ca="1" si="320">H199/M199*365</f>
        <v>-0.12752338047138026</v>
      </c>
      <c r="O199" s="90">
        <f t="shared" ref="O199:O203" si="321">D199*C199</f>
        <v>134.83881600000001</v>
      </c>
      <c r="P199" s="90">
        <f t="shared" ref="P199:P203" si="322">B199-O199</f>
        <v>0.16118399999999156</v>
      </c>
      <c r="Q199" s="93">
        <f t="shared" ref="Q199:Q203" si="323">O199/150</f>
        <v>0.89892544000000008</v>
      </c>
      <c r="R199" s="6">
        <f t="shared" ref="R199:R203" si="324">R198+C199-T199</f>
        <v>18429.259999999998</v>
      </c>
      <c r="S199" s="106">
        <f t="shared" ref="S199:S203" si="325">R199*D199</f>
        <v>25233.342791999996</v>
      </c>
      <c r="T199" s="106"/>
      <c r="U199" s="106"/>
      <c r="V199" s="107">
        <f t="shared" ref="V199:V203" si="326">V198+U199</f>
        <v>4571.0399999999991</v>
      </c>
      <c r="W199" s="107">
        <f t="shared" ref="W199:W203" si="327">V199+S199</f>
        <v>29804.382791999997</v>
      </c>
      <c r="X199" s="97">
        <f t="shared" ref="X199:X203" si="328">X198+B199</f>
        <v>27180</v>
      </c>
      <c r="Y199" s="6">
        <f t="shared" ref="Y199:Y203" si="329">W199-X199</f>
        <v>2624.3827919999967</v>
      </c>
      <c r="Z199" s="4">
        <f t="shared" ref="Z199:Z203" si="330">W199/X199-1</f>
        <v>9.6555658278145495E-2</v>
      </c>
      <c r="AA199" s="4">
        <f t="shared" ref="AA199:AA203" si="331">S199/(X199-V199)-1</f>
        <v>0.11607711243683916</v>
      </c>
      <c r="AB199" s="125">
        <f t="shared" si="314"/>
        <v>0.22757888474074076</v>
      </c>
    </row>
    <row r="200" spans="1:28">
      <c r="A200" s="105" t="s">
        <v>754</v>
      </c>
      <c r="B200">
        <v>135</v>
      </c>
      <c r="C200" s="55">
        <v>98.87</v>
      </c>
      <c r="D200" s="56">
        <v>1.3637999999999999</v>
      </c>
      <c r="E200" s="19">
        <f t="shared" si="315"/>
        <v>0.21989260400000002</v>
      </c>
      <c r="F200" s="37">
        <f t="shared" si="316"/>
        <v>-3.7565851851851491E-3</v>
      </c>
      <c r="H200" s="41">
        <f t="shared" si="317"/>
        <v>-0.50713899999999512</v>
      </c>
      <c r="I200" t="s">
        <v>7</v>
      </c>
      <c r="J200" s="97" t="s">
        <v>746</v>
      </c>
      <c r="K200" s="81">
        <f t="shared" si="318"/>
        <v>43767</v>
      </c>
      <c r="L200" s="81" t="str">
        <f t="shared" ca="1" si="319"/>
        <v>2019-11-18</v>
      </c>
      <c r="M200" s="83">
        <f t="shared" ca="1" si="313"/>
        <v>2835</v>
      </c>
      <c r="N200" s="100">
        <f t="shared" ca="1" si="320"/>
        <v>-6.5293028218694246E-2</v>
      </c>
      <c r="O200" s="90">
        <f t="shared" si="321"/>
        <v>134.83890600000001</v>
      </c>
      <c r="P200" s="90">
        <f t="shared" si="322"/>
        <v>0.16109399999999141</v>
      </c>
      <c r="Q200" s="93">
        <f t="shared" si="323"/>
        <v>0.89892604000000009</v>
      </c>
      <c r="R200" s="6">
        <f t="shared" si="324"/>
        <v>18528.129999999997</v>
      </c>
      <c r="S200" s="106">
        <f t="shared" si="325"/>
        <v>25268.663693999995</v>
      </c>
      <c r="T200" s="106"/>
      <c r="U200" s="106"/>
      <c r="V200" s="107">
        <f t="shared" si="326"/>
        <v>4571.0399999999991</v>
      </c>
      <c r="W200" s="107">
        <f t="shared" si="327"/>
        <v>29839.703693999996</v>
      </c>
      <c r="X200" s="97">
        <f t="shared" si="328"/>
        <v>27315</v>
      </c>
      <c r="Y200" s="6">
        <f t="shared" si="329"/>
        <v>2524.7036939999962</v>
      </c>
      <c r="Z200" s="4">
        <f t="shared" si="330"/>
        <v>9.2429203514552194E-2</v>
      </c>
      <c r="AA200" s="4">
        <f t="shared" si="331"/>
        <v>0.11100545788859972</v>
      </c>
      <c r="AB200" s="125">
        <f t="shared" si="314"/>
        <v>0.22364918918518517</v>
      </c>
    </row>
    <row r="201" spans="1:28">
      <c r="A201" s="105" t="s">
        <v>755</v>
      </c>
      <c r="B201">
        <v>135</v>
      </c>
      <c r="C201" s="55">
        <v>99.32</v>
      </c>
      <c r="D201" s="56">
        <v>1.3575999999999999</v>
      </c>
      <c r="E201" s="19">
        <f t="shared" si="315"/>
        <v>0.21989122133333333</v>
      </c>
      <c r="F201" s="37">
        <f t="shared" si="316"/>
        <v>7.7774814814814716E-4</v>
      </c>
      <c r="H201" s="41">
        <f t="shared" si="317"/>
        <v>0.10499599999999987</v>
      </c>
      <c r="I201" t="s">
        <v>7</v>
      </c>
      <c r="J201" s="97" t="s">
        <v>748</v>
      </c>
      <c r="K201" s="81">
        <f t="shared" si="318"/>
        <v>43768</v>
      </c>
      <c r="L201" s="81" t="str">
        <f t="shared" ca="1" si="319"/>
        <v>2019-11-18</v>
      </c>
      <c r="M201" s="83">
        <f t="shared" ca="1" si="313"/>
        <v>2700</v>
      </c>
      <c r="N201" s="100">
        <f t="shared" ca="1" si="320"/>
        <v>1.4193903703703686E-2</v>
      </c>
      <c r="O201" s="90">
        <f t="shared" si="321"/>
        <v>134.83683199999999</v>
      </c>
      <c r="P201" s="90">
        <f t="shared" si="322"/>
        <v>0.16316800000001308</v>
      </c>
      <c r="Q201" s="93">
        <f t="shared" si="323"/>
        <v>0.89891221333333327</v>
      </c>
      <c r="R201" s="6">
        <f t="shared" si="324"/>
        <v>18627.449999999997</v>
      </c>
      <c r="S201" s="106">
        <f t="shared" si="325"/>
        <v>25288.626119999994</v>
      </c>
      <c r="T201" s="106"/>
      <c r="U201" s="106"/>
      <c r="V201" s="107">
        <f t="shared" si="326"/>
        <v>4571.0399999999991</v>
      </c>
      <c r="W201" s="107">
        <f t="shared" si="327"/>
        <v>29859.666119999994</v>
      </c>
      <c r="X201" s="97">
        <f t="shared" si="328"/>
        <v>27450</v>
      </c>
      <c r="Y201" s="6">
        <f t="shared" si="329"/>
        <v>2409.6661199999944</v>
      </c>
      <c r="Z201" s="4">
        <f t="shared" si="330"/>
        <v>8.778382950819652E-2</v>
      </c>
      <c r="AA201" s="4">
        <f t="shared" si="331"/>
        <v>0.1053223625549411</v>
      </c>
      <c r="AB201" s="125">
        <f t="shared" si="314"/>
        <v>0.21911347318518518</v>
      </c>
    </row>
    <row r="202" spans="1:28">
      <c r="A202" s="105" t="s">
        <v>756</v>
      </c>
      <c r="B202">
        <v>135</v>
      </c>
      <c r="C202" s="55">
        <v>99.43</v>
      </c>
      <c r="D202" s="56">
        <v>1.3561000000000001</v>
      </c>
      <c r="E202" s="19">
        <f t="shared" si="315"/>
        <v>0.21989134866666671</v>
      </c>
      <c r="F202" s="37">
        <f t="shared" si="316"/>
        <v>1.8861407407409084E-3</v>
      </c>
      <c r="H202" s="41">
        <f t="shared" si="317"/>
        <v>0.25462900000002264</v>
      </c>
      <c r="I202" t="s">
        <v>7</v>
      </c>
      <c r="J202" s="97" t="s">
        <v>750</v>
      </c>
      <c r="K202" s="81">
        <f t="shared" si="318"/>
        <v>43769</v>
      </c>
      <c r="L202" s="81" t="str">
        <f t="shared" ca="1" si="319"/>
        <v>2019-11-18</v>
      </c>
      <c r="M202" s="83">
        <f t="shared" ca="1" si="313"/>
        <v>2565</v>
      </c>
      <c r="N202" s="100">
        <f t="shared" ca="1" si="320"/>
        <v>3.6233756335285874E-2</v>
      </c>
      <c r="O202" s="90">
        <f t="shared" si="321"/>
        <v>134.83702300000002</v>
      </c>
      <c r="P202" s="90">
        <f t="shared" si="322"/>
        <v>0.16297699999998372</v>
      </c>
      <c r="Q202" s="93">
        <f t="shared" si="323"/>
        <v>0.89891348666666682</v>
      </c>
      <c r="R202" s="6">
        <f t="shared" si="324"/>
        <v>18726.879999999997</v>
      </c>
      <c r="S202" s="106">
        <f t="shared" si="325"/>
        <v>25395.521967999997</v>
      </c>
      <c r="T202" s="106"/>
      <c r="U202" s="106"/>
      <c r="V202" s="107">
        <f t="shared" si="326"/>
        <v>4571.0399999999991</v>
      </c>
      <c r="W202" s="107">
        <f t="shared" si="327"/>
        <v>29966.561967999995</v>
      </c>
      <c r="X202" s="97">
        <f t="shared" si="328"/>
        <v>27585</v>
      </c>
      <c r="Y202" s="6">
        <f t="shared" si="329"/>
        <v>2381.5619679999945</v>
      </c>
      <c r="Z202" s="4">
        <f t="shared" si="330"/>
        <v>8.6335398513684769E-2</v>
      </c>
      <c r="AA202" s="4">
        <f t="shared" si="331"/>
        <v>0.10348336261990543</v>
      </c>
      <c r="AB202" s="125">
        <f t="shared" si="314"/>
        <v>0.21800520792592579</v>
      </c>
    </row>
    <row r="203" spans="1:28">
      <c r="A203" s="105" t="s">
        <v>757</v>
      </c>
      <c r="B203">
        <v>135</v>
      </c>
      <c r="C203" s="55">
        <v>97.87</v>
      </c>
      <c r="D203" s="56">
        <v>1.3777999999999999</v>
      </c>
      <c r="E203" s="19">
        <f t="shared" si="315"/>
        <v>0.21989685733333333</v>
      </c>
      <c r="F203" s="37">
        <f t="shared" si="316"/>
        <v>-1.383288148148141E-2</v>
      </c>
      <c r="H203" s="41">
        <f t="shared" si="317"/>
        <v>-1.8674389999999903</v>
      </c>
      <c r="I203" t="s">
        <v>7</v>
      </c>
      <c r="J203" s="97" t="s">
        <v>752</v>
      </c>
      <c r="K203" s="81">
        <f t="shared" si="318"/>
        <v>43770</v>
      </c>
      <c r="L203" s="81" t="str">
        <f t="shared" ca="1" si="319"/>
        <v>2019-11-18</v>
      </c>
      <c r="M203" s="83">
        <f t="shared" ca="1" si="313"/>
        <v>2430</v>
      </c>
      <c r="N203" s="100">
        <f t="shared" ca="1" si="320"/>
        <v>-0.2805000967078175</v>
      </c>
      <c r="O203" s="90">
        <f t="shared" si="321"/>
        <v>134.84528599999999</v>
      </c>
      <c r="P203" s="90">
        <f t="shared" si="322"/>
        <v>0.15471400000001267</v>
      </c>
      <c r="Q203" s="93">
        <f t="shared" si="323"/>
        <v>0.89896857333333324</v>
      </c>
      <c r="R203" s="6">
        <f t="shared" si="324"/>
        <v>18824.749999999996</v>
      </c>
      <c r="S203" s="106">
        <f t="shared" si="325"/>
        <v>25936.740549999995</v>
      </c>
      <c r="T203" s="106"/>
      <c r="U203" s="106"/>
      <c r="V203" s="107">
        <f t="shared" si="326"/>
        <v>4571.0399999999991</v>
      </c>
      <c r="W203" s="107">
        <f t="shared" si="327"/>
        <v>30507.780549999996</v>
      </c>
      <c r="X203" s="97">
        <f t="shared" si="328"/>
        <v>27720</v>
      </c>
      <c r="Y203" s="6">
        <f t="shared" si="329"/>
        <v>2787.7805499999959</v>
      </c>
      <c r="Z203" s="4">
        <f t="shared" si="330"/>
        <v>0.10056928391053366</v>
      </c>
      <c r="AA203" s="4">
        <f t="shared" si="331"/>
        <v>0.12042789611282734</v>
      </c>
      <c r="AB203" s="125">
        <f t="shared" si="314"/>
        <v>0.23372973881481474</v>
      </c>
    </row>
    <row r="204" spans="1:28">
      <c r="A204" s="105" t="s">
        <v>761</v>
      </c>
      <c r="B204">
        <v>135</v>
      </c>
      <c r="C204" s="55">
        <v>97.29</v>
      </c>
      <c r="D204" s="56">
        <v>1.3859999999999999</v>
      </c>
      <c r="E204" s="19">
        <f t="shared" ref="E204:E208" si="332">10%*Q204+13%</f>
        <v>0.21989596</v>
      </c>
      <c r="F204" s="37">
        <f t="shared" ref="F204:F208" si="333">IF(G204="",($F$1*C204-B204)/B204,H204/B204)</f>
        <v>-1.9677133333333232E-2</v>
      </c>
      <c r="H204" s="41">
        <f t="shared" ref="H204:H208" si="334">IF(G204="",$F$1*C204-B204,G204-B204)</f>
        <v>-2.6564129999999864</v>
      </c>
      <c r="I204" t="s">
        <v>7</v>
      </c>
      <c r="J204" s="97" t="s">
        <v>762</v>
      </c>
      <c r="K204" s="81">
        <f t="shared" ref="K204:K208" si="335">DATE(MID(J204,1,4),MID(J204,5,2),MID(J204,7,2))</f>
        <v>43773</v>
      </c>
      <c r="L204" s="81" t="str">
        <f t="shared" ref="L204:L208" ca="1" si="336">IF(LEN(J204) &gt; 15,DATE(MID(J204,12,4),MID(J204,16,2),MID(J204,18,2)),TEXT(TODAY(),"yyyy-mm-dd"))</f>
        <v>2019-11-18</v>
      </c>
      <c r="M204" s="83">
        <f t="shared" ref="M204:M208" ca="1" si="337">(L204-K204+1)*B204</f>
        <v>2025</v>
      </c>
      <c r="N204" s="100">
        <f t="shared" ref="N204:N208" ca="1" si="338">H204/M204*365</f>
        <v>-0.47881024444444203</v>
      </c>
      <c r="O204" s="90">
        <f t="shared" ref="O204:O208" si="339">D204*C204</f>
        <v>134.84394</v>
      </c>
      <c r="P204" s="90">
        <f t="shared" ref="P204:P208" si="340">B204-O204</f>
        <v>0.15605999999999653</v>
      </c>
      <c r="Q204" s="93">
        <f t="shared" ref="Q204:Q208" si="341">O204/150</f>
        <v>0.89895959999999997</v>
      </c>
      <c r="R204" s="6">
        <f t="shared" ref="R204:R208" si="342">R203+C204-T204</f>
        <v>18922.039999999997</v>
      </c>
      <c r="S204" s="106">
        <f t="shared" ref="S204:S208" si="343">R204*D204</f>
        <v>26225.947439999993</v>
      </c>
      <c r="T204" s="106"/>
      <c r="U204" s="106"/>
      <c r="V204" s="107">
        <f t="shared" ref="V204:V208" si="344">V203+U204</f>
        <v>4571.0399999999991</v>
      </c>
      <c r="W204" s="107">
        <f t="shared" ref="W204:W208" si="345">V204+S204</f>
        <v>30796.98743999999</v>
      </c>
      <c r="X204" s="97">
        <f t="shared" ref="X204:X208" si="346">X203+B204</f>
        <v>27855</v>
      </c>
      <c r="Y204" s="6">
        <f t="shared" ref="Y204:Y208" si="347">W204-X204</f>
        <v>2941.9874399999899</v>
      </c>
      <c r="Z204" s="4">
        <f t="shared" ref="Z204:Z208" si="348">W204/X204-1</f>
        <v>0.1056179299946145</v>
      </c>
      <c r="AA204" s="4">
        <f t="shared" ref="AA204:AA208" si="349">S204/(X204-V204)-1</f>
        <v>0.12635253797034496</v>
      </c>
      <c r="AB204" s="125">
        <f t="shared" ref="AB204:AB208" si="350">IF(E204-F204&lt;0,"达成",E204-F204)</f>
        <v>0.23957309333333324</v>
      </c>
    </row>
    <row r="205" spans="1:28">
      <c r="A205" s="105" t="s">
        <v>763</v>
      </c>
      <c r="B205">
        <v>135</v>
      </c>
      <c r="C205" s="55">
        <v>96.72</v>
      </c>
      <c r="D205" s="56">
        <v>1.3940999999999999</v>
      </c>
      <c r="E205" s="19">
        <f t="shared" si="332"/>
        <v>0.21989156799999998</v>
      </c>
      <c r="F205" s="37">
        <f t="shared" si="333"/>
        <v>-2.5420622222222172E-2</v>
      </c>
      <c r="H205" s="41">
        <f t="shared" si="334"/>
        <v>-3.4317839999999933</v>
      </c>
      <c r="I205" t="s">
        <v>7</v>
      </c>
      <c r="J205" s="97" t="s">
        <v>764</v>
      </c>
      <c r="K205" s="81">
        <f t="shared" si="335"/>
        <v>43774</v>
      </c>
      <c r="L205" s="81" t="str">
        <f t="shared" ca="1" si="336"/>
        <v>2019-11-18</v>
      </c>
      <c r="M205" s="83">
        <f t="shared" ca="1" si="337"/>
        <v>1890</v>
      </c>
      <c r="N205" s="100">
        <f t="shared" ca="1" si="338"/>
        <v>-0.66275193650793518</v>
      </c>
      <c r="O205" s="90">
        <f t="shared" si="339"/>
        <v>134.83735199999998</v>
      </c>
      <c r="P205" s="90">
        <f t="shared" si="340"/>
        <v>0.16264800000001856</v>
      </c>
      <c r="Q205" s="93">
        <f t="shared" si="341"/>
        <v>0.89891567999999988</v>
      </c>
      <c r="R205" s="6">
        <f t="shared" si="342"/>
        <v>18687.739999999998</v>
      </c>
      <c r="S205" s="106">
        <f t="shared" si="343"/>
        <v>26052.578333999994</v>
      </c>
      <c r="T205" s="106">
        <v>331.02</v>
      </c>
      <c r="U205" s="106">
        <v>459.16</v>
      </c>
      <c r="V205" s="107">
        <f t="shared" si="344"/>
        <v>5030.1999999999989</v>
      </c>
      <c r="W205" s="107">
        <f t="shared" si="345"/>
        <v>31082.778333999995</v>
      </c>
      <c r="X205" s="97">
        <f t="shared" si="346"/>
        <v>27990</v>
      </c>
      <c r="Y205" s="6">
        <f t="shared" si="347"/>
        <v>3092.7783339999951</v>
      </c>
      <c r="Z205" s="4">
        <f t="shared" si="348"/>
        <v>0.1104958318685243</v>
      </c>
      <c r="AA205" s="4">
        <f t="shared" si="349"/>
        <v>0.1347040624918332</v>
      </c>
      <c r="AB205" s="125">
        <f t="shared" si="350"/>
        <v>0.24531219022222214</v>
      </c>
    </row>
    <row r="206" spans="1:28">
      <c r="A206" s="105" t="s">
        <v>765</v>
      </c>
      <c r="B206">
        <v>135</v>
      </c>
      <c r="C206" s="55">
        <v>97.12</v>
      </c>
      <c r="D206" s="56">
        <v>1.3884000000000001</v>
      </c>
      <c r="E206" s="19">
        <f t="shared" si="332"/>
        <v>0.219894272</v>
      </c>
      <c r="F206" s="37">
        <f t="shared" si="333"/>
        <v>-2.139010370370371E-2</v>
      </c>
      <c r="H206" s="41">
        <f t="shared" si="334"/>
        <v>-2.8876640000000009</v>
      </c>
      <c r="I206" t="s">
        <v>7</v>
      </c>
      <c r="J206" s="97" t="s">
        <v>766</v>
      </c>
      <c r="K206" s="81">
        <f t="shared" si="335"/>
        <v>43775</v>
      </c>
      <c r="L206" s="81" t="str">
        <f t="shared" ca="1" si="336"/>
        <v>2019-11-18</v>
      </c>
      <c r="M206" s="83">
        <f t="shared" ca="1" si="337"/>
        <v>1755</v>
      </c>
      <c r="N206" s="100">
        <f t="shared" ca="1" si="338"/>
        <v>-0.60056829629629649</v>
      </c>
      <c r="O206" s="90">
        <f t="shared" si="339"/>
        <v>134.841408</v>
      </c>
      <c r="P206" s="90">
        <f t="shared" si="340"/>
        <v>0.15859199999999873</v>
      </c>
      <c r="Q206" s="93">
        <f t="shared" si="341"/>
        <v>0.89894271999999997</v>
      </c>
      <c r="R206" s="6">
        <f t="shared" si="342"/>
        <v>18784.859999999997</v>
      </c>
      <c r="S206" s="106">
        <f t="shared" si="343"/>
        <v>26080.899623999998</v>
      </c>
      <c r="T206" s="106"/>
      <c r="U206" s="106"/>
      <c r="V206" s="107">
        <f t="shared" si="344"/>
        <v>5030.1999999999989</v>
      </c>
      <c r="W206" s="107">
        <f t="shared" si="345"/>
        <v>31111.099623999995</v>
      </c>
      <c r="X206" s="97">
        <f t="shared" si="346"/>
        <v>28125</v>
      </c>
      <c r="Y206" s="6">
        <f t="shared" si="347"/>
        <v>2986.0996239999949</v>
      </c>
      <c r="Z206" s="4">
        <f t="shared" si="348"/>
        <v>0.10617243107555541</v>
      </c>
      <c r="AA206" s="4">
        <f t="shared" si="349"/>
        <v>0.12929748791935824</v>
      </c>
      <c r="AB206" s="125">
        <f t="shared" si="350"/>
        <v>0.2412843757037037</v>
      </c>
    </row>
    <row r="207" spans="1:28">
      <c r="A207" s="105" t="s">
        <v>767</v>
      </c>
      <c r="B207">
        <v>135</v>
      </c>
      <c r="C207" s="55">
        <v>96.96</v>
      </c>
      <c r="D207" s="56">
        <v>1.3907</v>
      </c>
      <c r="E207" s="19">
        <f t="shared" si="332"/>
        <v>0.21989484800000003</v>
      </c>
      <c r="F207" s="37">
        <f t="shared" si="333"/>
        <v>-2.3002311111111094E-2</v>
      </c>
      <c r="H207" s="41">
        <f t="shared" si="334"/>
        <v>-3.1053119999999979</v>
      </c>
      <c r="I207" t="s">
        <v>7</v>
      </c>
      <c r="J207" s="97" t="s">
        <v>768</v>
      </c>
      <c r="K207" s="81">
        <f t="shared" si="335"/>
        <v>43776</v>
      </c>
      <c r="L207" s="81" t="str">
        <f t="shared" ca="1" si="336"/>
        <v>2019-11-18</v>
      </c>
      <c r="M207" s="83">
        <f t="shared" ca="1" si="337"/>
        <v>1620</v>
      </c>
      <c r="N207" s="100">
        <f t="shared" ca="1" si="338"/>
        <v>-0.69965362962962907</v>
      </c>
      <c r="O207" s="90">
        <f t="shared" si="339"/>
        <v>134.84227200000001</v>
      </c>
      <c r="P207" s="90">
        <f t="shared" si="340"/>
        <v>0.15772799999999165</v>
      </c>
      <c r="Q207" s="93">
        <f t="shared" si="341"/>
        <v>0.89894848000000005</v>
      </c>
      <c r="R207" s="6">
        <f t="shared" si="342"/>
        <v>18881.819999999996</v>
      </c>
      <c r="S207" s="106">
        <f t="shared" si="343"/>
        <v>26258.947073999996</v>
      </c>
      <c r="T207" s="106"/>
      <c r="U207" s="106"/>
      <c r="V207" s="107">
        <f t="shared" si="344"/>
        <v>5030.1999999999989</v>
      </c>
      <c r="W207" s="107">
        <f t="shared" si="345"/>
        <v>31289.147073999993</v>
      </c>
      <c r="X207" s="97">
        <f t="shared" si="346"/>
        <v>28260</v>
      </c>
      <c r="Y207" s="6">
        <f t="shared" si="347"/>
        <v>3029.1470739999932</v>
      </c>
      <c r="Z207" s="4">
        <f t="shared" si="348"/>
        <v>0.10718850226468479</v>
      </c>
      <c r="AA207" s="4">
        <f t="shared" si="349"/>
        <v>0.13039918871449574</v>
      </c>
      <c r="AB207" s="125">
        <f t="shared" si="350"/>
        <v>0.24289715911111112</v>
      </c>
    </row>
    <row r="208" spans="1:28">
      <c r="A208" s="105" t="s">
        <v>769</v>
      </c>
      <c r="B208">
        <v>135</v>
      </c>
      <c r="C208" s="55">
        <v>97.39</v>
      </c>
      <c r="D208" s="56">
        <v>1.3846000000000001</v>
      </c>
      <c r="E208" s="19">
        <f t="shared" si="332"/>
        <v>0.21989746266666665</v>
      </c>
      <c r="F208" s="37">
        <f t="shared" si="333"/>
        <v>-1.8669503703703565E-2</v>
      </c>
      <c r="H208" s="41">
        <f t="shared" si="334"/>
        <v>-2.5203829999999812</v>
      </c>
      <c r="I208" t="s">
        <v>7</v>
      </c>
      <c r="J208" s="97" t="s">
        <v>770</v>
      </c>
      <c r="K208" s="81">
        <f t="shared" si="335"/>
        <v>43777</v>
      </c>
      <c r="L208" s="81" t="str">
        <f t="shared" ca="1" si="336"/>
        <v>2019-11-18</v>
      </c>
      <c r="M208" s="83">
        <f t="shared" ca="1" si="337"/>
        <v>1485</v>
      </c>
      <c r="N208" s="100">
        <f t="shared" ca="1" si="338"/>
        <v>-0.61948807744107282</v>
      </c>
      <c r="O208" s="90">
        <f t="shared" si="339"/>
        <v>134.846194</v>
      </c>
      <c r="P208" s="90">
        <f t="shared" si="340"/>
        <v>0.153806000000003</v>
      </c>
      <c r="Q208" s="93">
        <f t="shared" si="341"/>
        <v>0.89897462666666661</v>
      </c>
      <c r="R208" s="6">
        <f t="shared" si="342"/>
        <v>18979.209999999995</v>
      </c>
      <c r="S208" s="106">
        <f t="shared" si="343"/>
        <v>26278.614165999996</v>
      </c>
      <c r="T208" s="106"/>
      <c r="U208" s="106"/>
      <c r="V208" s="107">
        <f t="shared" si="344"/>
        <v>5030.1999999999989</v>
      </c>
      <c r="W208" s="107">
        <f t="shared" si="345"/>
        <v>31308.814165999996</v>
      </c>
      <c r="X208" s="97">
        <f t="shared" si="346"/>
        <v>28395</v>
      </c>
      <c r="Y208" s="6">
        <f t="shared" si="347"/>
        <v>2913.8141659999965</v>
      </c>
      <c r="Z208" s="4">
        <f t="shared" si="348"/>
        <v>0.10261715675294925</v>
      </c>
      <c r="AA208" s="4">
        <f t="shared" si="349"/>
        <v>0.12470957020817619</v>
      </c>
      <c r="AB208" s="125">
        <f t="shared" si="350"/>
        <v>0.23856696637037023</v>
      </c>
    </row>
    <row r="209" spans="1:28">
      <c r="A209" s="105" t="s">
        <v>785</v>
      </c>
      <c r="B209">
        <v>135</v>
      </c>
      <c r="C209" s="55">
        <v>99.02</v>
      </c>
      <c r="D209" s="56">
        <v>1.3616999999999999</v>
      </c>
      <c r="E209" s="19">
        <f t="shared" ref="E209:E213" si="351">10%*Q209+13%</f>
        <v>0.21989035600000001</v>
      </c>
      <c r="F209" s="37">
        <f t="shared" ref="F209:F213" si="352">IF(G209="",($F$1*C209-B209)/B209,H209/B209)</f>
        <v>-2.2451407407406468E-3</v>
      </c>
      <c r="H209" s="41">
        <f t="shared" ref="H209:H213" si="353">IF(G209="",$F$1*C209-B209,G209-B209)</f>
        <v>-0.30309399999998732</v>
      </c>
      <c r="I209" t="s">
        <v>7</v>
      </c>
      <c r="J209" s="97" t="s">
        <v>786</v>
      </c>
      <c r="K209" s="81">
        <f t="shared" ref="K209:K213" si="354">DATE(MID(J209,1,4),MID(J209,5,2),MID(J209,7,2))</f>
        <v>43780</v>
      </c>
      <c r="L209" s="81" t="str">
        <f t="shared" ref="L209:L213" ca="1" si="355">IF(LEN(J209) &gt; 15,DATE(MID(J209,12,4),MID(J209,16,2),MID(J209,18,2)),TEXT(TODAY(),"yyyy-mm-dd"))</f>
        <v>2019-11-18</v>
      </c>
      <c r="M209" s="83">
        <f t="shared" ref="M209:M213" ca="1" si="356">(L209-K209+1)*B209</f>
        <v>1080</v>
      </c>
      <c r="N209" s="100">
        <f t="shared" ref="N209:N213" ca="1" si="357">H209/M209*365</f>
        <v>-0.10243454629629201</v>
      </c>
      <c r="O209" s="90">
        <f t="shared" ref="O209:O213" si="358">D209*C209</f>
        <v>134.835534</v>
      </c>
      <c r="P209" s="90">
        <f t="shared" ref="P209:P213" si="359">B209-O209</f>
        <v>0.16446600000000444</v>
      </c>
      <c r="Q209" s="93">
        <f t="shared" ref="Q209:Q213" si="360">O209/150</f>
        <v>0.89890355999999993</v>
      </c>
      <c r="R209" s="6">
        <f t="shared" ref="R209:R213" si="361">R208+C209-T209</f>
        <v>19078.229999999996</v>
      </c>
      <c r="S209" s="106">
        <f t="shared" ref="S209:S213" si="362">R209*D209</f>
        <v>25978.825790999992</v>
      </c>
      <c r="T209" s="106"/>
      <c r="U209" s="106"/>
      <c r="V209" s="107">
        <f t="shared" ref="V209:V213" si="363">V208+U209</f>
        <v>5030.1999999999989</v>
      </c>
      <c r="W209" s="107">
        <f t="shared" ref="W209:W213" si="364">V209+S209</f>
        <v>31009.025790999993</v>
      </c>
      <c r="X209" s="97">
        <f t="shared" ref="X209:X213" si="365">X208+B209</f>
        <v>28530</v>
      </c>
      <c r="Y209" s="6">
        <f t="shared" ref="Y209:Y213" si="366">W209-X209</f>
        <v>2479.0257909999928</v>
      </c>
      <c r="Z209" s="4">
        <f t="shared" ref="Z209:Z213" si="367">W209/X209-1</f>
        <v>8.6891895934104291E-2</v>
      </c>
      <c r="AA209" s="4">
        <f t="shared" ref="AA209:AA213" si="368">S209/(X209-V209)-1</f>
        <v>0.10549135699027179</v>
      </c>
      <c r="AB209" s="125">
        <f t="shared" ref="AB209:AB213" si="369">IF(E209-F209&lt;0,"达成",E209-F209)</f>
        <v>0.22213549674074065</v>
      </c>
    </row>
    <row r="210" spans="1:28">
      <c r="A210" s="105" t="s">
        <v>787</v>
      </c>
      <c r="B210">
        <v>135</v>
      </c>
      <c r="C210" s="55">
        <v>99.02</v>
      </c>
      <c r="D210" s="56">
        <v>1.3617999999999999</v>
      </c>
      <c r="E210" s="19">
        <f t="shared" si="351"/>
        <v>0.21989695733333331</v>
      </c>
      <c r="F210" s="37">
        <f t="shared" si="352"/>
        <v>-2.2451407407406468E-3</v>
      </c>
      <c r="H210" s="41">
        <f t="shared" si="353"/>
        <v>-0.30309399999998732</v>
      </c>
      <c r="I210" t="s">
        <v>7</v>
      </c>
      <c r="J210" s="97" t="s">
        <v>788</v>
      </c>
      <c r="K210" s="81">
        <f t="shared" si="354"/>
        <v>43781</v>
      </c>
      <c r="L210" s="81" t="str">
        <f t="shared" ca="1" si="355"/>
        <v>2019-11-18</v>
      </c>
      <c r="M210" s="83">
        <f t="shared" ca="1" si="356"/>
        <v>945</v>
      </c>
      <c r="N210" s="100">
        <f t="shared" ca="1" si="357"/>
        <v>-0.117068052910048</v>
      </c>
      <c r="O210" s="90">
        <f t="shared" si="358"/>
        <v>134.84543599999998</v>
      </c>
      <c r="P210" s="90">
        <f t="shared" si="359"/>
        <v>0.15456400000002191</v>
      </c>
      <c r="Q210" s="93">
        <f t="shared" si="360"/>
        <v>0.89896957333333316</v>
      </c>
      <c r="R210" s="6">
        <f t="shared" si="361"/>
        <v>19177.249999999996</v>
      </c>
      <c r="S210" s="106">
        <f t="shared" si="362"/>
        <v>26115.579049999993</v>
      </c>
      <c r="T210" s="106"/>
      <c r="U210" s="106"/>
      <c r="V210" s="107">
        <f t="shared" si="363"/>
        <v>5030.1999999999989</v>
      </c>
      <c r="W210" s="107">
        <f t="shared" si="364"/>
        <v>31145.77904999999</v>
      </c>
      <c r="X210" s="97">
        <f t="shared" si="365"/>
        <v>28665</v>
      </c>
      <c r="Y210" s="6">
        <f t="shared" si="366"/>
        <v>2480.7790499999901</v>
      </c>
      <c r="Z210" s="4">
        <f t="shared" si="367"/>
        <v>8.6543835688120963E-2</v>
      </c>
      <c r="AA210" s="4">
        <f t="shared" si="368"/>
        <v>0.10496298043562846</v>
      </c>
      <c r="AB210" s="125">
        <f t="shared" si="369"/>
        <v>0.22214209807407395</v>
      </c>
    </row>
    <row r="211" spans="1:28">
      <c r="A211" s="105" t="s">
        <v>789</v>
      </c>
      <c r="B211">
        <v>135</v>
      </c>
      <c r="C211" s="55">
        <v>99.14</v>
      </c>
      <c r="D211" s="56">
        <v>1.3601000000000001</v>
      </c>
      <c r="E211" s="19">
        <f t="shared" si="351"/>
        <v>0.21989354266666666</v>
      </c>
      <c r="F211" s="37">
        <f t="shared" si="352"/>
        <v>-1.0359851851852134E-3</v>
      </c>
      <c r="H211" s="41">
        <f t="shared" si="353"/>
        <v>-0.13985800000000381</v>
      </c>
      <c r="I211" t="s">
        <v>7</v>
      </c>
      <c r="J211" s="97" t="s">
        <v>790</v>
      </c>
      <c r="K211" s="81">
        <f t="shared" si="354"/>
        <v>43782</v>
      </c>
      <c r="L211" s="81" t="str">
        <f t="shared" ca="1" si="355"/>
        <v>2019-11-18</v>
      </c>
      <c r="M211" s="83">
        <f t="shared" ca="1" si="356"/>
        <v>810</v>
      </c>
      <c r="N211" s="100">
        <f t="shared" ca="1" si="357"/>
        <v>-6.302243209876715E-2</v>
      </c>
      <c r="O211" s="90">
        <f t="shared" si="358"/>
        <v>134.84031400000001</v>
      </c>
      <c r="P211" s="90">
        <f t="shared" si="359"/>
        <v>0.15968599999999356</v>
      </c>
      <c r="Q211" s="93">
        <f t="shared" si="360"/>
        <v>0.8989354266666667</v>
      </c>
      <c r="R211" s="6">
        <f t="shared" si="361"/>
        <v>19276.389999999996</v>
      </c>
      <c r="S211" s="106">
        <f t="shared" si="362"/>
        <v>26217.818038999994</v>
      </c>
      <c r="T211" s="106"/>
      <c r="U211" s="106"/>
      <c r="V211" s="107">
        <f t="shared" si="363"/>
        <v>5030.1999999999989</v>
      </c>
      <c r="W211" s="107">
        <f t="shared" si="364"/>
        <v>31248.018038999995</v>
      </c>
      <c r="X211" s="97">
        <f t="shared" si="365"/>
        <v>28800</v>
      </c>
      <c r="Y211" s="6">
        <f t="shared" si="366"/>
        <v>2448.018038999995</v>
      </c>
      <c r="Z211" s="4">
        <f t="shared" si="367"/>
        <v>8.5000626354166497E-2</v>
      </c>
      <c r="AA211" s="4">
        <f t="shared" si="368"/>
        <v>0.1029885837911968</v>
      </c>
      <c r="AB211" s="125">
        <f t="shared" si="369"/>
        <v>0.22092952785185188</v>
      </c>
    </row>
    <row r="212" spans="1:28">
      <c r="A212" s="105" t="s">
        <v>791</v>
      </c>
      <c r="B212">
        <v>135</v>
      </c>
      <c r="C212" s="55">
        <v>99.01</v>
      </c>
      <c r="D212" s="56">
        <v>1.3619000000000001</v>
      </c>
      <c r="E212" s="19">
        <f t="shared" si="351"/>
        <v>0.21989447933333334</v>
      </c>
      <c r="F212" s="37">
        <f t="shared" si="352"/>
        <v>-2.3459037037035294E-3</v>
      </c>
      <c r="H212" s="41">
        <f t="shared" si="353"/>
        <v>-0.31669699999997647</v>
      </c>
      <c r="I212" t="s">
        <v>7</v>
      </c>
      <c r="J212" s="97" t="s">
        <v>792</v>
      </c>
      <c r="K212" s="81">
        <f t="shared" si="354"/>
        <v>43783</v>
      </c>
      <c r="L212" s="81" t="str">
        <f t="shared" ca="1" si="355"/>
        <v>2019-11-18</v>
      </c>
      <c r="M212" s="83">
        <f t="shared" ca="1" si="356"/>
        <v>675</v>
      </c>
      <c r="N212" s="100">
        <f t="shared" ca="1" si="357"/>
        <v>-0.17125097037035766</v>
      </c>
      <c r="O212" s="90">
        <f t="shared" si="358"/>
        <v>134.84171900000001</v>
      </c>
      <c r="P212" s="90">
        <f t="shared" si="359"/>
        <v>0.15828099999998813</v>
      </c>
      <c r="Q212" s="93">
        <f t="shared" si="360"/>
        <v>0.89894479333333344</v>
      </c>
      <c r="R212" s="6">
        <f t="shared" si="361"/>
        <v>19375.399999999994</v>
      </c>
      <c r="S212" s="106">
        <f t="shared" si="362"/>
        <v>26387.357259999993</v>
      </c>
      <c r="T212" s="106"/>
      <c r="U212" s="106"/>
      <c r="V212" s="107">
        <f t="shared" si="363"/>
        <v>5030.1999999999989</v>
      </c>
      <c r="W212" s="107">
        <f t="shared" si="364"/>
        <v>31417.557259999994</v>
      </c>
      <c r="X212" s="97">
        <f t="shared" si="365"/>
        <v>28935</v>
      </c>
      <c r="Y212" s="6">
        <f t="shared" si="366"/>
        <v>2482.5572599999941</v>
      </c>
      <c r="Z212" s="4">
        <f t="shared" si="367"/>
        <v>8.5797728011059116E-2</v>
      </c>
      <c r="AA212" s="4">
        <f t="shared" si="368"/>
        <v>0.10385183143134391</v>
      </c>
      <c r="AB212" s="125">
        <f t="shared" si="369"/>
        <v>0.22224038303703686</v>
      </c>
    </row>
    <row r="213" spans="1:28">
      <c r="A213" s="105" t="s">
        <v>793</v>
      </c>
      <c r="B213">
        <v>135</v>
      </c>
      <c r="C213" s="55">
        <v>99.73</v>
      </c>
      <c r="D213" s="56">
        <v>1.3521000000000001</v>
      </c>
      <c r="E213" s="19">
        <f t="shared" si="351"/>
        <v>0.21989662200000004</v>
      </c>
      <c r="F213" s="37">
        <f t="shared" si="352"/>
        <v>4.9090296296297022E-3</v>
      </c>
      <c r="H213" s="41">
        <f t="shared" si="353"/>
        <v>0.66271900000000983</v>
      </c>
      <c r="I213" t="s">
        <v>7</v>
      </c>
      <c r="J213" s="97" t="s">
        <v>794</v>
      </c>
      <c r="K213" s="81">
        <f t="shared" si="354"/>
        <v>43784</v>
      </c>
      <c r="L213" s="81" t="str">
        <f t="shared" ca="1" si="355"/>
        <v>2019-11-18</v>
      </c>
      <c r="M213" s="83">
        <f t="shared" ca="1" si="356"/>
        <v>540</v>
      </c>
      <c r="N213" s="100">
        <f t="shared" ca="1" si="357"/>
        <v>0.44794895370371035</v>
      </c>
      <c r="O213" s="90">
        <f t="shared" si="358"/>
        <v>134.84493300000003</v>
      </c>
      <c r="P213" s="90">
        <f t="shared" si="359"/>
        <v>0.15506699999997409</v>
      </c>
      <c r="Q213" s="93">
        <f t="shared" si="360"/>
        <v>0.89896622000000015</v>
      </c>
      <c r="R213" s="6">
        <f t="shared" si="361"/>
        <v>19475.129999999994</v>
      </c>
      <c r="S213" s="106">
        <f t="shared" si="362"/>
        <v>26332.323272999995</v>
      </c>
      <c r="T213" s="106"/>
      <c r="U213" s="106"/>
      <c r="V213" s="107">
        <f t="shared" si="363"/>
        <v>5030.1999999999989</v>
      </c>
      <c r="W213" s="107">
        <f t="shared" si="364"/>
        <v>31362.523272999992</v>
      </c>
      <c r="X213" s="97">
        <f t="shared" si="365"/>
        <v>29070</v>
      </c>
      <c r="Y213" s="6">
        <f t="shared" si="366"/>
        <v>2292.5232729999916</v>
      </c>
      <c r="Z213" s="4">
        <f t="shared" si="367"/>
        <v>7.8862169693842077E-2</v>
      </c>
      <c r="AA213" s="4">
        <f t="shared" si="368"/>
        <v>9.5363658308305066E-2</v>
      </c>
      <c r="AB213" s="125">
        <f t="shared" si="369"/>
        <v>0.21498759237037035</v>
      </c>
    </row>
  </sheetData>
  <autoFilter ref="A1:AB1" xr:uid="{97C2E941-0B08-D04E-A558-71A6284C31B0}"/>
  <phoneticPr fontId="2" type="noConversion"/>
  <conditionalFormatting sqref="P1:P1048576">
    <cfRule type="cellIs" dxfId="20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213">
    <cfRule type="cellIs" dxfId="19" priority="5" operator="lessThan">
      <formula>0</formula>
    </cfRule>
    <cfRule type="cellIs" dxfId="18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24 E26:E28 E34:E213">
    <cfRule type="cellIs" dxfId="17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214"/>
  <sheetViews>
    <sheetView workbookViewId="0">
      <pane xSplit="1" ySplit="1" topLeftCell="B193" activePane="bottomRight" state="frozen"/>
      <selection activeCell="D23" sqref="D23"/>
      <selection pane="topRight" activeCell="D23" sqref="D23"/>
      <selection pane="bottomLeft" activeCell="D23" sqref="D23"/>
      <selection pane="bottomRight" activeCell="W221" sqref="W221"/>
    </sheetView>
  </sheetViews>
  <sheetFormatPr baseColWidth="10" defaultRowHeight="16"/>
  <cols>
    <col min="1" max="1" width="13.5" style="97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35" customWidth="1"/>
    <col min="7" max="7" width="9.1640625" style="32" customWidth="1"/>
    <col min="8" max="8" width="8.33203125" style="41" customWidth="1"/>
    <col min="9" max="9" width="3.5" customWidth="1"/>
    <col min="10" max="10" width="10.1640625" style="97" customWidth="1"/>
    <col min="11" max="11" width="3.5" style="85" customWidth="1"/>
    <col min="12" max="12" width="3.5" style="84" customWidth="1"/>
    <col min="13" max="13" width="3.33203125" style="85" customWidth="1"/>
    <col min="14" max="14" width="6" style="111" customWidth="1"/>
    <col min="15" max="16" width="3.83203125" style="91" customWidth="1"/>
    <col min="17" max="17" width="3.6640625" style="80" customWidth="1"/>
    <col min="18" max="18" width="9.1640625" customWidth="1"/>
    <col min="19" max="20" width="6.33203125" style="97" customWidth="1"/>
    <col min="21" max="21" width="6.33203125" style="114" customWidth="1"/>
    <col min="22" max="24" width="6.33203125" style="97" customWidth="1"/>
    <col min="25" max="25" width="10" customWidth="1"/>
    <col min="26" max="27" width="16.33203125" customWidth="1"/>
    <col min="28" max="28" width="7" style="120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08">
        <v>0.96640000000000004</v>
      </c>
      <c r="G1" s="31" t="s">
        <v>50</v>
      </c>
      <c r="H1" s="79" t="str">
        <f>"盈利"&amp;ROUND(SUM(H2:H19941),2)</f>
        <v>盈利1064.5</v>
      </c>
      <c r="I1" s="20" t="s">
        <v>6</v>
      </c>
      <c r="J1" s="47" t="s">
        <v>2</v>
      </c>
      <c r="K1" s="88" t="s">
        <v>619</v>
      </c>
      <c r="L1" s="89" t="s">
        <v>620</v>
      </c>
      <c r="M1" s="88" t="s">
        <v>621</v>
      </c>
      <c r="N1" s="112" t="str">
        <f ca="1">TEXT(ROUND(SUM(H2:H19938)/SUM(M2:M19938)*365,4),"0.00%"
&amp;
" 
年化")</f>
        <v>10.08% 
年化</v>
      </c>
      <c r="O1" s="88" t="s">
        <v>10</v>
      </c>
      <c r="P1" s="92" t="s">
        <v>8</v>
      </c>
      <c r="Q1" s="94" t="s">
        <v>622</v>
      </c>
      <c r="R1" s="20" t="s">
        <v>34</v>
      </c>
      <c r="S1" s="115" t="s">
        <v>33</v>
      </c>
      <c r="T1" s="116" t="s">
        <v>35</v>
      </c>
      <c r="U1" s="116" t="s">
        <v>36</v>
      </c>
      <c r="V1" s="116" t="s">
        <v>37</v>
      </c>
      <c r="W1" s="116" t="s">
        <v>38</v>
      </c>
      <c r="X1" s="115" t="s">
        <v>28</v>
      </c>
      <c r="Y1" s="20" t="s">
        <v>363</v>
      </c>
      <c r="Z1" t="s">
        <v>364</v>
      </c>
      <c r="AA1" s="17" t="s">
        <v>43</v>
      </c>
      <c r="AB1" s="119" t="s">
        <v>758</v>
      </c>
    </row>
    <row r="2" spans="1:28">
      <c r="A2" s="103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99" t="s">
        <v>276</v>
      </c>
      <c r="K2" s="86">
        <f>DATE(MID(J2,1,4),MID(J2,5,2),MID(J2,7,2))</f>
        <v>43467</v>
      </c>
      <c r="L2" s="87">
        <f ca="1">IF(LEN(J2) &gt; 15,DATE(MID(J2,12,4),MID(J2,16,2),MID(J2,18,2)),TEXT(TODAY(),"yyyy/m/d"))</f>
        <v>43529</v>
      </c>
      <c r="M2" s="85">
        <f ca="1">(L2-K2+1)*B2</f>
        <v>9450</v>
      </c>
      <c r="N2" s="110">
        <f ca="1">H2/M2*365</f>
        <v>1.5221851851851851</v>
      </c>
      <c r="O2" s="90">
        <f t="shared" ref="O2:O33" si="2">D2*C2</f>
        <v>150.003288</v>
      </c>
      <c r="P2" s="90">
        <f t="shared" ref="P2:P65" si="3">O2-B2</f>
        <v>3.2879999999977372E-3</v>
      </c>
      <c r="Q2" s="93">
        <f>O2/150</f>
        <v>1.00002192</v>
      </c>
      <c r="R2">
        <v>206.73</v>
      </c>
      <c r="S2" s="106">
        <f t="shared" ref="S2:S33" si="4">R2*D2</f>
        <v>150.003288</v>
      </c>
      <c r="T2" s="106"/>
      <c r="U2" s="113"/>
      <c r="V2" s="97">
        <v>0</v>
      </c>
      <c r="W2" s="107">
        <f>S2+V2</f>
        <v>150.003288</v>
      </c>
      <c r="X2" s="97">
        <f>B2</f>
        <v>150</v>
      </c>
      <c r="Y2" s="6">
        <f>W2-X2</f>
        <v>3.2879999999977372E-3</v>
      </c>
      <c r="Z2" s="4">
        <f>W2/X2-1</f>
        <v>2.1920000000008599E-5</v>
      </c>
      <c r="AA2" s="4">
        <f>S2/(X2-V2)-1</f>
        <v>2.1920000000008599E-5</v>
      </c>
      <c r="AB2" s="126" t="str">
        <f>IF(E2-F2&lt;0,"达成",E2-F2)</f>
        <v>达成</v>
      </c>
    </row>
    <row r="3" spans="1:28">
      <c r="A3" s="103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99" t="s">
        <v>277</v>
      </c>
      <c r="K3" s="86">
        <f t="shared" ref="K3:K66" si="5">DATE(MID(J3,1,4),MID(J3,5,2),MID(J3,7,2))</f>
        <v>43468</v>
      </c>
      <c r="L3" s="87">
        <f t="shared" ref="L3:L66" ca="1" si="6">IF(LEN(J3) &gt; 15,DATE(MID(J3,12,4),MID(J3,16,2),MID(J3,18,2)),TEXT(TODAY(),"yyyy/m/d"))</f>
        <v>43529</v>
      </c>
      <c r="M3" s="85">
        <f t="shared" ref="M3:M66" ca="1" si="7">(L3-K3+1)*B3</f>
        <v>9300</v>
      </c>
      <c r="N3" s="110">
        <f t="shared" ref="N3:N66" ca="1" si="8">H3/M3*365</f>
        <v>1.5781344086021507</v>
      </c>
      <c r="O3" s="90">
        <f t="shared" si="2"/>
        <v>149.99822500000002</v>
      </c>
      <c r="P3" s="90">
        <f t="shared" si="3"/>
        <v>-1.7749999999807642E-3</v>
      </c>
      <c r="Q3" s="93">
        <f t="shared" ref="Q3:Q34" si="9">O3/150</f>
        <v>0.99998816666666679</v>
      </c>
      <c r="R3">
        <f t="shared" ref="R3:R10" si="10">R2+C3</f>
        <v>414.34000000000003</v>
      </c>
      <c r="S3" s="106">
        <f t="shared" si="4"/>
        <v>299.36065000000002</v>
      </c>
      <c r="T3" s="106"/>
      <c r="U3" s="113"/>
      <c r="V3" s="97">
        <v>0</v>
      </c>
      <c r="W3" s="107">
        <f t="shared" ref="W3:W36" si="11">S3+V3</f>
        <v>299.36065000000002</v>
      </c>
      <c r="X3" s="97">
        <f t="shared" ref="X3:X34" si="12">X2+B3</f>
        <v>300</v>
      </c>
      <c r="Y3" s="6">
        <f t="shared" ref="Y3:Y36" si="13">W3-X3</f>
        <v>-0.63934999999997899</v>
      </c>
      <c r="Z3" s="4">
        <f>W3/X3-1</f>
        <v>-2.131166666666573E-3</v>
      </c>
      <c r="AA3" s="4">
        <f t="shared" ref="AA3:AA66" si="14">S3/(X3-V3)-1</f>
        <v>-2.131166666666573E-3</v>
      </c>
      <c r="AB3" s="126" t="str">
        <f t="shared" ref="AB3:AB66" si="15">IF(E3-F3&lt;0,"达成",E3-F3)</f>
        <v>达成</v>
      </c>
    </row>
    <row r="4" spans="1:28">
      <c r="A4" s="103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99" t="s">
        <v>278</v>
      </c>
      <c r="K4" s="86">
        <f t="shared" si="5"/>
        <v>43469</v>
      </c>
      <c r="L4" s="87">
        <f t="shared" ca="1" si="6"/>
        <v>43529</v>
      </c>
      <c r="M4" s="85">
        <f t="shared" ca="1" si="7"/>
        <v>9150</v>
      </c>
      <c r="N4" s="110">
        <f t="shared" ca="1" si="8"/>
        <v>1.4388579234972674</v>
      </c>
      <c r="O4" s="90">
        <f t="shared" si="2"/>
        <v>150.002274</v>
      </c>
      <c r="P4" s="90">
        <f t="shared" si="3"/>
        <v>2.2739999999998872E-3</v>
      </c>
      <c r="Q4" s="93">
        <f t="shared" si="9"/>
        <v>1.00001516</v>
      </c>
      <c r="R4">
        <f t="shared" si="10"/>
        <v>617.43000000000006</v>
      </c>
      <c r="S4" s="106">
        <f t="shared" si="4"/>
        <v>456.03379800000005</v>
      </c>
      <c r="T4" s="106"/>
      <c r="U4" s="113"/>
      <c r="V4" s="97">
        <v>0</v>
      </c>
      <c r="W4" s="107">
        <f t="shared" si="11"/>
        <v>456.03379800000005</v>
      </c>
      <c r="X4" s="97">
        <f t="shared" si="12"/>
        <v>450</v>
      </c>
      <c r="Y4" s="6">
        <f t="shared" si="13"/>
        <v>6.0337980000000471</v>
      </c>
      <c r="Z4" s="4">
        <f t="shared" ref="Z4:Z67" si="16">W4/X4-1</f>
        <v>1.3408440000000077E-2</v>
      </c>
      <c r="AA4" s="4">
        <f t="shared" si="14"/>
        <v>1.3408440000000077E-2</v>
      </c>
      <c r="AB4" s="126" t="str">
        <f t="shared" si="15"/>
        <v>达成</v>
      </c>
    </row>
    <row r="5" spans="1:28">
      <c r="A5" s="103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99" t="s">
        <v>279</v>
      </c>
      <c r="K5" s="86">
        <f t="shared" si="5"/>
        <v>43472</v>
      </c>
      <c r="L5" s="87">
        <f t="shared" ca="1" si="6"/>
        <v>43530</v>
      </c>
      <c r="M5" s="85">
        <f t="shared" ca="1" si="7"/>
        <v>8850</v>
      </c>
      <c r="N5" s="110">
        <f t="shared" ca="1" si="8"/>
        <v>1.4818587570621473</v>
      </c>
      <c r="O5" s="90">
        <f t="shared" si="2"/>
        <v>149.999616</v>
      </c>
      <c r="P5" s="90">
        <f t="shared" si="3"/>
        <v>-3.8399999999683132E-4</v>
      </c>
      <c r="Q5" s="93">
        <f t="shared" si="9"/>
        <v>0.99999744000000002</v>
      </c>
      <c r="R5">
        <f t="shared" si="10"/>
        <v>817.11000000000013</v>
      </c>
      <c r="S5" s="106">
        <f t="shared" si="4"/>
        <v>613.81303200000013</v>
      </c>
      <c r="T5" s="106"/>
      <c r="U5" s="113"/>
      <c r="V5" s="97">
        <v>0</v>
      </c>
      <c r="W5" s="107">
        <f t="shared" si="11"/>
        <v>613.81303200000013</v>
      </c>
      <c r="X5" s="97">
        <f t="shared" si="12"/>
        <v>600</v>
      </c>
      <c r="Y5" s="6">
        <f t="shared" si="13"/>
        <v>13.813032000000135</v>
      </c>
      <c r="Z5" s="4">
        <f t="shared" si="16"/>
        <v>2.3021720000000245E-2</v>
      </c>
      <c r="AA5" s="4">
        <f t="shared" si="14"/>
        <v>2.3021720000000245E-2</v>
      </c>
      <c r="AB5" s="126" t="str">
        <f t="shared" si="15"/>
        <v>达成</v>
      </c>
    </row>
    <row r="6" spans="1:28">
      <c r="A6" s="103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99" t="s">
        <v>280</v>
      </c>
      <c r="K6" s="86">
        <f t="shared" si="5"/>
        <v>43473</v>
      </c>
      <c r="L6" s="87">
        <f t="shared" ca="1" si="6"/>
        <v>43530</v>
      </c>
      <c r="M6" s="85">
        <f t="shared" ca="1" si="7"/>
        <v>8700</v>
      </c>
      <c r="N6" s="110">
        <f t="shared" ca="1" si="8"/>
        <v>1.5262873563218391</v>
      </c>
      <c r="O6" s="90">
        <f t="shared" si="2"/>
        <v>149.99990399999999</v>
      </c>
      <c r="P6" s="90">
        <f t="shared" si="3"/>
        <v>-9.6000000013418685E-5</v>
      </c>
      <c r="Q6" s="93">
        <f t="shared" si="9"/>
        <v>0.99999935999999989</v>
      </c>
      <c r="R6">
        <f t="shared" si="10"/>
        <v>1017.2700000000001</v>
      </c>
      <c r="S6" s="106">
        <f t="shared" si="4"/>
        <v>762.34213799999998</v>
      </c>
      <c r="T6" s="106"/>
      <c r="U6" s="113"/>
      <c r="V6" s="97">
        <v>0</v>
      </c>
      <c r="W6" s="107">
        <f t="shared" si="11"/>
        <v>762.34213799999998</v>
      </c>
      <c r="X6" s="97">
        <f t="shared" si="12"/>
        <v>750</v>
      </c>
      <c r="Y6" s="6">
        <f t="shared" si="13"/>
        <v>12.342137999999977</v>
      </c>
      <c r="Z6" s="4">
        <f t="shared" si="16"/>
        <v>1.6456183999999929E-2</v>
      </c>
      <c r="AA6" s="4">
        <f t="shared" si="14"/>
        <v>1.6456183999999929E-2</v>
      </c>
      <c r="AB6" s="126" t="str">
        <f t="shared" si="15"/>
        <v>达成</v>
      </c>
    </row>
    <row r="7" spans="1:28">
      <c r="A7" s="103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99" t="s">
        <v>281</v>
      </c>
      <c r="K7" s="86">
        <f t="shared" si="5"/>
        <v>43474</v>
      </c>
      <c r="L7" s="87">
        <f t="shared" ca="1" si="6"/>
        <v>43530</v>
      </c>
      <c r="M7" s="85">
        <f t="shared" ca="1" si="7"/>
        <v>8550</v>
      </c>
      <c r="N7" s="110">
        <f t="shared" ca="1" si="8"/>
        <v>1.5317192982456138</v>
      </c>
      <c r="O7" s="90">
        <f t="shared" si="2"/>
        <v>150.001982</v>
      </c>
      <c r="P7" s="90">
        <f t="shared" si="3"/>
        <v>1.9819999999981519E-3</v>
      </c>
      <c r="Q7" s="93">
        <f t="shared" si="9"/>
        <v>1.0000132133333333</v>
      </c>
      <c r="R7">
        <f t="shared" si="10"/>
        <v>1216.9000000000001</v>
      </c>
      <c r="S7" s="106">
        <f t="shared" si="4"/>
        <v>914.37865999999997</v>
      </c>
      <c r="T7" s="106"/>
      <c r="U7" s="113"/>
      <c r="V7" s="97">
        <v>0</v>
      </c>
      <c r="W7" s="107">
        <f t="shared" si="11"/>
        <v>914.37865999999997</v>
      </c>
      <c r="X7" s="97">
        <f t="shared" si="12"/>
        <v>900</v>
      </c>
      <c r="Y7" s="6">
        <f t="shared" si="13"/>
        <v>14.378659999999968</v>
      </c>
      <c r="Z7" s="4">
        <f t="shared" si="16"/>
        <v>1.5976288888888801E-2</v>
      </c>
      <c r="AA7" s="4">
        <f t="shared" si="14"/>
        <v>1.5976288888888801E-2</v>
      </c>
      <c r="AB7" s="126" t="str">
        <f t="shared" si="15"/>
        <v>达成</v>
      </c>
    </row>
    <row r="8" spans="1:28">
      <c r="A8" s="103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99" t="s">
        <v>282</v>
      </c>
      <c r="K8" s="86">
        <f t="shared" si="5"/>
        <v>43475</v>
      </c>
      <c r="L8" s="87">
        <f t="shared" ca="1" si="6"/>
        <v>43530</v>
      </c>
      <c r="M8" s="85">
        <f t="shared" ca="1" si="7"/>
        <v>8400</v>
      </c>
      <c r="N8" s="110">
        <f t="shared" ca="1" si="8"/>
        <v>1.5764523809523809</v>
      </c>
      <c r="O8" s="90">
        <f t="shared" si="2"/>
        <v>150.00248999999999</v>
      </c>
      <c r="P8" s="90">
        <f t="shared" si="3"/>
        <v>2.4899999999945521E-3</v>
      </c>
      <c r="Q8" s="93">
        <f t="shared" si="9"/>
        <v>1.0000165999999999</v>
      </c>
      <c r="R8">
        <f t="shared" si="10"/>
        <v>1416.8500000000001</v>
      </c>
      <c r="S8" s="106">
        <f t="shared" si="4"/>
        <v>1062.9208700000001</v>
      </c>
      <c r="T8" s="106"/>
      <c r="U8" s="113"/>
      <c r="V8" s="97">
        <v>0</v>
      </c>
      <c r="W8" s="107">
        <f t="shared" si="11"/>
        <v>1062.9208700000001</v>
      </c>
      <c r="X8" s="97">
        <f t="shared" si="12"/>
        <v>1050</v>
      </c>
      <c r="Y8" s="6">
        <f t="shared" si="13"/>
        <v>12.92087000000015</v>
      </c>
      <c r="Z8" s="4">
        <f t="shared" si="16"/>
        <v>1.230559047619062E-2</v>
      </c>
      <c r="AA8" s="4">
        <f t="shared" si="14"/>
        <v>1.230559047619062E-2</v>
      </c>
      <c r="AB8" s="126" t="str">
        <f t="shared" si="15"/>
        <v>达成</v>
      </c>
    </row>
    <row r="9" spans="1:28">
      <c r="A9" s="103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99" t="s">
        <v>283</v>
      </c>
      <c r="K9" s="86">
        <f t="shared" si="5"/>
        <v>43476</v>
      </c>
      <c r="L9" s="87">
        <f t="shared" ca="1" si="6"/>
        <v>43530</v>
      </c>
      <c r="M9" s="85">
        <f t="shared" ca="1" si="7"/>
        <v>8250</v>
      </c>
      <c r="N9" s="110">
        <f t="shared" ca="1" si="8"/>
        <v>1.540521212121212</v>
      </c>
      <c r="O9" s="90">
        <f t="shared" si="2"/>
        <v>149.99889300000001</v>
      </c>
      <c r="P9" s="90">
        <f t="shared" si="3"/>
        <v>-1.1069999999904212E-3</v>
      </c>
      <c r="Q9" s="93">
        <f t="shared" si="9"/>
        <v>0.99999262000000011</v>
      </c>
      <c r="R9">
        <f t="shared" si="10"/>
        <v>1615.3400000000001</v>
      </c>
      <c r="S9" s="106">
        <f t="shared" si="4"/>
        <v>1220.7124380000002</v>
      </c>
      <c r="T9" s="106"/>
      <c r="U9" s="113"/>
      <c r="V9" s="97">
        <v>0</v>
      </c>
      <c r="W9" s="107">
        <f t="shared" si="11"/>
        <v>1220.7124380000002</v>
      </c>
      <c r="X9" s="97">
        <f t="shared" si="12"/>
        <v>1200</v>
      </c>
      <c r="Y9" s="6">
        <f t="shared" si="13"/>
        <v>20.712438000000247</v>
      </c>
      <c r="Z9" s="4">
        <f t="shared" si="16"/>
        <v>1.7260365000000277E-2</v>
      </c>
      <c r="AA9" s="4">
        <f t="shared" si="14"/>
        <v>1.7260365000000277E-2</v>
      </c>
      <c r="AB9" s="126" t="str">
        <f t="shared" si="15"/>
        <v>达成</v>
      </c>
    </row>
    <row r="10" spans="1:28">
      <c r="A10" s="103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99" t="s">
        <v>284</v>
      </c>
      <c r="K10" s="86">
        <f t="shared" si="5"/>
        <v>43479</v>
      </c>
      <c r="L10" s="87">
        <f t="shared" ca="1" si="6"/>
        <v>43530</v>
      </c>
      <c r="M10" s="85">
        <f t="shared" ca="1" si="7"/>
        <v>7800</v>
      </c>
      <c r="N10" s="110">
        <f t="shared" ca="1" si="8"/>
        <v>1.685083333333333</v>
      </c>
      <c r="O10" s="90">
        <f t="shared" si="2"/>
        <v>149.99978400000001</v>
      </c>
      <c r="P10" s="90">
        <f t="shared" si="3"/>
        <v>-2.159999999946649E-4</v>
      </c>
      <c r="Q10" s="93">
        <f t="shared" si="9"/>
        <v>0.99999855999999998</v>
      </c>
      <c r="R10">
        <f t="shared" si="10"/>
        <v>1815.1000000000001</v>
      </c>
      <c r="S10" s="106">
        <f t="shared" si="4"/>
        <v>1362.9585900000002</v>
      </c>
      <c r="T10" s="106"/>
      <c r="U10" s="113"/>
      <c r="V10" s="97">
        <v>0</v>
      </c>
      <c r="W10" s="107">
        <f t="shared" si="11"/>
        <v>1362.9585900000002</v>
      </c>
      <c r="X10" s="97">
        <f t="shared" si="12"/>
        <v>1350</v>
      </c>
      <c r="Y10" s="6">
        <f t="shared" si="13"/>
        <v>12.958590000000186</v>
      </c>
      <c r="Z10" s="4">
        <f t="shared" si="16"/>
        <v>9.5989555555557882E-3</v>
      </c>
      <c r="AA10" s="4">
        <f t="shared" si="14"/>
        <v>9.5989555555557882E-3</v>
      </c>
      <c r="AB10" s="126" t="str">
        <f t="shared" si="15"/>
        <v>达成</v>
      </c>
    </row>
    <row r="11" spans="1:28">
      <c r="A11" s="103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99" t="s">
        <v>285</v>
      </c>
      <c r="K11" s="86">
        <f t="shared" si="5"/>
        <v>43480</v>
      </c>
      <c r="L11" s="87">
        <f t="shared" ca="1" si="6"/>
        <v>43531</v>
      </c>
      <c r="M11" s="85">
        <f t="shared" ca="1" si="7"/>
        <v>7800</v>
      </c>
      <c r="N11" s="110">
        <f t="shared" ca="1" si="8"/>
        <v>1.6761923076923073</v>
      </c>
      <c r="O11" s="90">
        <f t="shared" si="2"/>
        <v>150.00071000000003</v>
      </c>
      <c r="P11" s="90">
        <f t="shared" si="3"/>
        <v>7.1000000002641173E-4</v>
      </c>
      <c r="Q11" s="93">
        <f t="shared" si="9"/>
        <v>1.0000047333333335</v>
      </c>
      <c r="R11" s="6">
        <f t="shared" ref="R11:R42" si="17">R10+C11-T11</f>
        <v>2012.21</v>
      </c>
      <c r="S11" s="106">
        <f t="shared" si="4"/>
        <v>1531.2918099999999</v>
      </c>
      <c r="T11" s="106"/>
      <c r="U11" s="113"/>
      <c r="V11" s="97">
        <v>0</v>
      </c>
      <c r="W11" s="107">
        <f t="shared" si="11"/>
        <v>1531.2918099999999</v>
      </c>
      <c r="X11" s="97">
        <f t="shared" si="12"/>
        <v>1500</v>
      </c>
      <c r="Y11" s="6">
        <f t="shared" si="13"/>
        <v>31.291809999999941</v>
      </c>
      <c r="Z11" s="4">
        <f t="shared" si="16"/>
        <v>2.0861206666666687E-2</v>
      </c>
      <c r="AA11" s="4">
        <f t="shared" si="14"/>
        <v>2.0861206666666687E-2</v>
      </c>
      <c r="AB11" s="126" t="str">
        <f t="shared" si="15"/>
        <v>达成</v>
      </c>
    </row>
    <row r="12" spans="1:28">
      <c r="A12" s="103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99" t="s">
        <v>286</v>
      </c>
      <c r="K12" s="86">
        <f t="shared" si="5"/>
        <v>43481</v>
      </c>
      <c r="L12" s="87">
        <f t="shared" ca="1" si="6"/>
        <v>43531</v>
      </c>
      <c r="M12" s="85">
        <f t="shared" ca="1" si="7"/>
        <v>7650</v>
      </c>
      <c r="N12" s="110">
        <f t="shared" ca="1" si="8"/>
        <v>1.730052287581699</v>
      </c>
      <c r="O12" s="90">
        <f t="shared" si="2"/>
        <v>150.002736</v>
      </c>
      <c r="P12" s="90">
        <f t="shared" si="3"/>
        <v>2.7359999999987394E-3</v>
      </c>
      <c r="Q12" s="93">
        <f t="shared" si="9"/>
        <v>1.0000182399999999</v>
      </c>
      <c r="R12" s="6">
        <f t="shared" si="17"/>
        <v>2209.79</v>
      </c>
      <c r="S12" s="106">
        <f t="shared" si="4"/>
        <v>1677.672568</v>
      </c>
      <c r="T12" s="106"/>
      <c r="U12" s="113"/>
      <c r="V12" s="97">
        <v>0</v>
      </c>
      <c r="W12" s="107">
        <f t="shared" si="11"/>
        <v>1677.672568</v>
      </c>
      <c r="X12" s="97">
        <f t="shared" si="12"/>
        <v>1650</v>
      </c>
      <c r="Y12" s="6">
        <f t="shared" si="13"/>
        <v>27.672567999999956</v>
      </c>
      <c r="Z12" s="4">
        <f t="shared" si="16"/>
        <v>1.6771253333333291E-2</v>
      </c>
      <c r="AA12" s="4">
        <f t="shared" si="14"/>
        <v>1.6771253333333291E-2</v>
      </c>
      <c r="AB12" s="126" t="str">
        <f t="shared" si="15"/>
        <v>达成</v>
      </c>
    </row>
    <row r="13" spans="1:28">
      <c r="A13" s="103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99" t="s">
        <v>287</v>
      </c>
      <c r="K13" s="86">
        <f t="shared" si="5"/>
        <v>43482</v>
      </c>
      <c r="L13" s="87">
        <f t="shared" ca="1" si="6"/>
        <v>43530</v>
      </c>
      <c r="M13" s="85">
        <f t="shared" ca="1" si="7"/>
        <v>7350</v>
      </c>
      <c r="N13" s="110">
        <f t="shared" ca="1" si="8"/>
        <v>1.7524965986394554</v>
      </c>
      <c r="O13" s="90">
        <f t="shared" si="2"/>
        <v>149.99866200000002</v>
      </c>
      <c r="P13" s="90">
        <f t="shared" si="3"/>
        <v>-1.3379999999756365E-3</v>
      </c>
      <c r="Q13" s="93">
        <f t="shared" si="9"/>
        <v>0.99999108000000014</v>
      </c>
      <c r="R13" s="6">
        <f t="shared" si="17"/>
        <v>2408.7799999999997</v>
      </c>
      <c r="S13" s="106">
        <f t="shared" si="4"/>
        <v>1815.7383639999998</v>
      </c>
      <c r="T13" s="106"/>
      <c r="U13" s="113"/>
      <c r="V13" s="97">
        <v>0</v>
      </c>
      <c r="W13" s="107">
        <f t="shared" si="11"/>
        <v>1815.7383639999998</v>
      </c>
      <c r="X13" s="97">
        <f t="shared" si="12"/>
        <v>1800</v>
      </c>
      <c r="Y13" s="6">
        <f t="shared" si="13"/>
        <v>15.738363999999819</v>
      </c>
      <c r="Z13" s="4">
        <f t="shared" si="16"/>
        <v>8.743535555555404E-3</v>
      </c>
      <c r="AA13" s="4">
        <f t="shared" si="14"/>
        <v>8.743535555555404E-3</v>
      </c>
      <c r="AB13" s="126" t="str">
        <f t="shared" si="15"/>
        <v>达成</v>
      </c>
    </row>
    <row r="14" spans="1:28">
      <c r="A14" s="103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99" t="s">
        <v>288</v>
      </c>
      <c r="K14" s="86">
        <f t="shared" si="5"/>
        <v>43483</v>
      </c>
      <c r="L14" s="87">
        <f t="shared" ca="1" si="6"/>
        <v>43531</v>
      </c>
      <c r="M14" s="85">
        <f t="shared" ca="1" si="7"/>
        <v>7350</v>
      </c>
      <c r="N14" s="110">
        <f t="shared" ca="1" si="8"/>
        <v>1.7768299319727892</v>
      </c>
      <c r="O14" s="90">
        <f t="shared" si="2"/>
        <v>149.99758800000001</v>
      </c>
      <c r="P14" s="90">
        <f t="shared" si="3"/>
        <v>-2.4119999999925312E-3</v>
      </c>
      <c r="Q14" s="93">
        <f t="shared" si="9"/>
        <v>0.99998392000000003</v>
      </c>
      <c r="R14" s="6">
        <f t="shared" si="17"/>
        <v>2605.8599999999997</v>
      </c>
      <c r="S14" s="106">
        <f t="shared" si="4"/>
        <v>1983.3200459999998</v>
      </c>
      <c r="T14" s="106"/>
      <c r="U14" s="113"/>
      <c r="V14" s="97">
        <v>0</v>
      </c>
      <c r="W14" s="107">
        <f t="shared" si="11"/>
        <v>1983.3200459999998</v>
      </c>
      <c r="X14" s="97">
        <f t="shared" si="12"/>
        <v>1950</v>
      </c>
      <c r="Y14" s="6">
        <f t="shared" si="13"/>
        <v>33.32004599999982</v>
      </c>
      <c r="Z14" s="4">
        <f t="shared" si="16"/>
        <v>1.7087203076922908E-2</v>
      </c>
      <c r="AA14" s="4">
        <f t="shared" si="14"/>
        <v>1.7087203076922908E-2</v>
      </c>
      <c r="AB14" s="126" t="str">
        <f t="shared" si="15"/>
        <v>达成</v>
      </c>
    </row>
    <row r="15" spans="1:28">
      <c r="A15" s="103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99" t="s">
        <v>289</v>
      </c>
      <c r="K15" s="86">
        <f t="shared" si="5"/>
        <v>43486</v>
      </c>
      <c r="L15" s="87">
        <f t="shared" ca="1" si="6"/>
        <v>43531</v>
      </c>
      <c r="M15" s="85">
        <f t="shared" ca="1" si="7"/>
        <v>6900</v>
      </c>
      <c r="N15" s="110">
        <f t="shared" ca="1" si="8"/>
        <v>1.8382246376811595</v>
      </c>
      <c r="O15" s="90">
        <f t="shared" si="2"/>
        <v>150.00309199999998</v>
      </c>
      <c r="P15" s="90">
        <f t="shared" si="3"/>
        <v>3.0919999999809988E-3</v>
      </c>
      <c r="Q15" s="93">
        <f t="shared" si="9"/>
        <v>1.0000206133333331</v>
      </c>
      <c r="R15" s="6">
        <f t="shared" si="17"/>
        <v>2801.8399999999997</v>
      </c>
      <c r="S15" s="106">
        <f t="shared" si="4"/>
        <v>2144.5283359999999</v>
      </c>
      <c r="T15" s="106"/>
      <c r="U15" s="113"/>
      <c r="V15" s="97">
        <v>0</v>
      </c>
      <c r="W15" s="107">
        <f t="shared" si="11"/>
        <v>2144.5283359999999</v>
      </c>
      <c r="X15" s="97">
        <f t="shared" si="12"/>
        <v>2100</v>
      </c>
      <c r="Y15" s="6">
        <f t="shared" si="13"/>
        <v>44.528335999999854</v>
      </c>
      <c r="Z15" s="4">
        <f t="shared" si="16"/>
        <v>2.120396952380954E-2</v>
      </c>
      <c r="AA15" s="4">
        <f t="shared" si="14"/>
        <v>2.120396952380954E-2</v>
      </c>
      <c r="AB15" s="126" t="str">
        <f t="shared" si="15"/>
        <v>达成</v>
      </c>
    </row>
    <row r="16" spans="1:28">
      <c r="A16" s="103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99" t="s">
        <v>290</v>
      </c>
      <c r="K16" s="86">
        <f t="shared" si="5"/>
        <v>43487</v>
      </c>
      <c r="L16" s="87">
        <f t="shared" ca="1" si="6"/>
        <v>43530</v>
      </c>
      <c r="M16" s="85">
        <f t="shared" ca="1" si="7"/>
        <v>6600</v>
      </c>
      <c r="N16" s="110">
        <f t="shared" ca="1" si="8"/>
        <v>1.9405833333333335</v>
      </c>
      <c r="O16" s="90">
        <f t="shared" si="2"/>
        <v>149.99938800000001</v>
      </c>
      <c r="P16" s="90">
        <f t="shared" si="3"/>
        <v>-6.1199999998962085E-4</v>
      </c>
      <c r="Q16" s="93">
        <f t="shared" si="9"/>
        <v>0.99999592000000004</v>
      </c>
      <c r="R16" s="6">
        <f t="shared" si="17"/>
        <v>3000.62</v>
      </c>
      <c r="S16" s="106">
        <f t="shared" si="4"/>
        <v>2264.2678519999999</v>
      </c>
      <c r="T16" s="106"/>
      <c r="U16" s="113"/>
      <c r="V16" s="97">
        <v>0</v>
      </c>
      <c r="W16" s="107">
        <f t="shared" si="11"/>
        <v>2264.2678519999999</v>
      </c>
      <c r="X16" s="97">
        <f t="shared" si="12"/>
        <v>2250</v>
      </c>
      <c r="Y16" s="6">
        <f t="shared" si="13"/>
        <v>14.267851999999948</v>
      </c>
      <c r="Z16" s="4">
        <f t="shared" si="16"/>
        <v>6.3412675555556408E-3</v>
      </c>
      <c r="AA16" s="4">
        <f t="shared" si="14"/>
        <v>6.3412675555556408E-3</v>
      </c>
      <c r="AB16" s="126" t="str">
        <f t="shared" si="15"/>
        <v>达成</v>
      </c>
    </row>
    <row r="17" spans="1:28">
      <c r="A17" s="103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99" t="s">
        <v>291</v>
      </c>
      <c r="K17" s="86">
        <f t="shared" si="5"/>
        <v>43488</v>
      </c>
      <c r="L17" s="87">
        <f t="shared" ca="1" si="6"/>
        <v>43530</v>
      </c>
      <c r="M17" s="85">
        <f t="shared" ca="1" si="7"/>
        <v>6450</v>
      </c>
      <c r="N17" s="110">
        <f t="shared" ca="1" si="8"/>
        <v>1.9687364341085267</v>
      </c>
      <c r="O17" s="90">
        <f t="shared" si="2"/>
        <v>150.00079600000001</v>
      </c>
      <c r="P17" s="90">
        <f t="shared" si="3"/>
        <v>7.9600000000823457E-4</v>
      </c>
      <c r="Q17" s="93">
        <f t="shared" si="9"/>
        <v>1.0000053066666668</v>
      </c>
      <c r="R17" s="6">
        <f t="shared" si="17"/>
        <v>3199.06</v>
      </c>
      <c r="S17" s="106">
        <f t="shared" si="4"/>
        <v>2418.1694539999999</v>
      </c>
      <c r="T17" s="106"/>
      <c r="U17" s="113"/>
      <c r="V17" s="97">
        <v>0</v>
      </c>
      <c r="W17" s="107">
        <f t="shared" si="11"/>
        <v>2418.1694539999999</v>
      </c>
      <c r="X17" s="97">
        <f t="shared" si="12"/>
        <v>2400</v>
      </c>
      <c r="Y17" s="6">
        <f t="shared" si="13"/>
        <v>18.16945399999986</v>
      </c>
      <c r="Z17" s="4">
        <f t="shared" si="16"/>
        <v>7.5706058333333548E-3</v>
      </c>
      <c r="AA17" s="4">
        <f t="shared" si="14"/>
        <v>7.5706058333333548E-3</v>
      </c>
      <c r="AB17" s="126" t="str">
        <f t="shared" si="15"/>
        <v>达成</v>
      </c>
    </row>
    <row r="18" spans="1:28">
      <c r="A18" s="103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99" t="s">
        <v>292</v>
      </c>
      <c r="K18" s="86">
        <f t="shared" si="5"/>
        <v>43489</v>
      </c>
      <c r="L18" s="87">
        <f t="shared" ca="1" si="6"/>
        <v>43531</v>
      </c>
      <c r="M18" s="85">
        <f t="shared" ca="1" si="7"/>
        <v>6450</v>
      </c>
      <c r="N18" s="110">
        <f t="shared" ca="1" si="8"/>
        <v>2.0451317829457354</v>
      </c>
      <c r="O18" s="90">
        <f t="shared" si="2"/>
        <v>150.00276500000001</v>
      </c>
      <c r="P18" s="90">
        <f t="shared" si="3"/>
        <v>2.7650000000107866E-3</v>
      </c>
      <c r="Q18" s="93">
        <f t="shared" si="9"/>
        <v>1.0000184333333335</v>
      </c>
      <c r="R18" s="6">
        <f t="shared" si="17"/>
        <v>3396.5099999999998</v>
      </c>
      <c r="S18" s="106">
        <f t="shared" si="4"/>
        <v>2580.3286469999998</v>
      </c>
      <c r="T18" s="106"/>
      <c r="U18" s="113"/>
      <c r="V18" s="97">
        <v>0</v>
      </c>
      <c r="W18" s="107">
        <f t="shared" si="11"/>
        <v>2580.3286469999998</v>
      </c>
      <c r="X18" s="97">
        <f t="shared" si="12"/>
        <v>2550</v>
      </c>
      <c r="Y18" s="6">
        <f t="shared" si="13"/>
        <v>30.328646999999819</v>
      </c>
      <c r="Z18" s="4">
        <f t="shared" si="16"/>
        <v>1.1893587058823485E-2</v>
      </c>
      <c r="AA18" s="4">
        <f t="shared" si="14"/>
        <v>1.1893587058823485E-2</v>
      </c>
      <c r="AB18" s="126" t="str">
        <f t="shared" si="15"/>
        <v>达成</v>
      </c>
    </row>
    <row r="19" spans="1:28">
      <c r="A19" s="103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99" t="s">
        <v>293</v>
      </c>
      <c r="K19" s="86">
        <f t="shared" si="5"/>
        <v>43490</v>
      </c>
      <c r="L19" s="87">
        <f t="shared" ca="1" si="6"/>
        <v>43530</v>
      </c>
      <c r="M19" s="85">
        <f t="shared" ca="1" si="7"/>
        <v>6150</v>
      </c>
      <c r="N19" s="110">
        <f t="shared" ca="1" si="8"/>
        <v>2.0540894308943098</v>
      </c>
      <c r="O19" s="90">
        <f t="shared" si="2"/>
        <v>150.00351599999999</v>
      </c>
      <c r="P19" s="90">
        <f t="shared" si="3"/>
        <v>3.5159999999905267E-3</v>
      </c>
      <c r="Q19" s="93">
        <f t="shared" si="9"/>
        <v>1.0000234399999999</v>
      </c>
      <c r="R19" s="6">
        <f t="shared" si="17"/>
        <v>3594.7699999999995</v>
      </c>
      <c r="S19" s="106">
        <f t="shared" si="4"/>
        <v>2719.8029819999997</v>
      </c>
      <c r="T19" s="106"/>
      <c r="U19" s="113"/>
      <c r="V19" s="97">
        <v>0</v>
      </c>
      <c r="W19" s="107">
        <f t="shared" si="11"/>
        <v>2719.8029819999997</v>
      </c>
      <c r="X19" s="97">
        <f t="shared" si="12"/>
        <v>2700</v>
      </c>
      <c r="Y19" s="6">
        <f t="shared" si="13"/>
        <v>19.802981999999702</v>
      </c>
      <c r="Z19" s="4">
        <f t="shared" si="16"/>
        <v>7.3344377777777581E-3</v>
      </c>
      <c r="AA19" s="4">
        <f t="shared" si="14"/>
        <v>7.3344377777777581E-3</v>
      </c>
      <c r="AB19" s="126" t="str">
        <f t="shared" si="15"/>
        <v>达成</v>
      </c>
    </row>
    <row r="20" spans="1:28">
      <c r="A20" s="103" t="s">
        <v>120</v>
      </c>
      <c r="B20" s="22">
        <v>270</v>
      </c>
      <c r="C20" s="23">
        <v>357.76</v>
      </c>
      <c r="D20" s="24">
        <v>0.75470000000000004</v>
      </c>
      <c r="E20" s="27">
        <f>10%*Q20+13%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99" t="s">
        <v>294</v>
      </c>
      <c r="K20" s="86">
        <f t="shared" si="5"/>
        <v>43493</v>
      </c>
      <c r="L20" s="87">
        <f t="shared" ca="1" si="6"/>
        <v>43556</v>
      </c>
      <c r="M20" s="85">
        <f t="shared" ca="1" si="7"/>
        <v>17280</v>
      </c>
      <c r="N20" s="110">
        <f t="shared" ca="1" si="8"/>
        <v>1.7985966435185181</v>
      </c>
      <c r="O20" s="90">
        <f t="shared" si="2"/>
        <v>270.00147199999998</v>
      </c>
      <c r="P20" s="90">
        <f t="shared" si="3"/>
        <v>1.4719999999783795E-3</v>
      </c>
      <c r="Q20" s="93">
        <f t="shared" si="9"/>
        <v>1.8000098133333331</v>
      </c>
      <c r="R20" s="6">
        <f t="shared" si="17"/>
        <v>3952.5299999999997</v>
      </c>
      <c r="S20" s="106">
        <f t="shared" si="4"/>
        <v>2982.9743909999997</v>
      </c>
      <c r="T20" s="106"/>
      <c r="U20" s="113"/>
      <c r="V20" s="97">
        <v>0</v>
      </c>
      <c r="W20" s="107">
        <f t="shared" si="11"/>
        <v>2982.9743909999997</v>
      </c>
      <c r="X20" s="97">
        <f t="shared" si="12"/>
        <v>2970</v>
      </c>
      <c r="Y20" s="6">
        <f t="shared" si="13"/>
        <v>12.974390999999741</v>
      </c>
      <c r="Z20" s="4">
        <f t="shared" si="16"/>
        <v>4.3684818181817242E-3</v>
      </c>
      <c r="AA20" s="4">
        <f t="shared" si="14"/>
        <v>4.3684818181817242E-3</v>
      </c>
      <c r="AB20" s="126" t="str">
        <f t="shared" si="15"/>
        <v>达成</v>
      </c>
    </row>
    <row r="21" spans="1:28">
      <c r="A21" s="103" t="s">
        <v>121</v>
      </c>
      <c r="B21" s="22">
        <v>270</v>
      </c>
      <c r="C21" s="23">
        <v>361.93</v>
      </c>
      <c r="D21" s="24">
        <v>0.746</v>
      </c>
      <c r="E21" s="27">
        <f>10%*Q21+13%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99" t="s">
        <v>295</v>
      </c>
      <c r="K21" s="86">
        <f t="shared" si="5"/>
        <v>43494</v>
      </c>
      <c r="L21" s="87">
        <f t="shared" ca="1" si="6"/>
        <v>43556</v>
      </c>
      <c r="M21" s="85">
        <f t="shared" ca="1" si="7"/>
        <v>17010</v>
      </c>
      <c r="N21" s="110">
        <f t="shared" ca="1" si="8"/>
        <v>1.9159817754262205</v>
      </c>
      <c r="O21" s="90">
        <f t="shared" si="2"/>
        <v>269.99977999999999</v>
      </c>
      <c r="P21" s="90">
        <f t="shared" si="3"/>
        <v>-2.2000000001298758E-4</v>
      </c>
      <c r="Q21" s="93">
        <f t="shared" si="9"/>
        <v>1.7999985333333333</v>
      </c>
      <c r="R21" s="6">
        <f t="shared" si="17"/>
        <v>4314.46</v>
      </c>
      <c r="S21" s="106">
        <f t="shared" si="4"/>
        <v>3218.58716</v>
      </c>
      <c r="T21" s="106"/>
      <c r="U21" s="113"/>
      <c r="V21" s="97">
        <v>0</v>
      </c>
      <c r="W21" s="107">
        <f t="shared" si="11"/>
        <v>3218.58716</v>
      </c>
      <c r="X21" s="97">
        <f t="shared" si="12"/>
        <v>3240</v>
      </c>
      <c r="Y21" s="6">
        <f t="shared" si="13"/>
        <v>-21.41283999999996</v>
      </c>
      <c r="Z21" s="4">
        <f t="shared" si="16"/>
        <v>-6.608901234567921E-3</v>
      </c>
      <c r="AA21" s="4">
        <f t="shared" si="14"/>
        <v>-6.608901234567921E-3</v>
      </c>
      <c r="AB21" s="126" t="str">
        <f t="shared" si="15"/>
        <v>达成</v>
      </c>
    </row>
    <row r="22" spans="1:28">
      <c r="A22" s="103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8">10%*Q22+13%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99" t="s">
        <v>296</v>
      </c>
      <c r="K22" s="86">
        <f t="shared" si="5"/>
        <v>43495</v>
      </c>
      <c r="L22" s="87">
        <f t="shared" ca="1" si="6"/>
        <v>43556</v>
      </c>
      <c r="M22" s="85">
        <f t="shared" ca="1" si="7"/>
        <v>16740</v>
      </c>
      <c r="N22" s="110">
        <f t="shared" ca="1" si="8"/>
        <v>2.0199283154121863</v>
      </c>
      <c r="O22" s="90">
        <f t="shared" si="2"/>
        <v>270.00062099999997</v>
      </c>
      <c r="P22" s="90">
        <f t="shared" si="3"/>
        <v>6.2099999996689803E-4</v>
      </c>
      <c r="Q22" s="93">
        <f t="shared" si="9"/>
        <v>1.8000041399999998</v>
      </c>
      <c r="R22" s="6">
        <f t="shared" si="17"/>
        <v>4679.7700000000004</v>
      </c>
      <c r="S22" s="106">
        <f t="shared" si="4"/>
        <v>3458.8180070000003</v>
      </c>
      <c r="T22" s="106"/>
      <c r="U22" s="113"/>
      <c r="V22" s="97">
        <v>0</v>
      </c>
      <c r="W22" s="107">
        <f t="shared" si="11"/>
        <v>3458.8180070000003</v>
      </c>
      <c r="X22" s="97">
        <f t="shared" si="12"/>
        <v>3510</v>
      </c>
      <c r="Y22" s="6">
        <f t="shared" si="13"/>
        <v>-51.181992999999693</v>
      </c>
      <c r="Z22" s="4">
        <f t="shared" si="16"/>
        <v>-1.458176438746428E-2</v>
      </c>
      <c r="AA22" s="4">
        <f t="shared" si="14"/>
        <v>-1.458176438746428E-2</v>
      </c>
      <c r="AB22" s="126" t="str">
        <f t="shared" si="15"/>
        <v>达成</v>
      </c>
    </row>
    <row r="23" spans="1:28">
      <c r="A23" s="103" t="s">
        <v>123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99" t="s">
        <v>297</v>
      </c>
      <c r="K23" s="86">
        <f t="shared" si="5"/>
        <v>43496</v>
      </c>
      <c r="L23" s="87">
        <f t="shared" ca="1" si="6"/>
        <v>43545</v>
      </c>
      <c r="M23" s="85">
        <f t="shared" ca="1" si="7"/>
        <v>13500</v>
      </c>
      <c r="N23" s="110">
        <f t="shared" ca="1" si="8"/>
        <v>2.3073407407407402</v>
      </c>
      <c r="O23" s="90">
        <f t="shared" si="2"/>
        <v>270.00106</v>
      </c>
      <c r="P23" s="90">
        <f t="shared" si="3"/>
        <v>1.059999999995398E-3</v>
      </c>
      <c r="Q23" s="93">
        <f t="shared" si="9"/>
        <v>1.8000070666666665</v>
      </c>
      <c r="R23" s="6">
        <f t="shared" si="17"/>
        <v>5047.97</v>
      </c>
      <c r="S23" s="106">
        <f t="shared" si="4"/>
        <v>3701.6764010000002</v>
      </c>
      <c r="T23" s="106"/>
      <c r="U23" s="113"/>
      <c r="V23" s="97">
        <v>0</v>
      </c>
      <c r="W23" s="107">
        <f t="shared" si="11"/>
        <v>3701.6764010000002</v>
      </c>
      <c r="X23" s="97">
        <f t="shared" si="12"/>
        <v>3780</v>
      </c>
      <c r="Y23" s="6">
        <f t="shared" si="13"/>
        <v>-78.323598999999831</v>
      </c>
      <c r="Z23" s="4">
        <f t="shared" si="16"/>
        <v>-2.0720528835978747E-2</v>
      </c>
      <c r="AA23" s="4">
        <f t="shared" si="14"/>
        <v>-2.0720528835978747E-2</v>
      </c>
      <c r="AB23" s="126" t="str">
        <f t="shared" si="15"/>
        <v>达成</v>
      </c>
    </row>
    <row r="24" spans="1:28">
      <c r="A24" s="103" t="s">
        <v>124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99" t="s">
        <v>298</v>
      </c>
      <c r="K24" s="86">
        <f t="shared" si="5"/>
        <v>43497</v>
      </c>
      <c r="L24" s="87">
        <f t="shared" ca="1" si="6"/>
        <v>43556</v>
      </c>
      <c r="M24" s="85">
        <f t="shared" ca="1" si="7"/>
        <v>16200</v>
      </c>
      <c r="N24" s="110">
        <f t="shared" ca="1" si="8"/>
        <v>1.9408086419753081</v>
      </c>
      <c r="O24" s="90">
        <f t="shared" si="2"/>
        <v>270.00277599999998</v>
      </c>
      <c r="P24" s="90">
        <f t="shared" si="3"/>
        <v>2.7759999999830143E-3</v>
      </c>
      <c r="Q24" s="93">
        <f t="shared" si="9"/>
        <v>1.8000185066666665</v>
      </c>
      <c r="R24" s="6">
        <f t="shared" si="17"/>
        <v>5406.7300000000005</v>
      </c>
      <c r="S24" s="106">
        <f t="shared" si="4"/>
        <v>4069.1049980000007</v>
      </c>
      <c r="T24" s="106"/>
      <c r="U24" s="113"/>
      <c r="V24" s="97">
        <v>0</v>
      </c>
      <c r="W24" s="107">
        <f t="shared" si="11"/>
        <v>4069.1049980000007</v>
      </c>
      <c r="X24" s="97">
        <f t="shared" si="12"/>
        <v>4050</v>
      </c>
      <c r="Y24" s="6">
        <f t="shared" si="13"/>
        <v>19.104998000000705</v>
      </c>
      <c r="Z24" s="4">
        <f t="shared" si="16"/>
        <v>4.7172834567903443E-3</v>
      </c>
      <c r="AA24" s="4">
        <f t="shared" si="14"/>
        <v>4.7172834567903443E-3</v>
      </c>
      <c r="AB24" s="126" t="str">
        <f t="shared" si="15"/>
        <v>达成</v>
      </c>
    </row>
    <row r="25" spans="1:28">
      <c r="A25" s="103" t="s">
        <v>125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99" t="s">
        <v>299</v>
      </c>
      <c r="K25" s="86">
        <f t="shared" si="5"/>
        <v>43507</v>
      </c>
      <c r="L25" s="87">
        <f t="shared" ca="1" si="6"/>
        <v>43559</v>
      </c>
      <c r="M25" s="85">
        <f t="shared" ca="1" si="7"/>
        <v>14310</v>
      </c>
      <c r="N25" s="110">
        <f t="shared" ca="1" si="8"/>
        <v>2.1576065688329833</v>
      </c>
      <c r="O25" s="90">
        <f t="shared" si="2"/>
        <v>270.00131199999998</v>
      </c>
      <c r="P25" s="90">
        <f t="shared" si="3"/>
        <v>1.3119999999844367E-3</v>
      </c>
      <c r="Q25" s="93">
        <f t="shared" si="9"/>
        <v>1.8000087466666665</v>
      </c>
      <c r="R25" s="6">
        <f t="shared" si="17"/>
        <v>5757.2900000000009</v>
      </c>
      <c r="S25" s="106">
        <f t="shared" si="4"/>
        <v>4434.2647580000003</v>
      </c>
      <c r="T25" s="106"/>
      <c r="U25" s="113"/>
      <c r="V25" s="97">
        <v>0</v>
      </c>
      <c r="W25" s="107">
        <f t="shared" si="11"/>
        <v>4434.2647580000003</v>
      </c>
      <c r="X25" s="97">
        <f t="shared" si="12"/>
        <v>4320</v>
      </c>
      <c r="Y25" s="6">
        <f t="shared" si="13"/>
        <v>114.26475800000026</v>
      </c>
      <c r="Z25" s="4">
        <f t="shared" si="16"/>
        <v>2.6450175462963132E-2</v>
      </c>
      <c r="AA25" s="4">
        <f t="shared" si="14"/>
        <v>2.6450175462963132E-2</v>
      </c>
      <c r="AB25" s="126" t="str">
        <f t="shared" si="15"/>
        <v>达成</v>
      </c>
    </row>
    <row r="26" spans="1:28">
      <c r="A26" s="103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99" t="s">
        <v>300</v>
      </c>
      <c r="K26" s="86">
        <f t="shared" si="5"/>
        <v>43508</v>
      </c>
      <c r="L26" s="87">
        <f t="shared" ca="1" si="6"/>
        <v>43531</v>
      </c>
      <c r="M26" s="85">
        <f t="shared" ca="1" si="7"/>
        <v>2880</v>
      </c>
      <c r="N26" s="110">
        <f t="shared" ca="1" si="8"/>
        <v>3.2596527777777773</v>
      </c>
      <c r="O26" s="90">
        <f t="shared" si="2"/>
        <v>120.000454</v>
      </c>
      <c r="P26" s="90">
        <f t="shared" si="3"/>
        <v>4.5400000000483942E-4</v>
      </c>
      <c r="Q26" s="93">
        <f t="shared" si="9"/>
        <v>0.80000302666666667</v>
      </c>
      <c r="R26" s="6">
        <f t="shared" si="17"/>
        <v>5911.8700000000008</v>
      </c>
      <c r="S26" s="106">
        <f t="shared" si="4"/>
        <v>4589.3846810000005</v>
      </c>
      <c r="T26" s="106"/>
      <c r="U26" s="113"/>
      <c r="V26" s="97">
        <v>0</v>
      </c>
      <c r="W26" s="107">
        <f t="shared" si="11"/>
        <v>4589.3846810000005</v>
      </c>
      <c r="X26" s="97">
        <f t="shared" si="12"/>
        <v>4440</v>
      </c>
      <c r="Y26" s="6">
        <f t="shared" si="13"/>
        <v>149.38468100000046</v>
      </c>
      <c r="Z26" s="4">
        <f t="shared" si="16"/>
        <v>3.3645198423423617E-2</v>
      </c>
      <c r="AA26" s="4">
        <f t="shared" si="14"/>
        <v>3.3645198423423617E-2</v>
      </c>
      <c r="AB26" s="126" t="str">
        <f t="shared" si="15"/>
        <v>达成</v>
      </c>
    </row>
    <row r="27" spans="1:28">
      <c r="A27" s="103" t="s">
        <v>127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99" t="s">
        <v>301</v>
      </c>
      <c r="K27" s="86">
        <f t="shared" si="5"/>
        <v>43509</v>
      </c>
      <c r="L27" s="87">
        <f t="shared" ca="1" si="6"/>
        <v>43543</v>
      </c>
      <c r="M27" s="85">
        <f t="shared" ca="1" si="7"/>
        <v>4200</v>
      </c>
      <c r="N27" s="110">
        <f t="shared" ca="1" si="8"/>
        <v>2.1926071428571419</v>
      </c>
      <c r="O27" s="90">
        <f t="shared" si="2"/>
        <v>120.00290899999999</v>
      </c>
      <c r="P27" s="90">
        <f t="shared" si="3"/>
        <v>2.9089999999882821E-3</v>
      </c>
      <c r="Q27" s="93">
        <f t="shared" si="9"/>
        <v>0.80001939333333327</v>
      </c>
      <c r="R27" s="6">
        <f t="shared" si="17"/>
        <v>6064.1</v>
      </c>
      <c r="S27" s="106">
        <f t="shared" si="4"/>
        <v>4780.3300300000001</v>
      </c>
      <c r="T27" s="106"/>
      <c r="U27" s="113"/>
      <c r="V27" s="97">
        <v>0</v>
      </c>
      <c r="W27" s="107">
        <f t="shared" si="11"/>
        <v>4780.3300300000001</v>
      </c>
      <c r="X27" s="97">
        <f t="shared" si="12"/>
        <v>4560</v>
      </c>
      <c r="Y27" s="6">
        <f t="shared" si="13"/>
        <v>220.33003000000008</v>
      </c>
      <c r="Z27" s="4">
        <f t="shared" si="16"/>
        <v>4.8317989035087772E-2</v>
      </c>
      <c r="AA27" s="4">
        <f t="shared" si="14"/>
        <v>4.8317989035087772E-2</v>
      </c>
      <c r="AB27" s="126" t="str">
        <f t="shared" si="15"/>
        <v>达成</v>
      </c>
    </row>
    <row r="28" spans="1:28">
      <c r="A28" s="103" t="s">
        <v>128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99" t="s">
        <v>302</v>
      </c>
      <c r="K28" s="86">
        <f t="shared" si="5"/>
        <v>43510</v>
      </c>
      <c r="L28" s="87">
        <f t="shared" ca="1" si="6"/>
        <v>43545</v>
      </c>
      <c r="M28" s="85">
        <f t="shared" ca="1" si="7"/>
        <v>4320</v>
      </c>
      <c r="N28" s="110">
        <f t="shared" ca="1" si="8"/>
        <v>2.2221064814814828</v>
      </c>
      <c r="O28" s="90">
        <f t="shared" si="2"/>
        <v>119.998644</v>
      </c>
      <c r="P28" s="90">
        <f t="shared" si="3"/>
        <v>-1.3560000000012451E-3</v>
      </c>
      <c r="Q28" s="93">
        <f t="shared" si="9"/>
        <v>0.79999096000000003</v>
      </c>
      <c r="R28" s="6">
        <f t="shared" si="17"/>
        <v>6215.6900000000005</v>
      </c>
      <c r="S28" s="106">
        <f t="shared" si="4"/>
        <v>4920.3402040000001</v>
      </c>
      <c r="T28" s="106"/>
      <c r="U28" s="113"/>
      <c r="V28" s="97">
        <v>0</v>
      </c>
      <c r="W28" s="107">
        <f t="shared" si="11"/>
        <v>4920.3402040000001</v>
      </c>
      <c r="X28" s="97">
        <f t="shared" si="12"/>
        <v>4680</v>
      </c>
      <c r="Y28" s="6">
        <f t="shared" si="13"/>
        <v>240.34020400000009</v>
      </c>
      <c r="Z28" s="4">
        <f t="shared" si="16"/>
        <v>5.1354744444444433E-2</v>
      </c>
      <c r="AA28" s="4">
        <f t="shared" si="14"/>
        <v>5.1354744444444433E-2</v>
      </c>
      <c r="AB28" s="126" t="str">
        <f t="shared" si="15"/>
        <v>达成</v>
      </c>
    </row>
    <row r="29" spans="1:28">
      <c r="A29" s="103" t="s">
        <v>129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99" t="s">
        <v>303</v>
      </c>
      <c r="K29" s="86">
        <f t="shared" si="5"/>
        <v>43511</v>
      </c>
      <c r="L29" s="87">
        <f t="shared" ca="1" si="6"/>
        <v>43543</v>
      </c>
      <c r="M29" s="85">
        <f t="shared" ca="1" si="7"/>
        <v>3960</v>
      </c>
      <c r="N29" s="110">
        <f t="shared" ca="1" si="8"/>
        <v>2.3540656565656559</v>
      </c>
      <c r="O29" s="90">
        <f t="shared" si="2"/>
        <v>120.00369599999999</v>
      </c>
      <c r="P29" s="90">
        <f t="shared" si="3"/>
        <v>3.6959999999908177E-3</v>
      </c>
      <c r="Q29" s="93">
        <f t="shared" si="9"/>
        <v>0.80002463999999995</v>
      </c>
      <c r="R29" s="6">
        <f t="shared" si="17"/>
        <v>6368.2500000000009</v>
      </c>
      <c r="S29" s="106">
        <f t="shared" si="4"/>
        <v>5009.2654500000008</v>
      </c>
      <c r="T29" s="106"/>
      <c r="U29" s="113"/>
      <c r="V29" s="97">
        <v>0</v>
      </c>
      <c r="W29" s="107">
        <f t="shared" si="11"/>
        <v>5009.2654500000008</v>
      </c>
      <c r="X29" s="97">
        <f t="shared" si="12"/>
        <v>4800</v>
      </c>
      <c r="Y29" s="6">
        <f t="shared" si="13"/>
        <v>209.26545000000078</v>
      </c>
      <c r="Z29" s="4">
        <f t="shared" si="16"/>
        <v>4.3596968750000187E-2</v>
      </c>
      <c r="AA29" s="4">
        <f t="shared" si="14"/>
        <v>4.3596968750000187E-2</v>
      </c>
      <c r="AB29" s="126" t="str">
        <f t="shared" si="15"/>
        <v>达成</v>
      </c>
    </row>
    <row r="30" spans="1:28">
      <c r="A30" s="103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99" t="s">
        <v>304</v>
      </c>
      <c r="K30" s="86">
        <f t="shared" si="5"/>
        <v>43514</v>
      </c>
      <c r="L30" s="87">
        <f t="shared" ca="1" si="6"/>
        <v>43556</v>
      </c>
      <c r="M30" s="85">
        <f t="shared" ca="1" si="7"/>
        <v>5160</v>
      </c>
      <c r="N30" s="110">
        <f t="shared" ca="1" si="8"/>
        <v>1.8780523255813961</v>
      </c>
      <c r="O30" s="90">
        <f t="shared" si="2"/>
        <v>120.00179199999998</v>
      </c>
      <c r="P30" s="90">
        <f t="shared" si="3"/>
        <v>1.7919999999804759E-3</v>
      </c>
      <c r="Q30" s="93">
        <f t="shared" si="9"/>
        <v>0.80001194666666653</v>
      </c>
      <c r="R30" s="6">
        <f t="shared" si="17"/>
        <v>6515.8900000000012</v>
      </c>
      <c r="S30" s="106">
        <f t="shared" si="4"/>
        <v>5296.1153920000006</v>
      </c>
      <c r="T30" s="106"/>
      <c r="U30" s="113"/>
      <c r="V30" s="97">
        <v>0</v>
      </c>
      <c r="W30" s="107">
        <f t="shared" si="11"/>
        <v>5296.1153920000006</v>
      </c>
      <c r="X30" s="97">
        <f t="shared" si="12"/>
        <v>4920</v>
      </c>
      <c r="Y30" s="6">
        <f t="shared" si="13"/>
        <v>376.11539200000061</v>
      </c>
      <c r="Z30" s="4">
        <f t="shared" si="16"/>
        <v>7.6446217886178891E-2</v>
      </c>
      <c r="AA30" s="4">
        <f t="shared" si="14"/>
        <v>7.6446217886178891E-2</v>
      </c>
      <c r="AB30" s="126" t="str">
        <f t="shared" si="15"/>
        <v>达成</v>
      </c>
    </row>
    <row r="31" spans="1:28">
      <c r="A31" s="103" t="s">
        <v>131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99" t="s">
        <v>305</v>
      </c>
      <c r="K31" s="86">
        <f t="shared" si="5"/>
        <v>43515</v>
      </c>
      <c r="L31" s="87">
        <f t="shared" ca="1" si="6"/>
        <v>43556</v>
      </c>
      <c r="M31" s="85">
        <f t="shared" ca="1" si="7"/>
        <v>4410</v>
      </c>
      <c r="N31" s="110">
        <f t="shared" ca="1" si="8"/>
        <v>1.9135600907029484</v>
      </c>
      <c r="O31" s="90">
        <f t="shared" si="2"/>
        <v>105.00321599999999</v>
      </c>
      <c r="P31" s="90">
        <f t="shared" si="3"/>
        <v>3.2159999999947786E-3</v>
      </c>
      <c r="Q31" s="93">
        <f t="shared" si="9"/>
        <v>0.70002143999999999</v>
      </c>
      <c r="R31" s="6">
        <f t="shared" si="17"/>
        <v>6644.9500000000016</v>
      </c>
      <c r="S31" s="106">
        <f t="shared" si="4"/>
        <v>5406.3313200000011</v>
      </c>
      <c r="T31" s="106"/>
      <c r="U31" s="113"/>
      <c r="V31" s="97">
        <v>0</v>
      </c>
      <c r="W31" s="107">
        <f t="shared" si="11"/>
        <v>5406.3313200000011</v>
      </c>
      <c r="X31" s="97">
        <f t="shared" si="12"/>
        <v>5025</v>
      </c>
      <c r="Y31" s="6">
        <f t="shared" si="13"/>
        <v>381.33132000000114</v>
      </c>
      <c r="Z31" s="4">
        <f t="shared" si="16"/>
        <v>7.5886829850746462E-2</v>
      </c>
      <c r="AA31" s="4">
        <f t="shared" si="14"/>
        <v>7.5886829850746462E-2</v>
      </c>
      <c r="AB31" s="126" t="str">
        <f t="shared" si="15"/>
        <v>达成</v>
      </c>
    </row>
    <row r="32" spans="1:28">
      <c r="A32" s="103" t="s">
        <v>132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99" t="s">
        <v>306</v>
      </c>
      <c r="K32" s="86">
        <f t="shared" si="5"/>
        <v>43516</v>
      </c>
      <c r="L32" s="87">
        <f t="shared" ca="1" si="6"/>
        <v>43556</v>
      </c>
      <c r="M32" s="85">
        <f t="shared" ca="1" si="7"/>
        <v>4305</v>
      </c>
      <c r="N32" s="110">
        <f t="shared" ca="1" si="8"/>
        <v>1.9585365853658532</v>
      </c>
      <c r="O32" s="90">
        <f t="shared" si="2"/>
        <v>104.99984799999999</v>
      </c>
      <c r="P32" s="90">
        <f t="shared" si="3"/>
        <v>-1.5200000001414082E-4</v>
      </c>
      <c r="Q32" s="93">
        <f t="shared" si="9"/>
        <v>0.6999989866666666</v>
      </c>
      <c r="R32" s="6">
        <f t="shared" si="17"/>
        <v>6773.9900000000016</v>
      </c>
      <c r="S32" s="106">
        <f t="shared" si="4"/>
        <v>5511.9956630000015</v>
      </c>
      <c r="T32" s="106"/>
      <c r="U32" s="113"/>
      <c r="V32" s="97">
        <v>0</v>
      </c>
      <c r="W32" s="107">
        <f t="shared" si="11"/>
        <v>5511.9956630000015</v>
      </c>
      <c r="X32" s="97">
        <f t="shared" si="12"/>
        <v>5130</v>
      </c>
      <c r="Y32" s="6">
        <f t="shared" si="13"/>
        <v>381.99566300000151</v>
      </c>
      <c r="Z32" s="4">
        <f t="shared" si="16"/>
        <v>7.4463092202729397E-2</v>
      </c>
      <c r="AA32" s="4">
        <f t="shared" si="14"/>
        <v>7.4463092202729397E-2</v>
      </c>
      <c r="AB32" s="126" t="str">
        <f t="shared" si="15"/>
        <v>达成</v>
      </c>
    </row>
    <row r="33" spans="1:28">
      <c r="A33" s="103" t="s">
        <v>133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99" t="s">
        <v>307</v>
      </c>
      <c r="K33" s="86">
        <f t="shared" si="5"/>
        <v>43517</v>
      </c>
      <c r="L33" s="87">
        <f t="shared" ca="1" si="6"/>
        <v>43556</v>
      </c>
      <c r="M33" s="85">
        <f t="shared" ca="1" si="7"/>
        <v>4200</v>
      </c>
      <c r="N33" s="110">
        <f t="shared" ca="1" si="8"/>
        <v>2.0266190476190471</v>
      </c>
      <c r="O33" s="90">
        <f t="shared" si="2"/>
        <v>104.99789799999999</v>
      </c>
      <c r="P33" s="90">
        <f t="shared" si="3"/>
        <v>-2.1020000000078198E-3</v>
      </c>
      <c r="Q33" s="93">
        <f t="shared" si="9"/>
        <v>0.69998598666666656</v>
      </c>
      <c r="R33" s="6">
        <f t="shared" si="17"/>
        <v>6903.2500000000018</v>
      </c>
      <c r="S33" s="106">
        <f t="shared" si="4"/>
        <v>5607.5099750000018</v>
      </c>
      <c r="T33" s="106"/>
      <c r="U33" s="113"/>
      <c r="V33" s="97">
        <v>0</v>
      </c>
      <c r="W33" s="107">
        <f t="shared" si="11"/>
        <v>5607.5099750000018</v>
      </c>
      <c r="X33" s="97">
        <f t="shared" si="12"/>
        <v>5235</v>
      </c>
      <c r="Y33" s="6">
        <f t="shared" si="13"/>
        <v>372.50997500000176</v>
      </c>
      <c r="Z33" s="4">
        <f t="shared" si="16"/>
        <v>7.1157588347660283E-2</v>
      </c>
      <c r="AA33" s="4">
        <f t="shared" si="14"/>
        <v>7.1157588347660283E-2</v>
      </c>
      <c r="AB33" s="126" t="str">
        <f t="shared" si="15"/>
        <v>达成</v>
      </c>
    </row>
    <row r="34" spans="1:28">
      <c r="A34" s="102" t="s">
        <v>134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ref="F34:F65" si="19">IF(G34="",($F$1*C34-B34)/B34,H34/B34)</f>
        <v>0.20923809523809522</v>
      </c>
      <c r="G34" s="26">
        <v>126.97</v>
      </c>
      <c r="H34" s="39">
        <f t="shared" ref="H34:H65" si="20">IF(G34="",$F$1*C34-B34,G34-B34)</f>
        <v>21.97</v>
      </c>
      <c r="I34" s="22" t="s">
        <v>11</v>
      </c>
      <c r="J34" s="99" t="s">
        <v>308</v>
      </c>
      <c r="K34" s="86">
        <f t="shared" si="5"/>
        <v>43518</v>
      </c>
      <c r="L34" s="87">
        <f t="shared" ca="1" si="6"/>
        <v>43558</v>
      </c>
      <c r="M34" s="85">
        <f t="shared" ca="1" si="7"/>
        <v>4305</v>
      </c>
      <c r="N34" s="110">
        <f t="shared" ca="1" si="8"/>
        <v>1.8627293844367014</v>
      </c>
      <c r="O34" s="90">
        <f t="shared" ref="O34:O65" si="21">D34*C34</f>
        <v>104.997816</v>
      </c>
      <c r="P34" s="90">
        <f t="shared" si="3"/>
        <v>-2.1839999999997417E-3</v>
      </c>
      <c r="Q34" s="93">
        <f t="shared" si="9"/>
        <v>0.69998543999999996</v>
      </c>
      <c r="R34" s="6">
        <f t="shared" si="17"/>
        <v>7029.510000000002</v>
      </c>
      <c r="S34" s="106">
        <f t="shared" ref="S34:S65" si="22">R34*D34</f>
        <v>5845.7405160000017</v>
      </c>
      <c r="T34" s="106"/>
      <c r="U34" s="113"/>
      <c r="V34" s="107">
        <f>U34+V33</f>
        <v>0</v>
      </c>
      <c r="W34" s="107">
        <f t="shared" si="11"/>
        <v>5845.7405160000017</v>
      </c>
      <c r="X34" s="97">
        <f t="shared" si="12"/>
        <v>5340</v>
      </c>
      <c r="Y34" s="6">
        <f t="shared" si="13"/>
        <v>505.74051600000166</v>
      </c>
      <c r="Z34" s="4">
        <f t="shared" si="16"/>
        <v>9.4707961797753093E-2</v>
      </c>
      <c r="AA34" s="4">
        <f t="shared" si="14"/>
        <v>9.4707961797753093E-2</v>
      </c>
      <c r="AB34" s="126" t="str">
        <f t="shared" si="15"/>
        <v>达成</v>
      </c>
    </row>
    <row r="35" spans="1:28">
      <c r="A35" s="102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9"/>
        <v>3.4599999999999909E-2</v>
      </c>
      <c r="G35" s="26">
        <v>517.29999999999995</v>
      </c>
      <c r="H35" s="39">
        <f t="shared" si="20"/>
        <v>17.299999999999955</v>
      </c>
      <c r="I35" s="22" t="s">
        <v>11</v>
      </c>
      <c r="J35" s="99" t="s">
        <v>313</v>
      </c>
      <c r="K35" s="86">
        <f t="shared" si="5"/>
        <v>43594</v>
      </c>
      <c r="L35" s="87">
        <f t="shared" ca="1" si="6"/>
        <v>43595</v>
      </c>
      <c r="M35" s="85">
        <f t="shared" ca="1" si="7"/>
        <v>1000</v>
      </c>
      <c r="N35" s="110">
        <f t="shared" ca="1" si="8"/>
        <v>6.3144999999999829</v>
      </c>
      <c r="O35" s="90">
        <f t="shared" si="21"/>
        <v>500.00044500000001</v>
      </c>
      <c r="P35" s="90">
        <f t="shared" si="3"/>
        <v>4.4500000001335138E-4</v>
      </c>
      <c r="Q35" s="93">
        <v>0</v>
      </c>
      <c r="R35" s="6">
        <f t="shared" si="17"/>
        <v>7029.510000000002</v>
      </c>
      <c r="S35" s="106">
        <f t="shared" si="22"/>
        <v>5978.5982550000017</v>
      </c>
      <c r="T35" s="106">
        <v>587.89</v>
      </c>
      <c r="U35" s="113">
        <v>517.29999999999995</v>
      </c>
      <c r="V35" s="107">
        <f t="shared" ref="V35:V36" si="23">U35+V34</f>
        <v>517.29999999999995</v>
      </c>
      <c r="W35" s="107">
        <f t="shared" si="11"/>
        <v>6495.8982550000019</v>
      </c>
      <c r="X35" s="97">
        <f t="shared" ref="X35:X66" si="24">X34+B35</f>
        <v>5840</v>
      </c>
      <c r="Y35" s="6">
        <f t="shared" si="13"/>
        <v>655.89825500000188</v>
      </c>
      <c r="Z35" s="4">
        <f t="shared" si="16"/>
        <v>0.112311345034247</v>
      </c>
      <c r="AA35" s="4">
        <f t="shared" si="14"/>
        <v>0.12322660585792966</v>
      </c>
      <c r="AB35" s="126" t="str">
        <f t="shared" si="15"/>
        <v>达成</v>
      </c>
    </row>
    <row r="36" spans="1:28">
      <c r="A36" s="105" t="s">
        <v>135</v>
      </c>
      <c r="B36">
        <v>105</v>
      </c>
      <c r="C36" s="2">
        <v>108.14</v>
      </c>
      <c r="D36" s="3">
        <v>0.97050000000000003</v>
      </c>
      <c r="E36" s="1">
        <f t="shared" ref="E36:E99" si="25">10%*Q36+13%</f>
        <v>0.19996658</v>
      </c>
      <c r="F36" s="36">
        <f t="shared" si="19"/>
        <v>-4.7000380952381092E-3</v>
      </c>
      <c r="G36" s="9"/>
      <c r="H36" s="40">
        <f t="shared" si="20"/>
        <v>-0.4935040000000015</v>
      </c>
      <c r="I36" t="s">
        <v>7</v>
      </c>
      <c r="J36" s="97" t="s">
        <v>309</v>
      </c>
      <c r="K36" s="86">
        <f t="shared" si="5"/>
        <v>43521</v>
      </c>
      <c r="L36" s="87" t="str">
        <f t="shared" ca="1" si="6"/>
        <v>2019/11/18</v>
      </c>
      <c r="M36" s="85">
        <f t="shared" ca="1" si="7"/>
        <v>28035</v>
      </c>
      <c r="N36" s="110">
        <f t="shared" ca="1" si="8"/>
        <v>-6.4251457107187644E-3</v>
      </c>
      <c r="O36" s="90">
        <f t="shared" si="21"/>
        <v>104.94987</v>
      </c>
      <c r="P36" s="90">
        <f t="shared" si="3"/>
        <v>-5.0129999999995789E-2</v>
      </c>
      <c r="Q36" s="93">
        <f t="shared" ref="Q36:Q99" si="26">O36/150</f>
        <v>0.6996658</v>
      </c>
      <c r="R36" s="6">
        <f t="shared" si="17"/>
        <v>7137.6500000000024</v>
      </c>
      <c r="S36" s="106">
        <f t="shared" si="22"/>
        <v>6927.0893250000026</v>
      </c>
      <c r="T36" s="106"/>
      <c r="U36" s="113"/>
      <c r="V36" s="107">
        <f t="shared" si="23"/>
        <v>517.29999999999995</v>
      </c>
      <c r="W36" s="107">
        <f t="shared" si="11"/>
        <v>7444.3893250000028</v>
      </c>
      <c r="X36" s="97">
        <f t="shared" si="24"/>
        <v>5945</v>
      </c>
      <c r="Y36" s="6">
        <f t="shared" si="13"/>
        <v>1499.3893250000028</v>
      </c>
      <c r="Z36" s="4">
        <f t="shared" si="16"/>
        <v>0.25221014718250689</v>
      </c>
      <c r="AA36" s="4">
        <f t="shared" si="14"/>
        <v>0.2762476417266988</v>
      </c>
      <c r="AB36" s="125">
        <f t="shared" si="15"/>
        <v>0.20466661809523812</v>
      </c>
    </row>
    <row r="37" spans="1:28">
      <c r="A37" s="105" t="s">
        <v>136</v>
      </c>
      <c r="B37">
        <v>90</v>
      </c>
      <c r="C37" s="2">
        <v>92.8</v>
      </c>
      <c r="D37" s="3">
        <v>0.96930000000000005</v>
      </c>
      <c r="E37" s="1">
        <f t="shared" si="25"/>
        <v>0.18996736</v>
      </c>
      <c r="F37" s="36">
        <f t="shared" si="19"/>
        <v>-3.5342222222221648E-3</v>
      </c>
      <c r="G37" s="9"/>
      <c r="H37" s="40">
        <f t="shared" si="20"/>
        <v>-0.31807999999999481</v>
      </c>
      <c r="I37" t="s">
        <v>7</v>
      </c>
      <c r="J37" s="97" t="s">
        <v>27</v>
      </c>
      <c r="K37" s="86">
        <f t="shared" si="5"/>
        <v>43522</v>
      </c>
      <c r="L37" s="87" t="str">
        <f t="shared" ca="1" si="6"/>
        <v>2019/11/18</v>
      </c>
      <c r="M37" s="85">
        <f t="shared" ca="1" si="7"/>
        <v>23940</v>
      </c>
      <c r="N37" s="110">
        <f t="shared" ca="1" si="8"/>
        <v>-4.8495906432747746E-3</v>
      </c>
      <c r="O37" s="90">
        <f t="shared" si="21"/>
        <v>89.951040000000006</v>
      </c>
      <c r="P37" s="90">
        <f t="shared" si="3"/>
        <v>-4.8959999999993897E-2</v>
      </c>
      <c r="Q37" s="93">
        <f t="shared" si="26"/>
        <v>0.59967360000000003</v>
      </c>
      <c r="R37" s="6">
        <f t="shared" si="17"/>
        <v>7230.4500000000025</v>
      </c>
      <c r="S37" s="106">
        <f t="shared" si="22"/>
        <v>7008.475185000003</v>
      </c>
      <c r="T37" s="106"/>
      <c r="U37" s="113"/>
      <c r="V37" s="107">
        <f t="shared" ref="V37:V100" si="27">U37+V36</f>
        <v>517.29999999999995</v>
      </c>
      <c r="W37" s="107">
        <f t="shared" ref="W37:W100" si="28">S37+V37</f>
        <v>7525.7751850000031</v>
      </c>
      <c r="X37" s="97">
        <f t="shared" si="24"/>
        <v>6035</v>
      </c>
      <c r="Y37" s="6">
        <f t="shared" ref="Y37:Y100" si="29">W37-X37</f>
        <v>1490.7751850000031</v>
      </c>
      <c r="Z37" s="4">
        <f t="shared" si="16"/>
        <v>0.24702157166528638</v>
      </c>
      <c r="AA37" s="4">
        <f t="shared" si="14"/>
        <v>0.27018054352357024</v>
      </c>
      <c r="AB37" s="125">
        <f t="shared" si="15"/>
        <v>0.19350158222222216</v>
      </c>
    </row>
    <row r="38" spans="1:28">
      <c r="A38" s="105" t="s">
        <v>137</v>
      </c>
      <c r="B38">
        <v>90</v>
      </c>
      <c r="C38" s="2">
        <v>93.17</v>
      </c>
      <c r="D38" s="3">
        <v>0.96550000000000002</v>
      </c>
      <c r="E38" s="1">
        <f t="shared" si="25"/>
        <v>0.18997042333333333</v>
      </c>
      <c r="F38" s="36">
        <f t="shared" si="19"/>
        <v>4.3875555555561934E-4</v>
      </c>
      <c r="G38" s="9"/>
      <c r="H38" s="40">
        <f t="shared" si="20"/>
        <v>3.9488000000005741E-2</v>
      </c>
      <c r="I38" t="s">
        <v>7</v>
      </c>
      <c r="J38" s="97" t="s">
        <v>29</v>
      </c>
      <c r="K38" s="86">
        <f t="shared" si="5"/>
        <v>43523</v>
      </c>
      <c r="L38" s="87" t="str">
        <f t="shared" ca="1" si="6"/>
        <v>2019/11/18</v>
      </c>
      <c r="M38" s="85">
        <f t="shared" ca="1" si="7"/>
        <v>23850</v>
      </c>
      <c r="N38" s="110">
        <f t="shared" ca="1" si="8"/>
        <v>6.0432368972755115E-4</v>
      </c>
      <c r="O38" s="90">
        <f t="shared" si="21"/>
        <v>89.955635000000001</v>
      </c>
      <c r="P38" s="90">
        <f t="shared" si="3"/>
        <v>-4.43649999999991E-2</v>
      </c>
      <c r="Q38" s="93">
        <f t="shared" si="26"/>
        <v>0.59970423333333334</v>
      </c>
      <c r="R38" s="6">
        <f t="shared" si="17"/>
        <v>7323.6200000000026</v>
      </c>
      <c r="S38" s="106">
        <f t="shared" si="22"/>
        <v>7070.9551100000026</v>
      </c>
      <c r="T38" s="106"/>
      <c r="U38" s="113"/>
      <c r="V38" s="107">
        <f t="shared" si="27"/>
        <v>517.29999999999995</v>
      </c>
      <c r="W38" s="107">
        <f t="shared" si="28"/>
        <v>7588.2551100000028</v>
      </c>
      <c r="X38" s="97">
        <f t="shared" si="24"/>
        <v>6125</v>
      </c>
      <c r="Y38" s="6">
        <f t="shared" si="29"/>
        <v>1463.2551100000028</v>
      </c>
      <c r="Z38" s="4">
        <f t="shared" si="16"/>
        <v>0.23889879346938825</v>
      </c>
      <c r="AA38" s="4">
        <f t="shared" si="14"/>
        <v>0.26093676730210302</v>
      </c>
      <c r="AB38" s="125">
        <f t="shared" si="15"/>
        <v>0.18953166777777772</v>
      </c>
    </row>
    <row r="39" spans="1:28">
      <c r="A39" s="105" t="s">
        <v>138</v>
      </c>
      <c r="B39">
        <v>90</v>
      </c>
      <c r="C39" s="2">
        <v>93.05</v>
      </c>
      <c r="D39" s="3">
        <v>0.9667</v>
      </c>
      <c r="E39" s="1">
        <f t="shared" si="25"/>
        <v>0.18996762333333334</v>
      </c>
      <c r="F39" s="36">
        <f t="shared" si="19"/>
        <v>-8.4977777777781841E-4</v>
      </c>
      <c r="G39" s="9"/>
      <c r="H39" s="40">
        <f t="shared" si="20"/>
        <v>-7.6480000000003656E-2</v>
      </c>
      <c r="I39" t="s">
        <v>7</v>
      </c>
      <c r="J39" s="97" t="s">
        <v>30</v>
      </c>
      <c r="K39" s="86">
        <f t="shared" si="5"/>
        <v>43524</v>
      </c>
      <c r="L39" s="87" t="str">
        <f t="shared" ca="1" si="6"/>
        <v>2019/11/18</v>
      </c>
      <c r="M39" s="85">
        <f t="shared" ca="1" si="7"/>
        <v>23760</v>
      </c>
      <c r="N39" s="110">
        <f t="shared" ca="1" si="8"/>
        <v>-1.1748821548822109E-3</v>
      </c>
      <c r="O39" s="90">
        <f t="shared" si="21"/>
        <v>89.951435000000004</v>
      </c>
      <c r="P39" s="90">
        <f t="shared" si="3"/>
        <v>-4.8564999999996417E-2</v>
      </c>
      <c r="Q39" s="93">
        <f t="shared" si="26"/>
        <v>0.59967623333333331</v>
      </c>
      <c r="R39" s="6">
        <f t="shared" si="17"/>
        <v>7416.6700000000028</v>
      </c>
      <c r="S39" s="106">
        <f t="shared" si="22"/>
        <v>7169.6948890000031</v>
      </c>
      <c r="T39" s="106"/>
      <c r="U39" s="113"/>
      <c r="V39" s="107">
        <f t="shared" si="27"/>
        <v>517.29999999999995</v>
      </c>
      <c r="W39" s="107">
        <f t="shared" si="28"/>
        <v>7686.9948890000032</v>
      </c>
      <c r="X39" s="97">
        <f t="shared" si="24"/>
        <v>6215</v>
      </c>
      <c r="Y39" s="6">
        <f t="shared" si="29"/>
        <v>1471.9948890000032</v>
      </c>
      <c r="Z39" s="4">
        <f t="shared" si="16"/>
        <v>0.2368455171359618</v>
      </c>
      <c r="AA39" s="4">
        <f t="shared" si="14"/>
        <v>0.25834896344138913</v>
      </c>
      <c r="AB39" s="125">
        <f t="shared" si="15"/>
        <v>0.19081740111111115</v>
      </c>
    </row>
    <row r="40" spans="1:28">
      <c r="A40" s="105" t="s">
        <v>139</v>
      </c>
      <c r="B40">
        <v>90</v>
      </c>
      <c r="C40" s="2">
        <v>92.33</v>
      </c>
      <c r="D40" s="3">
        <v>0.97430000000000005</v>
      </c>
      <c r="E40" s="1">
        <f t="shared" si="25"/>
        <v>0.18997141266666667</v>
      </c>
      <c r="F40" s="36">
        <f t="shared" si="19"/>
        <v>-8.5809777777778127E-3</v>
      </c>
      <c r="G40" s="9"/>
      <c r="H40" s="40">
        <f t="shared" si="20"/>
        <v>-0.77228800000000319</v>
      </c>
      <c r="I40" t="s">
        <v>7</v>
      </c>
      <c r="J40" s="97" t="s">
        <v>310</v>
      </c>
      <c r="K40" s="86">
        <f t="shared" si="5"/>
        <v>43525</v>
      </c>
      <c r="L40" s="87" t="str">
        <f t="shared" ca="1" si="6"/>
        <v>2019/11/18</v>
      </c>
      <c r="M40" s="85">
        <f t="shared" ca="1" si="7"/>
        <v>23670</v>
      </c>
      <c r="N40" s="110">
        <f t="shared" ca="1" si="8"/>
        <v>-1.1908961554710653E-2</v>
      </c>
      <c r="O40" s="90">
        <f t="shared" si="21"/>
        <v>89.957119000000006</v>
      </c>
      <c r="P40" s="90">
        <f t="shared" si="3"/>
        <v>-4.2880999999994174E-2</v>
      </c>
      <c r="Q40" s="93">
        <f t="shared" si="26"/>
        <v>0.59971412666666668</v>
      </c>
      <c r="R40" s="6">
        <f t="shared" si="17"/>
        <v>7509.0000000000027</v>
      </c>
      <c r="S40" s="106">
        <f t="shared" si="22"/>
        <v>7316.0187000000033</v>
      </c>
      <c r="T40" s="106"/>
      <c r="U40" s="113"/>
      <c r="V40" s="107">
        <f t="shared" si="27"/>
        <v>517.29999999999995</v>
      </c>
      <c r="W40" s="107">
        <f t="shared" si="28"/>
        <v>7833.3187000000034</v>
      </c>
      <c r="X40" s="97">
        <f t="shared" si="24"/>
        <v>6305</v>
      </c>
      <c r="Y40" s="6">
        <f t="shared" si="29"/>
        <v>1528.3187000000034</v>
      </c>
      <c r="Z40" s="4">
        <f t="shared" si="16"/>
        <v>0.24239789056304573</v>
      </c>
      <c r="AA40" s="4">
        <f t="shared" si="14"/>
        <v>0.26406322027748552</v>
      </c>
      <c r="AB40" s="125">
        <f t="shared" si="15"/>
        <v>0.19855239044444448</v>
      </c>
    </row>
    <row r="41" spans="1:28">
      <c r="A41" s="105" t="s">
        <v>140</v>
      </c>
      <c r="B41">
        <v>135</v>
      </c>
      <c r="C41" s="2">
        <v>136.19</v>
      </c>
      <c r="D41" s="3">
        <v>0.99080000000000001</v>
      </c>
      <c r="E41" s="1">
        <f t="shared" si="25"/>
        <v>0.21995803466666669</v>
      </c>
      <c r="F41" s="36">
        <f t="shared" si="19"/>
        <v>-2.5081362962963021E-2</v>
      </c>
      <c r="G41" s="9"/>
      <c r="H41" s="40">
        <f t="shared" si="20"/>
        <v>-3.3859840000000077</v>
      </c>
      <c r="I41" t="s">
        <v>7</v>
      </c>
      <c r="J41" s="97" t="s">
        <v>311</v>
      </c>
      <c r="K41" s="86">
        <f t="shared" si="5"/>
        <v>43528</v>
      </c>
      <c r="L41" s="87" t="str">
        <f t="shared" ca="1" si="6"/>
        <v>2019/11/18</v>
      </c>
      <c r="M41" s="85">
        <f t="shared" ca="1" si="7"/>
        <v>35100</v>
      </c>
      <c r="N41" s="110">
        <f t="shared" ca="1" si="8"/>
        <v>-3.5210374928775011E-2</v>
      </c>
      <c r="O41" s="90">
        <f t="shared" si="21"/>
        <v>134.93705199999999</v>
      </c>
      <c r="P41" s="90">
        <f t="shared" si="3"/>
        <v>-6.2948000000005777E-2</v>
      </c>
      <c r="Q41" s="93">
        <f t="shared" si="26"/>
        <v>0.89958034666666664</v>
      </c>
      <c r="R41" s="6">
        <f t="shared" si="17"/>
        <v>7645.1900000000023</v>
      </c>
      <c r="S41" s="106">
        <f t="shared" si="22"/>
        <v>7574.8542520000028</v>
      </c>
      <c r="T41" s="106"/>
      <c r="U41" s="113"/>
      <c r="V41" s="107">
        <f t="shared" si="27"/>
        <v>517.29999999999995</v>
      </c>
      <c r="W41" s="107">
        <f t="shared" si="28"/>
        <v>8092.154252000003</v>
      </c>
      <c r="X41" s="97">
        <f t="shared" si="24"/>
        <v>6440</v>
      </c>
      <c r="Y41" s="6">
        <f t="shared" si="29"/>
        <v>1652.154252000003</v>
      </c>
      <c r="Z41" s="4">
        <f t="shared" si="16"/>
        <v>0.25654569130434823</v>
      </c>
      <c r="AA41" s="4">
        <f t="shared" si="14"/>
        <v>0.27895288500177329</v>
      </c>
      <c r="AB41" s="125">
        <f t="shared" si="15"/>
        <v>0.2450393976296297</v>
      </c>
    </row>
    <row r="42" spans="1:28">
      <c r="A42" s="105" t="s">
        <v>141</v>
      </c>
      <c r="B42">
        <v>135</v>
      </c>
      <c r="C42" s="2">
        <v>132.86000000000001</v>
      </c>
      <c r="D42" s="3">
        <v>1.0156000000000001</v>
      </c>
      <c r="E42" s="1">
        <f t="shared" si="25"/>
        <v>0.21995507733333336</v>
      </c>
      <c r="F42" s="36">
        <f t="shared" si="19"/>
        <v>-4.8919229629629406E-2</v>
      </c>
      <c r="G42" s="9"/>
      <c r="H42" s="40">
        <f t="shared" si="20"/>
        <v>-6.60409599999997</v>
      </c>
      <c r="I42" t="s">
        <v>7</v>
      </c>
      <c r="J42" s="97" t="s">
        <v>48</v>
      </c>
      <c r="K42" s="86">
        <f t="shared" si="5"/>
        <v>43529</v>
      </c>
      <c r="L42" s="87" t="str">
        <f t="shared" ca="1" si="6"/>
        <v>2019/11/18</v>
      </c>
      <c r="M42" s="85">
        <f t="shared" ca="1" si="7"/>
        <v>34965</v>
      </c>
      <c r="N42" s="110">
        <f t="shared" ca="1" si="8"/>
        <v>-6.8940227084226771E-2</v>
      </c>
      <c r="O42" s="90">
        <f t="shared" si="21"/>
        <v>134.93261600000002</v>
      </c>
      <c r="P42" s="90">
        <f t="shared" si="3"/>
        <v>-6.7383999999975686E-2</v>
      </c>
      <c r="Q42" s="93">
        <f t="shared" si="26"/>
        <v>0.89955077333333344</v>
      </c>
      <c r="R42" s="6">
        <f t="shared" si="17"/>
        <v>7160.6200000000017</v>
      </c>
      <c r="S42" s="106">
        <f t="shared" si="22"/>
        <v>7272.3256720000018</v>
      </c>
      <c r="T42" s="106">
        <v>617.42999999999995</v>
      </c>
      <c r="U42" s="113">
        <v>565.69000000000005</v>
      </c>
      <c r="V42" s="107">
        <f t="shared" si="27"/>
        <v>1082.99</v>
      </c>
      <c r="W42" s="107">
        <f t="shared" si="28"/>
        <v>8355.3156720000025</v>
      </c>
      <c r="X42" s="97">
        <f t="shared" si="24"/>
        <v>6575</v>
      </c>
      <c r="Y42" s="6">
        <f t="shared" si="29"/>
        <v>1780.3156720000025</v>
      </c>
      <c r="Z42" s="4">
        <f t="shared" si="16"/>
        <v>0.27077044441064668</v>
      </c>
      <c r="AA42" s="4">
        <f t="shared" si="14"/>
        <v>0.32416468141900712</v>
      </c>
      <c r="AB42" s="125">
        <f t="shared" si="15"/>
        <v>0.26887430696296277</v>
      </c>
    </row>
    <row r="43" spans="1:28">
      <c r="A43" s="109" t="s">
        <v>142</v>
      </c>
      <c r="B43">
        <v>135</v>
      </c>
      <c r="C43" s="2">
        <v>130.72</v>
      </c>
      <c r="D43" s="3">
        <v>1.0323</v>
      </c>
      <c r="E43" s="1">
        <f t="shared" si="25"/>
        <v>0.219961504</v>
      </c>
      <c r="F43" s="36">
        <f t="shared" si="19"/>
        <v>-6.4238459259259223E-2</v>
      </c>
      <c r="G43" s="9"/>
      <c r="H43" s="40">
        <f t="shared" si="20"/>
        <v>-8.6721919999999955</v>
      </c>
      <c r="I43" t="s">
        <v>7</v>
      </c>
      <c r="J43" s="97" t="s">
        <v>49</v>
      </c>
      <c r="K43" s="86">
        <f t="shared" si="5"/>
        <v>43530</v>
      </c>
      <c r="L43" s="87" t="str">
        <f t="shared" ca="1" si="6"/>
        <v>2019/11/18</v>
      </c>
      <c r="M43" s="85">
        <f t="shared" ca="1" si="7"/>
        <v>34830</v>
      </c>
      <c r="N43" s="110">
        <f t="shared" ca="1" si="8"/>
        <v>-9.0879990812517908E-2</v>
      </c>
      <c r="O43" s="90">
        <f t="shared" si="21"/>
        <v>134.94225599999999</v>
      </c>
      <c r="P43" s="90">
        <f t="shared" si="3"/>
        <v>-5.7744000000013784E-2</v>
      </c>
      <c r="Q43" s="93">
        <f t="shared" si="26"/>
        <v>0.89961503999999992</v>
      </c>
      <c r="R43" s="6">
        <f t="shared" ref="R43:R74" si="30">R42+C43-T43</f>
        <v>5299.2000000000016</v>
      </c>
      <c r="S43" s="106">
        <f t="shared" si="22"/>
        <v>5470.3641600000019</v>
      </c>
      <c r="T43" s="106">
        <v>1992.14</v>
      </c>
      <c r="U43" s="113">
        <v>1855.08</v>
      </c>
      <c r="V43" s="107">
        <f t="shared" si="27"/>
        <v>2938.0699999999997</v>
      </c>
      <c r="W43" s="107">
        <f t="shared" si="28"/>
        <v>8408.4341600000007</v>
      </c>
      <c r="X43" s="97">
        <f t="shared" si="24"/>
        <v>6710</v>
      </c>
      <c r="Y43" s="6">
        <f t="shared" si="29"/>
        <v>1698.4341600000007</v>
      </c>
      <c r="Z43" s="4">
        <f t="shared" si="16"/>
        <v>0.25311984500745166</v>
      </c>
      <c r="AA43" s="4">
        <f t="shared" si="14"/>
        <v>0.45028252380081324</v>
      </c>
      <c r="AB43" s="125">
        <f t="shared" si="15"/>
        <v>0.28419996325925923</v>
      </c>
    </row>
    <row r="44" spans="1:28">
      <c r="A44" s="109" t="s">
        <v>143</v>
      </c>
      <c r="B44">
        <v>135</v>
      </c>
      <c r="C44" s="2">
        <v>129.13</v>
      </c>
      <c r="D44" s="3">
        <v>1.0449999999999999</v>
      </c>
      <c r="E44" s="1">
        <f t="shared" si="25"/>
        <v>0.21996056666666666</v>
      </c>
      <c r="F44" s="36">
        <f t="shared" si="19"/>
        <v>-7.5620503703703754E-2</v>
      </c>
      <c r="G44" s="9"/>
      <c r="H44" s="40">
        <f t="shared" si="20"/>
        <v>-10.208768000000006</v>
      </c>
      <c r="I44" t="s">
        <v>7</v>
      </c>
      <c r="J44" s="97" t="s">
        <v>51</v>
      </c>
      <c r="K44" s="86">
        <f t="shared" si="5"/>
        <v>43531</v>
      </c>
      <c r="L44" s="87" t="str">
        <f t="shared" ca="1" si="6"/>
        <v>2019/11/18</v>
      </c>
      <c r="M44" s="85">
        <f t="shared" ca="1" si="7"/>
        <v>34695</v>
      </c>
      <c r="N44" s="110">
        <f t="shared" ca="1" si="8"/>
        <v>-0.1073987698515637</v>
      </c>
      <c r="O44" s="90">
        <f t="shared" si="21"/>
        <v>134.94084999999998</v>
      </c>
      <c r="P44" s="90">
        <f t="shared" si="3"/>
        <v>-5.9150000000016689E-2</v>
      </c>
      <c r="Q44" s="93">
        <f t="shared" si="26"/>
        <v>0.89960566666666653</v>
      </c>
      <c r="R44" s="6">
        <f t="shared" si="30"/>
        <v>4288.550000000002</v>
      </c>
      <c r="S44" s="106">
        <f t="shared" si="22"/>
        <v>4481.5347500000016</v>
      </c>
      <c r="T44" s="106">
        <v>1139.78</v>
      </c>
      <c r="U44" s="113">
        <v>1074.47</v>
      </c>
      <c r="V44" s="107">
        <f t="shared" si="27"/>
        <v>4012.54</v>
      </c>
      <c r="W44" s="107">
        <f t="shared" si="28"/>
        <v>8494.0747500000016</v>
      </c>
      <c r="X44" s="97">
        <f t="shared" si="24"/>
        <v>6845</v>
      </c>
      <c r="Y44" s="6">
        <f t="shared" si="29"/>
        <v>1649.0747500000016</v>
      </c>
      <c r="Z44" s="4">
        <f t="shared" si="16"/>
        <v>0.24091669101533997</v>
      </c>
      <c r="AA44" s="4">
        <f t="shared" si="14"/>
        <v>0.58220583874088305</v>
      </c>
      <c r="AB44" s="125">
        <f t="shared" si="15"/>
        <v>0.2955810703703704</v>
      </c>
    </row>
    <row r="45" spans="1:28">
      <c r="A45" s="109" t="s">
        <v>144</v>
      </c>
      <c r="B45">
        <v>135</v>
      </c>
      <c r="C45" s="2">
        <v>133.72</v>
      </c>
      <c r="D45" s="3">
        <v>1.0091000000000001</v>
      </c>
      <c r="E45" s="1">
        <f t="shared" si="25"/>
        <v>0.21995790133333337</v>
      </c>
      <c r="F45" s="36">
        <f t="shared" si="19"/>
        <v>-4.2762903703703614E-2</v>
      </c>
      <c r="G45" s="9"/>
      <c r="H45" s="40">
        <f t="shared" si="20"/>
        <v>-5.7729919999999879</v>
      </c>
      <c r="I45" t="s">
        <v>7</v>
      </c>
      <c r="J45" s="97" t="s">
        <v>52</v>
      </c>
      <c r="K45" s="86">
        <f t="shared" si="5"/>
        <v>43532</v>
      </c>
      <c r="L45" s="87" t="str">
        <f t="shared" ca="1" si="6"/>
        <v>2019/11/18</v>
      </c>
      <c r="M45" s="85">
        <f t="shared" ca="1" si="7"/>
        <v>34560</v>
      </c>
      <c r="N45" s="110">
        <f t="shared" ca="1" si="8"/>
        <v>-6.0970546296296169E-2</v>
      </c>
      <c r="O45" s="90">
        <f t="shared" si="21"/>
        <v>134.93685200000002</v>
      </c>
      <c r="P45" s="90">
        <f t="shared" si="3"/>
        <v>-6.3147999999983995E-2</v>
      </c>
      <c r="Q45" s="93">
        <f t="shared" si="26"/>
        <v>0.89957901333333345</v>
      </c>
      <c r="R45" s="6">
        <f t="shared" si="30"/>
        <v>4422.2700000000023</v>
      </c>
      <c r="S45" s="106">
        <f t="shared" si="22"/>
        <v>4462.5126570000029</v>
      </c>
      <c r="T45" s="106"/>
      <c r="U45" s="113"/>
      <c r="V45" s="107">
        <f t="shared" si="27"/>
        <v>4012.54</v>
      </c>
      <c r="W45" s="107">
        <f t="shared" si="28"/>
        <v>8475.0526570000038</v>
      </c>
      <c r="X45" s="97">
        <f t="shared" si="24"/>
        <v>6980</v>
      </c>
      <c r="Y45" s="6">
        <f t="shared" si="29"/>
        <v>1495.0526570000038</v>
      </c>
      <c r="Z45" s="4">
        <f t="shared" si="16"/>
        <v>0.21419092507163384</v>
      </c>
      <c r="AA45" s="4">
        <f t="shared" si="14"/>
        <v>0.50381560560209837</v>
      </c>
      <c r="AB45" s="125">
        <f t="shared" si="15"/>
        <v>0.26272080503703699</v>
      </c>
    </row>
    <row r="46" spans="1:28">
      <c r="A46" s="109" t="s">
        <v>145</v>
      </c>
      <c r="B46">
        <v>135</v>
      </c>
      <c r="C46" s="2">
        <v>128.99</v>
      </c>
      <c r="D46" s="3">
        <v>1.0462</v>
      </c>
      <c r="E46" s="1">
        <f t="shared" si="25"/>
        <v>0.21996622533333335</v>
      </c>
      <c r="F46" s="36">
        <f t="shared" si="19"/>
        <v>-7.6622696296296214E-2</v>
      </c>
      <c r="G46" s="9"/>
      <c r="H46" s="40">
        <f t="shared" si="20"/>
        <v>-10.344063999999989</v>
      </c>
      <c r="I46" t="s">
        <v>7</v>
      </c>
      <c r="J46" s="97" t="s">
        <v>53</v>
      </c>
      <c r="K46" s="86">
        <f t="shared" si="5"/>
        <v>43535</v>
      </c>
      <c r="L46" s="87" t="str">
        <f t="shared" ca="1" si="6"/>
        <v>2019/11/18</v>
      </c>
      <c r="M46" s="85">
        <f t="shared" ca="1" si="7"/>
        <v>34155</v>
      </c>
      <c r="N46" s="110">
        <f t="shared" ca="1" si="8"/>
        <v>-0.11054262509149454</v>
      </c>
      <c r="O46" s="90">
        <f t="shared" si="21"/>
        <v>134.94933800000001</v>
      </c>
      <c r="P46" s="90">
        <f t="shared" si="3"/>
        <v>-5.0661999999988439E-2</v>
      </c>
      <c r="Q46" s="93">
        <f t="shared" si="26"/>
        <v>0.89966225333333338</v>
      </c>
      <c r="R46" s="6">
        <f t="shared" si="30"/>
        <v>4551.260000000002</v>
      </c>
      <c r="S46" s="106">
        <f t="shared" si="22"/>
        <v>4761.528212000002</v>
      </c>
      <c r="T46" s="106"/>
      <c r="U46" s="113"/>
      <c r="V46" s="107">
        <f t="shared" si="27"/>
        <v>4012.54</v>
      </c>
      <c r="W46" s="107">
        <f t="shared" si="28"/>
        <v>8774.0682120000019</v>
      </c>
      <c r="X46" s="97">
        <f t="shared" si="24"/>
        <v>7115</v>
      </c>
      <c r="Y46" s="6">
        <f t="shared" si="29"/>
        <v>1659.0682120000019</v>
      </c>
      <c r="Z46" s="4">
        <f t="shared" si="16"/>
        <v>0.2331789475755448</v>
      </c>
      <c r="AA46" s="4">
        <f t="shared" si="14"/>
        <v>0.53475893710152644</v>
      </c>
      <c r="AB46" s="125">
        <f t="shared" si="15"/>
        <v>0.29658892162962958</v>
      </c>
    </row>
    <row r="47" spans="1:28">
      <c r="A47" s="109" t="s">
        <v>146</v>
      </c>
      <c r="B47">
        <v>135</v>
      </c>
      <c r="C47" s="2">
        <v>126.93</v>
      </c>
      <c r="D47" s="3">
        <v>1.0630999999999999</v>
      </c>
      <c r="E47" s="1">
        <f t="shared" si="25"/>
        <v>0.21995952200000002</v>
      </c>
      <c r="F47" s="36">
        <f t="shared" si="19"/>
        <v>-9.13692444444444E-2</v>
      </c>
      <c r="G47" s="9"/>
      <c r="H47" s="40">
        <f t="shared" si="20"/>
        <v>-12.334847999999994</v>
      </c>
      <c r="I47" t="s">
        <v>7</v>
      </c>
      <c r="J47" s="97" t="s">
        <v>54</v>
      </c>
      <c r="K47" s="86">
        <f t="shared" si="5"/>
        <v>43536</v>
      </c>
      <c r="L47" s="87" t="str">
        <f t="shared" ca="1" si="6"/>
        <v>2019/11/18</v>
      </c>
      <c r="M47" s="85">
        <f t="shared" ca="1" si="7"/>
        <v>34020</v>
      </c>
      <c r="N47" s="110">
        <f t="shared" ca="1" si="8"/>
        <v>-0.13234037389770717</v>
      </c>
      <c r="O47" s="90">
        <f t="shared" si="21"/>
        <v>134.93928299999999</v>
      </c>
      <c r="P47" s="90">
        <f t="shared" si="3"/>
        <v>-6.0717000000011012E-2</v>
      </c>
      <c r="Q47" s="93">
        <f t="shared" si="26"/>
        <v>0.89959521999999992</v>
      </c>
      <c r="R47" s="6">
        <f t="shared" si="30"/>
        <v>4678.1900000000023</v>
      </c>
      <c r="S47" s="106">
        <f t="shared" si="22"/>
        <v>4973.3837890000023</v>
      </c>
      <c r="T47" s="106"/>
      <c r="U47" s="113"/>
      <c r="V47" s="107">
        <f t="shared" si="27"/>
        <v>4012.54</v>
      </c>
      <c r="W47" s="107">
        <f t="shared" si="28"/>
        <v>8985.9237890000022</v>
      </c>
      <c r="X47" s="97">
        <f t="shared" si="24"/>
        <v>7250</v>
      </c>
      <c r="Y47" s="6">
        <f t="shared" si="29"/>
        <v>1735.9237890000022</v>
      </c>
      <c r="Z47" s="4">
        <f t="shared" si="16"/>
        <v>0.23943776400000027</v>
      </c>
      <c r="AA47" s="4">
        <f t="shared" si="14"/>
        <v>0.53619930099522528</v>
      </c>
      <c r="AB47" s="125">
        <f t="shared" si="15"/>
        <v>0.3113287664444444</v>
      </c>
    </row>
    <row r="48" spans="1:28">
      <c r="A48" s="109" t="s">
        <v>147</v>
      </c>
      <c r="B48">
        <v>135</v>
      </c>
      <c r="C48" s="2">
        <v>129.74</v>
      </c>
      <c r="D48" s="3">
        <v>1.04</v>
      </c>
      <c r="E48" s="1">
        <f t="shared" si="25"/>
        <v>0.2199530666666667</v>
      </c>
      <c r="F48" s="36">
        <f t="shared" si="19"/>
        <v>-7.1253807407407305E-2</v>
      </c>
      <c r="G48" s="9"/>
      <c r="H48" s="40">
        <f t="shared" si="20"/>
        <v>-9.6192639999999869</v>
      </c>
      <c r="I48" t="s">
        <v>7</v>
      </c>
      <c r="J48" s="97" t="s">
        <v>55</v>
      </c>
      <c r="K48" s="86">
        <f t="shared" si="5"/>
        <v>43537</v>
      </c>
      <c r="L48" s="87" t="str">
        <f t="shared" ca="1" si="6"/>
        <v>2019/11/18</v>
      </c>
      <c r="M48" s="85">
        <f t="shared" ca="1" si="7"/>
        <v>33885</v>
      </c>
      <c r="N48" s="110">
        <f t="shared" ca="1" si="8"/>
        <v>-0.1036160944370664</v>
      </c>
      <c r="O48" s="90">
        <f t="shared" si="21"/>
        <v>134.92960000000002</v>
      </c>
      <c r="P48" s="90">
        <f t="shared" si="3"/>
        <v>-7.0399999999978036E-2</v>
      </c>
      <c r="Q48" s="93">
        <f t="shared" si="26"/>
        <v>0.89953066666666681</v>
      </c>
      <c r="R48" s="6">
        <f t="shared" si="30"/>
        <v>4807.9300000000021</v>
      </c>
      <c r="S48" s="106">
        <f t="shared" si="22"/>
        <v>5000.2472000000025</v>
      </c>
      <c r="T48" s="106"/>
      <c r="U48" s="113"/>
      <c r="V48" s="107">
        <f t="shared" si="27"/>
        <v>4012.54</v>
      </c>
      <c r="W48" s="107">
        <f t="shared" si="28"/>
        <v>9012.7872000000025</v>
      </c>
      <c r="X48" s="97">
        <f t="shared" si="24"/>
        <v>7385</v>
      </c>
      <c r="Y48" s="6">
        <f t="shared" si="29"/>
        <v>1627.7872000000025</v>
      </c>
      <c r="Z48" s="4">
        <f t="shared" si="16"/>
        <v>0.22041803656059611</v>
      </c>
      <c r="AA48" s="4">
        <f t="shared" si="14"/>
        <v>0.48267057281628323</v>
      </c>
      <c r="AB48" s="125">
        <f t="shared" si="15"/>
        <v>0.29120687407407397</v>
      </c>
    </row>
    <row r="49" spans="1:29">
      <c r="A49" s="109" t="s">
        <v>148</v>
      </c>
      <c r="B49">
        <v>135</v>
      </c>
      <c r="C49" s="2">
        <v>132.66</v>
      </c>
      <c r="D49" s="3">
        <v>1.0172000000000001</v>
      </c>
      <c r="E49" s="1">
        <f t="shared" si="25"/>
        <v>0.21996116800000001</v>
      </c>
      <c r="F49" s="36">
        <f t="shared" si="19"/>
        <v>-5.035093333333323E-2</v>
      </c>
      <c r="G49" s="9"/>
      <c r="H49" s="40">
        <f t="shared" si="20"/>
        <v>-6.7973759999999857</v>
      </c>
      <c r="I49" t="s">
        <v>7</v>
      </c>
      <c r="J49" s="97" t="s">
        <v>56</v>
      </c>
      <c r="K49" s="86">
        <f t="shared" si="5"/>
        <v>43538</v>
      </c>
      <c r="L49" s="87" t="str">
        <f t="shared" ca="1" si="6"/>
        <v>2019/11/18</v>
      </c>
      <c r="M49" s="85">
        <f t="shared" ca="1" si="7"/>
        <v>33750</v>
      </c>
      <c r="N49" s="110">
        <f t="shared" ca="1" si="8"/>
        <v>-7.3512362666666511E-2</v>
      </c>
      <c r="O49" s="90">
        <f t="shared" si="21"/>
        <v>134.94175200000001</v>
      </c>
      <c r="P49" s="90">
        <f t="shared" si="3"/>
        <v>-5.8247999999991862E-2</v>
      </c>
      <c r="Q49" s="93">
        <f t="shared" si="26"/>
        <v>0.89961168000000002</v>
      </c>
      <c r="R49" s="6">
        <f t="shared" si="30"/>
        <v>4940.590000000002</v>
      </c>
      <c r="S49" s="106">
        <f t="shared" si="22"/>
        <v>5025.5681480000021</v>
      </c>
      <c r="T49" s="106"/>
      <c r="U49" s="113"/>
      <c r="V49" s="107">
        <f t="shared" si="27"/>
        <v>4012.54</v>
      </c>
      <c r="W49" s="107">
        <f t="shared" si="28"/>
        <v>9038.108148000003</v>
      </c>
      <c r="X49" s="97">
        <f t="shared" si="24"/>
        <v>7520</v>
      </c>
      <c r="Y49" s="6">
        <f t="shared" si="29"/>
        <v>1518.108148000003</v>
      </c>
      <c r="Z49" s="4">
        <f t="shared" si="16"/>
        <v>0.20187608351063879</v>
      </c>
      <c r="AA49" s="4">
        <f t="shared" si="14"/>
        <v>0.43282265457054447</v>
      </c>
      <c r="AB49" s="125">
        <f t="shared" si="15"/>
        <v>0.27031210133333322</v>
      </c>
    </row>
    <row r="50" spans="1:29">
      <c r="A50" s="109" t="s">
        <v>149</v>
      </c>
      <c r="B50">
        <v>135</v>
      </c>
      <c r="C50" s="2">
        <v>131.27000000000001</v>
      </c>
      <c r="D50" s="3">
        <v>1.028</v>
      </c>
      <c r="E50" s="1">
        <f t="shared" si="25"/>
        <v>0.21996370666666668</v>
      </c>
      <c r="F50" s="36">
        <f t="shared" si="19"/>
        <v>-6.0301274074073929E-2</v>
      </c>
      <c r="G50" s="9"/>
      <c r="H50" s="40">
        <f t="shared" si="20"/>
        <v>-8.1406719999999808</v>
      </c>
      <c r="I50" t="s">
        <v>7</v>
      </c>
      <c r="J50" s="97" t="s">
        <v>57</v>
      </c>
      <c r="K50" s="86">
        <f t="shared" si="5"/>
        <v>43539</v>
      </c>
      <c r="L50" s="87" t="str">
        <f t="shared" ca="1" si="6"/>
        <v>2019/11/18</v>
      </c>
      <c r="M50" s="85">
        <f t="shared" ca="1" si="7"/>
        <v>33615</v>
      </c>
      <c r="N50" s="110">
        <f t="shared" ca="1" si="8"/>
        <v>-8.8393433883682676E-2</v>
      </c>
      <c r="O50" s="90">
        <f t="shared" si="21"/>
        <v>134.94556</v>
      </c>
      <c r="P50" s="90">
        <f t="shared" si="3"/>
        <v>-5.44399999999996E-2</v>
      </c>
      <c r="Q50" s="93">
        <f t="shared" si="26"/>
        <v>0.89963706666666665</v>
      </c>
      <c r="R50" s="6">
        <f t="shared" si="30"/>
        <v>5071.8600000000024</v>
      </c>
      <c r="S50" s="106">
        <f t="shared" si="22"/>
        <v>5213.8720800000028</v>
      </c>
      <c r="T50" s="106"/>
      <c r="U50" s="113"/>
      <c r="V50" s="107">
        <f t="shared" si="27"/>
        <v>4012.54</v>
      </c>
      <c r="W50" s="107">
        <f t="shared" si="28"/>
        <v>9226.4120800000019</v>
      </c>
      <c r="X50" s="97">
        <f t="shared" si="24"/>
        <v>7655</v>
      </c>
      <c r="Y50" s="6">
        <f t="shared" si="29"/>
        <v>1571.4120800000019</v>
      </c>
      <c r="Z50" s="4">
        <f t="shared" si="16"/>
        <v>0.20527917439582</v>
      </c>
      <c r="AA50" s="4">
        <f t="shared" si="14"/>
        <v>0.43141505466086172</v>
      </c>
      <c r="AB50" s="125">
        <f t="shared" si="15"/>
        <v>0.28026498074074058</v>
      </c>
    </row>
    <row r="51" spans="1:29">
      <c r="A51" s="109" t="s">
        <v>150</v>
      </c>
      <c r="B51">
        <v>135</v>
      </c>
      <c r="C51" s="2">
        <v>128.06</v>
      </c>
      <c r="D51" s="3">
        <v>1.0537000000000001</v>
      </c>
      <c r="E51" s="1">
        <f t="shared" si="25"/>
        <v>0.21995788133333333</v>
      </c>
      <c r="F51" s="36">
        <f t="shared" si="19"/>
        <v>-8.3280118518518451E-2</v>
      </c>
      <c r="G51" s="9"/>
      <c r="H51" s="40">
        <f t="shared" si="20"/>
        <v>-11.242815999999991</v>
      </c>
      <c r="I51" t="s">
        <v>7</v>
      </c>
      <c r="J51" s="97" t="s">
        <v>58</v>
      </c>
      <c r="K51" s="86">
        <f t="shared" si="5"/>
        <v>43542</v>
      </c>
      <c r="L51" s="87" t="str">
        <f t="shared" ca="1" si="6"/>
        <v>2019/11/18</v>
      </c>
      <c r="M51" s="85">
        <f t="shared" ca="1" si="7"/>
        <v>33210</v>
      </c>
      <c r="N51" s="110">
        <f t="shared" ca="1" si="8"/>
        <v>-0.12356602950918388</v>
      </c>
      <c r="O51" s="90">
        <f t="shared" si="21"/>
        <v>134.93682200000001</v>
      </c>
      <c r="P51" s="90">
        <f t="shared" si="3"/>
        <v>-6.3177999999993517E-2</v>
      </c>
      <c r="Q51" s="93">
        <f t="shared" si="26"/>
        <v>0.89957881333333334</v>
      </c>
      <c r="R51" s="6">
        <f t="shared" si="30"/>
        <v>5199.9200000000028</v>
      </c>
      <c r="S51" s="106">
        <f t="shared" si="22"/>
        <v>5479.1557040000034</v>
      </c>
      <c r="T51" s="106"/>
      <c r="U51" s="113"/>
      <c r="V51" s="107">
        <f t="shared" si="27"/>
        <v>4012.54</v>
      </c>
      <c r="W51" s="107">
        <f t="shared" si="28"/>
        <v>9491.6957040000034</v>
      </c>
      <c r="X51" s="97">
        <f t="shared" si="24"/>
        <v>7790</v>
      </c>
      <c r="Y51" s="6">
        <f t="shared" si="29"/>
        <v>1701.6957040000034</v>
      </c>
      <c r="Z51" s="4">
        <f t="shared" si="16"/>
        <v>0.21844617509627762</v>
      </c>
      <c r="AA51" s="4">
        <f t="shared" si="14"/>
        <v>0.45048675670953586</v>
      </c>
      <c r="AB51" s="125">
        <f t="shared" si="15"/>
        <v>0.30323799985185179</v>
      </c>
    </row>
    <row r="52" spans="1:29">
      <c r="A52" s="109" t="s">
        <v>151</v>
      </c>
      <c r="B52">
        <v>135</v>
      </c>
      <c r="C52" s="2">
        <v>127.6</v>
      </c>
      <c r="D52" s="3">
        <v>1.0575000000000001</v>
      </c>
      <c r="E52" s="1">
        <f t="shared" si="25"/>
        <v>0.21995800000000001</v>
      </c>
      <c r="F52" s="36">
        <f t="shared" si="19"/>
        <v>-8.6573037037037018E-2</v>
      </c>
      <c r="G52" s="9"/>
      <c r="H52" s="40">
        <f t="shared" si="20"/>
        <v>-11.687359999999998</v>
      </c>
      <c r="I52" t="s">
        <v>7</v>
      </c>
      <c r="J52" s="97" t="s">
        <v>59</v>
      </c>
      <c r="K52" s="86">
        <f t="shared" si="5"/>
        <v>43543</v>
      </c>
      <c r="L52" s="87" t="str">
        <f t="shared" ca="1" si="6"/>
        <v>2019/11/18</v>
      </c>
      <c r="M52" s="85">
        <f t="shared" ca="1" si="7"/>
        <v>33075</v>
      </c>
      <c r="N52" s="110">
        <f t="shared" ca="1" si="8"/>
        <v>-0.12897615721844291</v>
      </c>
      <c r="O52" s="90">
        <f t="shared" si="21"/>
        <v>134.93700000000001</v>
      </c>
      <c r="P52" s="90">
        <f t="shared" si="3"/>
        <v>-6.2999999999988177E-2</v>
      </c>
      <c r="Q52" s="93">
        <f t="shared" si="26"/>
        <v>0.89958000000000005</v>
      </c>
      <c r="R52" s="6">
        <f t="shared" si="30"/>
        <v>5022.7300000000032</v>
      </c>
      <c r="S52" s="106">
        <f t="shared" si="22"/>
        <v>5311.5369750000036</v>
      </c>
      <c r="T52" s="106">
        <v>304.79000000000002</v>
      </c>
      <c r="U52" s="113">
        <v>290.77</v>
      </c>
      <c r="V52" s="107">
        <f t="shared" si="27"/>
        <v>4303.3099999999995</v>
      </c>
      <c r="W52" s="107">
        <f t="shared" si="28"/>
        <v>9614.846975000004</v>
      </c>
      <c r="X52" s="97">
        <f t="shared" si="24"/>
        <v>7925</v>
      </c>
      <c r="Y52" s="6">
        <f t="shared" si="29"/>
        <v>1689.846975000004</v>
      </c>
      <c r="Z52" s="4">
        <f t="shared" si="16"/>
        <v>0.21322990220820248</v>
      </c>
      <c r="AA52" s="4">
        <f t="shared" si="14"/>
        <v>0.46659072836162196</v>
      </c>
      <c r="AB52" s="125">
        <f t="shared" si="15"/>
        <v>0.30653103703703705</v>
      </c>
    </row>
    <row r="53" spans="1:29">
      <c r="A53" s="109" t="s">
        <v>152</v>
      </c>
      <c r="B53">
        <v>135</v>
      </c>
      <c r="C53" s="2">
        <v>127.77</v>
      </c>
      <c r="D53" s="3">
        <v>1.0561</v>
      </c>
      <c r="E53" s="1">
        <f t="shared" si="25"/>
        <v>0.21995859800000001</v>
      </c>
      <c r="F53" s="36">
        <f t="shared" si="19"/>
        <v>-8.5356088888888876E-2</v>
      </c>
      <c r="G53" s="9"/>
      <c r="H53" s="40">
        <f t="shared" si="20"/>
        <v>-11.523071999999999</v>
      </c>
      <c r="I53" t="s">
        <v>7</v>
      </c>
      <c r="J53" s="97" t="s">
        <v>60</v>
      </c>
      <c r="K53" s="86">
        <f t="shared" si="5"/>
        <v>43544</v>
      </c>
      <c r="L53" s="87" t="str">
        <f t="shared" ca="1" si="6"/>
        <v>2019/11/18</v>
      </c>
      <c r="M53" s="85">
        <f t="shared" ca="1" si="7"/>
        <v>32940</v>
      </c>
      <c r="N53" s="110">
        <f t="shared" ca="1" si="8"/>
        <v>-0.12768431329690344</v>
      </c>
      <c r="O53" s="90">
        <f t="shared" si="21"/>
        <v>134.93789699999999</v>
      </c>
      <c r="P53" s="90">
        <f t="shared" si="3"/>
        <v>-6.2103000000007569E-2</v>
      </c>
      <c r="Q53" s="93">
        <f t="shared" si="26"/>
        <v>0.8995859799999999</v>
      </c>
      <c r="R53" s="6">
        <f t="shared" si="30"/>
        <v>5150.5000000000036</v>
      </c>
      <c r="S53" s="106">
        <f t="shared" si="22"/>
        <v>5439.4430500000044</v>
      </c>
      <c r="T53" s="106"/>
      <c r="U53" s="113"/>
      <c r="V53" s="107">
        <f t="shared" si="27"/>
        <v>4303.3099999999995</v>
      </c>
      <c r="W53" s="107">
        <f t="shared" si="28"/>
        <v>9742.753050000003</v>
      </c>
      <c r="X53" s="97">
        <f t="shared" si="24"/>
        <v>8060</v>
      </c>
      <c r="Y53" s="6">
        <f t="shared" si="29"/>
        <v>1682.753050000003</v>
      </c>
      <c r="Z53" s="4">
        <f t="shared" si="16"/>
        <v>0.20877829404466541</v>
      </c>
      <c r="AA53" s="4">
        <f t="shared" si="14"/>
        <v>0.44793503057212702</v>
      </c>
      <c r="AB53" s="125">
        <f t="shared" si="15"/>
        <v>0.30531468688888885</v>
      </c>
    </row>
    <row r="54" spans="1:29">
      <c r="A54" s="109" t="s">
        <v>153</v>
      </c>
      <c r="B54">
        <v>135</v>
      </c>
      <c r="C54" s="2">
        <v>126.13</v>
      </c>
      <c r="D54" s="3">
        <v>1.0699000000000001</v>
      </c>
      <c r="E54" s="1">
        <f t="shared" si="25"/>
        <v>0.21996432466666666</v>
      </c>
      <c r="F54" s="36">
        <f t="shared" si="19"/>
        <v>-9.7096059259259251E-2</v>
      </c>
      <c r="G54" s="9"/>
      <c r="H54" s="40">
        <f t="shared" si="20"/>
        <v>-13.107968</v>
      </c>
      <c r="I54" t="s">
        <v>7</v>
      </c>
      <c r="J54" s="97" t="s">
        <v>61</v>
      </c>
      <c r="K54" s="86">
        <f t="shared" si="5"/>
        <v>43545</v>
      </c>
      <c r="L54" s="87" t="str">
        <f t="shared" ca="1" si="6"/>
        <v>2019/11/18</v>
      </c>
      <c r="M54" s="85">
        <f t="shared" ca="1" si="7"/>
        <v>32805</v>
      </c>
      <c r="N54" s="110">
        <f t="shared" ca="1" si="8"/>
        <v>-0.14584387501905197</v>
      </c>
      <c r="O54" s="90">
        <f t="shared" si="21"/>
        <v>134.94648699999999</v>
      </c>
      <c r="P54" s="90">
        <f t="shared" si="3"/>
        <v>-5.351300000000947E-2</v>
      </c>
      <c r="Q54" s="93">
        <f t="shared" si="26"/>
        <v>0.89964324666666662</v>
      </c>
      <c r="R54" s="6">
        <f t="shared" si="30"/>
        <v>4756.8400000000038</v>
      </c>
      <c r="S54" s="106">
        <f t="shared" si="22"/>
        <v>5089.3431160000046</v>
      </c>
      <c r="T54" s="106">
        <v>519.79</v>
      </c>
      <c r="U54" s="113">
        <v>501.64</v>
      </c>
      <c r="V54" s="107">
        <f t="shared" si="27"/>
        <v>4804.95</v>
      </c>
      <c r="W54" s="107">
        <f t="shared" si="28"/>
        <v>9894.2931160000044</v>
      </c>
      <c r="X54" s="97">
        <f t="shared" si="24"/>
        <v>8195</v>
      </c>
      <c r="Y54" s="6">
        <f t="shared" si="29"/>
        <v>1699.2931160000044</v>
      </c>
      <c r="Z54" s="4">
        <f t="shared" si="16"/>
        <v>0.20735730518608952</v>
      </c>
      <c r="AA54" s="4">
        <f t="shared" si="14"/>
        <v>0.50125901269892892</v>
      </c>
      <c r="AB54" s="125">
        <f t="shared" si="15"/>
        <v>0.31706038392592589</v>
      </c>
    </row>
    <row r="55" spans="1:29">
      <c r="A55" s="109" t="s">
        <v>154</v>
      </c>
      <c r="B55">
        <v>135</v>
      </c>
      <c r="C55" s="2">
        <v>125.44</v>
      </c>
      <c r="D55" s="3">
        <v>1.0757000000000001</v>
      </c>
      <c r="E55" s="1">
        <f t="shared" si="25"/>
        <v>0.21995720533333335</v>
      </c>
      <c r="F55" s="36">
        <f t="shared" si="19"/>
        <v>-0.10203543703703702</v>
      </c>
      <c r="G55" s="9"/>
      <c r="H55" s="40">
        <f t="shared" si="20"/>
        <v>-13.774783999999997</v>
      </c>
      <c r="I55" t="s">
        <v>7</v>
      </c>
      <c r="J55" s="97" t="s">
        <v>62</v>
      </c>
      <c r="K55" s="86">
        <f t="shared" si="5"/>
        <v>43546</v>
      </c>
      <c r="L55" s="87" t="str">
        <f t="shared" ca="1" si="6"/>
        <v>2019/11/18</v>
      </c>
      <c r="M55" s="85">
        <f t="shared" ca="1" si="7"/>
        <v>32670</v>
      </c>
      <c r="N55" s="110">
        <f t="shared" ca="1" si="8"/>
        <v>-0.15389642363024178</v>
      </c>
      <c r="O55" s="90">
        <f t="shared" si="21"/>
        <v>134.93580800000001</v>
      </c>
      <c r="P55" s="90">
        <f t="shared" si="3"/>
        <v>-6.4191999999991367E-2</v>
      </c>
      <c r="Q55" s="93">
        <f t="shared" si="26"/>
        <v>0.89957205333333334</v>
      </c>
      <c r="R55" s="6">
        <f t="shared" si="30"/>
        <v>4882.2800000000034</v>
      </c>
      <c r="S55" s="106">
        <f t="shared" si="22"/>
        <v>5251.8685960000039</v>
      </c>
      <c r="T55" s="106"/>
      <c r="U55" s="113"/>
      <c r="V55" s="107">
        <f t="shared" si="27"/>
        <v>4804.95</v>
      </c>
      <c r="W55" s="107">
        <f t="shared" si="28"/>
        <v>10056.818596000005</v>
      </c>
      <c r="X55" s="97">
        <f t="shared" si="24"/>
        <v>8330</v>
      </c>
      <c r="Y55" s="6">
        <f t="shared" si="29"/>
        <v>1726.8185960000046</v>
      </c>
      <c r="Z55" s="4">
        <f t="shared" si="16"/>
        <v>0.2073011519807928</v>
      </c>
      <c r="AA55" s="4">
        <f t="shared" si="14"/>
        <v>0.48987066736642126</v>
      </c>
      <c r="AB55" s="125">
        <f t="shared" si="15"/>
        <v>0.3219926423703704</v>
      </c>
      <c r="AC55" s="6"/>
    </row>
    <row r="56" spans="1:29">
      <c r="A56" s="109" t="s">
        <v>155</v>
      </c>
      <c r="B56">
        <v>135</v>
      </c>
      <c r="C56" s="2">
        <v>126.97</v>
      </c>
      <c r="D56" s="3">
        <v>1.0627</v>
      </c>
      <c r="E56" s="1">
        <f t="shared" si="25"/>
        <v>0.21995401266666667</v>
      </c>
      <c r="F56" s="36">
        <f t="shared" si="19"/>
        <v>-9.108290370370363E-2</v>
      </c>
      <c r="G56" s="9"/>
      <c r="H56" s="40">
        <f t="shared" si="20"/>
        <v>-12.296191999999991</v>
      </c>
      <c r="I56" t="s">
        <v>7</v>
      </c>
      <c r="J56" s="97" t="s">
        <v>64</v>
      </c>
      <c r="K56" s="86">
        <f t="shared" si="5"/>
        <v>43549</v>
      </c>
      <c r="L56" s="87" t="str">
        <f t="shared" ca="1" si="6"/>
        <v>2019/11/18</v>
      </c>
      <c r="M56" s="85">
        <f t="shared" ca="1" si="7"/>
        <v>32265</v>
      </c>
      <c r="N56" s="110">
        <f t="shared" ca="1" si="8"/>
        <v>-0.13910150565628379</v>
      </c>
      <c r="O56" s="90">
        <f t="shared" si="21"/>
        <v>134.93101899999999</v>
      </c>
      <c r="P56" s="90">
        <f t="shared" si="3"/>
        <v>-6.8981000000007953E-2</v>
      </c>
      <c r="Q56" s="93">
        <f t="shared" si="26"/>
        <v>0.89954012666666661</v>
      </c>
      <c r="R56" s="6">
        <f t="shared" si="30"/>
        <v>5009.2500000000036</v>
      </c>
      <c r="S56" s="106">
        <f t="shared" si="22"/>
        <v>5323.3299750000042</v>
      </c>
      <c r="T56" s="106"/>
      <c r="U56" s="113"/>
      <c r="V56" s="107">
        <f t="shared" si="27"/>
        <v>4804.95</v>
      </c>
      <c r="W56" s="107">
        <f t="shared" si="28"/>
        <v>10128.279975000005</v>
      </c>
      <c r="X56" s="97">
        <f t="shared" si="24"/>
        <v>8465</v>
      </c>
      <c r="Y56" s="6">
        <f t="shared" si="29"/>
        <v>1663.2799750000049</v>
      </c>
      <c r="Z56" s="4">
        <f t="shared" si="16"/>
        <v>0.19648906969876023</v>
      </c>
      <c r="AA56" s="4">
        <f t="shared" si="14"/>
        <v>0.45444187237879374</v>
      </c>
      <c r="AB56" s="125">
        <f t="shared" si="15"/>
        <v>0.31103691637037029</v>
      </c>
    </row>
    <row r="57" spans="1:29">
      <c r="A57" s="109" t="s">
        <v>156</v>
      </c>
      <c r="B57">
        <v>135</v>
      </c>
      <c r="C57" s="2">
        <v>130.43</v>
      </c>
      <c r="D57" s="3">
        <v>1.0346</v>
      </c>
      <c r="E57" s="1">
        <f t="shared" si="25"/>
        <v>0.2199619186666667</v>
      </c>
      <c r="F57" s="36">
        <f t="shared" si="19"/>
        <v>-6.6314429629629551E-2</v>
      </c>
      <c r="G57" s="9"/>
      <c r="H57" s="40">
        <f t="shared" si="20"/>
        <v>-8.9524479999999897</v>
      </c>
      <c r="I57" t="s">
        <v>7</v>
      </c>
      <c r="J57" s="97" t="s">
        <v>65</v>
      </c>
      <c r="K57" s="86">
        <f t="shared" si="5"/>
        <v>43550</v>
      </c>
      <c r="L57" s="87" t="str">
        <f t="shared" ca="1" si="6"/>
        <v>2019/11/18</v>
      </c>
      <c r="M57" s="85">
        <f t="shared" ca="1" si="7"/>
        <v>32130</v>
      </c>
      <c r="N57" s="110">
        <f t="shared" ca="1" si="8"/>
        <v>-0.10170070090258315</v>
      </c>
      <c r="O57" s="90">
        <f t="shared" si="21"/>
        <v>134.94287800000001</v>
      </c>
      <c r="P57" s="90">
        <f t="shared" si="3"/>
        <v>-5.7121999999992568E-2</v>
      </c>
      <c r="Q57" s="93">
        <f t="shared" si="26"/>
        <v>0.89961918666666674</v>
      </c>
      <c r="R57" s="6">
        <f t="shared" si="30"/>
        <v>5139.6800000000039</v>
      </c>
      <c r="S57" s="106">
        <f t="shared" si="22"/>
        <v>5317.5129280000037</v>
      </c>
      <c r="T57" s="106"/>
      <c r="U57" s="113"/>
      <c r="V57" s="107">
        <f t="shared" si="27"/>
        <v>4804.95</v>
      </c>
      <c r="W57" s="107">
        <f t="shared" si="28"/>
        <v>10122.462928000004</v>
      </c>
      <c r="X57" s="97">
        <f t="shared" si="24"/>
        <v>8600</v>
      </c>
      <c r="Y57" s="6">
        <f t="shared" si="29"/>
        <v>1522.4629280000045</v>
      </c>
      <c r="Z57" s="4">
        <f t="shared" si="16"/>
        <v>0.17703057302325642</v>
      </c>
      <c r="AA57" s="4">
        <f t="shared" si="14"/>
        <v>0.40117071659135028</v>
      </c>
      <c r="AB57" s="125">
        <f t="shared" si="15"/>
        <v>0.28627634829629622</v>
      </c>
    </row>
    <row r="58" spans="1:29">
      <c r="A58" s="109" t="s">
        <v>157</v>
      </c>
      <c r="B58">
        <v>135</v>
      </c>
      <c r="C58" s="2">
        <v>129.27000000000001</v>
      </c>
      <c r="D58" s="3">
        <v>1.0439000000000001</v>
      </c>
      <c r="E58" s="1">
        <f t="shared" si="25"/>
        <v>0.21996330200000003</v>
      </c>
      <c r="F58" s="36">
        <f t="shared" si="19"/>
        <v>-7.4618311111110974E-2</v>
      </c>
      <c r="G58" s="9"/>
      <c r="H58" s="40">
        <f t="shared" si="20"/>
        <v>-10.073471999999981</v>
      </c>
      <c r="I58" t="s">
        <v>7</v>
      </c>
      <c r="J58" s="97" t="s">
        <v>66</v>
      </c>
      <c r="K58" s="86">
        <f t="shared" si="5"/>
        <v>43551</v>
      </c>
      <c r="L58" s="87" t="str">
        <f t="shared" ca="1" si="6"/>
        <v>2019/11/18</v>
      </c>
      <c r="M58" s="85">
        <f t="shared" ca="1" si="7"/>
        <v>31995</v>
      </c>
      <c r="N58" s="110">
        <f t="shared" ca="1" si="8"/>
        <v>-0.11491849601500213</v>
      </c>
      <c r="O58" s="90">
        <f t="shared" si="21"/>
        <v>134.94495300000003</v>
      </c>
      <c r="P58" s="90">
        <f t="shared" si="3"/>
        <v>-5.5046999999973423E-2</v>
      </c>
      <c r="Q58" s="93">
        <f t="shared" si="26"/>
        <v>0.89963302000000023</v>
      </c>
      <c r="R58" s="6">
        <f t="shared" si="30"/>
        <v>5268.9500000000044</v>
      </c>
      <c r="S58" s="106">
        <f t="shared" si="22"/>
        <v>5500.2569050000047</v>
      </c>
      <c r="T58" s="106"/>
      <c r="U58" s="113"/>
      <c r="V58" s="107">
        <f t="shared" si="27"/>
        <v>4804.95</v>
      </c>
      <c r="W58" s="107">
        <f t="shared" si="28"/>
        <v>10305.206905000005</v>
      </c>
      <c r="X58" s="97">
        <f t="shared" si="24"/>
        <v>8735</v>
      </c>
      <c r="Y58" s="6">
        <f t="shared" si="29"/>
        <v>1570.2069050000046</v>
      </c>
      <c r="Z58" s="4">
        <f t="shared" si="16"/>
        <v>0.17976037836290826</v>
      </c>
      <c r="AA58" s="4">
        <f t="shared" si="14"/>
        <v>0.39953865854124104</v>
      </c>
      <c r="AB58" s="125">
        <f t="shared" si="15"/>
        <v>0.29458161311111097</v>
      </c>
    </row>
    <row r="59" spans="1:29">
      <c r="A59" s="109" t="s">
        <v>158</v>
      </c>
      <c r="B59">
        <v>135</v>
      </c>
      <c r="C59" s="2">
        <v>131.01</v>
      </c>
      <c r="D59" s="3">
        <v>1.03</v>
      </c>
      <c r="E59" s="1">
        <f t="shared" si="25"/>
        <v>0.21996019999999999</v>
      </c>
      <c r="F59" s="36">
        <f t="shared" si="19"/>
        <v>-6.2162488888888895E-2</v>
      </c>
      <c r="G59" s="9"/>
      <c r="H59" s="40">
        <f t="shared" si="20"/>
        <v>-8.3919360000000012</v>
      </c>
      <c r="I59" t="s">
        <v>7</v>
      </c>
      <c r="J59" s="97" t="s">
        <v>67</v>
      </c>
      <c r="K59" s="86">
        <f t="shared" si="5"/>
        <v>43552</v>
      </c>
      <c r="L59" s="87" t="str">
        <f t="shared" ca="1" si="6"/>
        <v>2019/11/18</v>
      </c>
      <c r="M59" s="85">
        <f t="shared" ca="1" si="7"/>
        <v>31860</v>
      </c>
      <c r="N59" s="110">
        <f t="shared" ca="1" si="8"/>
        <v>-9.6141137476459512E-2</v>
      </c>
      <c r="O59" s="90">
        <f t="shared" si="21"/>
        <v>134.94030000000001</v>
      </c>
      <c r="P59" s="90">
        <f t="shared" si="3"/>
        <v>-5.9699999999992315E-2</v>
      </c>
      <c r="Q59" s="93">
        <f t="shared" si="26"/>
        <v>0.89960200000000001</v>
      </c>
      <c r="R59" s="6">
        <f t="shared" si="30"/>
        <v>5399.9600000000046</v>
      </c>
      <c r="S59" s="106">
        <f t="shared" si="22"/>
        <v>5561.9588000000049</v>
      </c>
      <c r="T59" s="106"/>
      <c r="U59" s="113"/>
      <c r="V59" s="107">
        <f t="shared" si="27"/>
        <v>4804.95</v>
      </c>
      <c r="W59" s="107">
        <f t="shared" si="28"/>
        <v>10366.908800000005</v>
      </c>
      <c r="X59" s="97">
        <f t="shared" si="24"/>
        <v>8870</v>
      </c>
      <c r="Y59" s="6">
        <f t="shared" si="29"/>
        <v>1496.9088000000047</v>
      </c>
      <c r="Z59" s="4">
        <f t="shared" si="16"/>
        <v>0.1687608568207446</v>
      </c>
      <c r="AA59" s="4">
        <f t="shared" si="14"/>
        <v>0.36823871785095008</v>
      </c>
      <c r="AB59" s="125">
        <f t="shared" si="15"/>
        <v>0.28212268888888892</v>
      </c>
    </row>
    <row r="60" spans="1:29">
      <c r="A60" s="109" t="s">
        <v>159</v>
      </c>
      <c r="B60">
        <v>135</v>
      </c>
      <c r="C60" s="2">
        <v>127.02</v>
      </c>
      <c r="D60" s="3">
        <v>1.0624</v>
      </c>
      <c r="E60" s="1">
        <f t="shared" si="25"/>
        <v>0.219964032</v>
      </c>
      <c r="F60" s="36">
        <f t="shared" si="19"/>
        <v>-9.0724977777777785E-2</v>
      </c>
      <c r="G60" s="9"/>
      <c r="H60" s="40">
        <f t="shared" si="20"/>
        <v>-12.247872000000001</v>
      </c>
      <c r="I60" t="s">
        <v>7</v>
      </c>
      <c r="J60" s="97" t="s">
        <v>68</v>
      </c>
      <c r="K60" s="86">
        <f t="shared" si="5"/>
        <v>43553</v>
      </c>
      <c r="L60" s="87" t="str">
        <f t="shared" ca="1" si="6"/>
        <v>2019/11/18</v>
      </c>
      <c r="M60" s="85">
        <f t="shared" ca="1" si="7"/>
        <v>31725</v>
      </c>
      <c r="N60" s="110">
        <f t="shared" ca="1" si="8"/>
        <v>-0.14091326335697402</v>
      </c>
      <c r="O60" s="90">
        <f t="shared" si="21"/>
        <v>134.94604799999999</v>
      </c>
      <c r="P60" s="90">
        <f t="shared" si="3"/>
        <v>-5.3952000000009548E-2</v>
      </c>
      <c r="Q60" s="93">
        <f t="shared" si="26"/>
        <v>0.89964031999999994</v>
      </c>
      <c r="R60" s="6">
        <f t="shared" si="30"/>
        <v>5526.980000000005</v>
      </c>
      <c r="S60" s="106">
        <f t="shared" si="22"/>
        <v>5871.8635520000053</v>
      </c>
      <c r="T60" s="106"/>
      <c r="U60" s="113"/>
      <c r="V60" s="107">
        <f t="shared" si="27"/>
        <v>4804.95</v>
      </c>
      <c r="W60" s="107">
        <f t="shared" si="28"/>
        <v>10676.813552000005</v>
      </c>
      <c r="X60" s="97">
        <f t="shared" si="24"/>
        <v>9005</v>
      </c>
      <c r="Y60" s="6">
        <f t="shared" si="29"/>
        <v>1671.8135520000051</v>
      </c>
      <c r="Z60" s="4">
        <f t="shared" si="16"/>
        <v>0.18565392026651906</v>
      </c>
      <c r="AA60" s="4">
        <f t="shared" si="14"/>
        <v>0.39804610707015509</v>
      </c>
      <c r="AB60" s="125">
        <f t="shared" si="15"/>
        <v>0.3106890097777778</v>
      </c>
    </row>
    <row r="61" spans="1:29">
      <c r="A61" s="109" t="s">
        <v>160</v>
      </c>
      <c r="B61">
        <v>135</v>
      </c>
      <c r="C61" s="2">
        <v>122.62</v>
      </c>
      <c r="D61" s="3">
        <v>1.1005</v>
      </c>
      <c r="E61" s="1">
        <f t="shared" si="25"/>
        <v>0.21996220666666666</v>
      </c>
      <c r="F61" s="36">
        <f t="shared" si="19"/>
        <v>-0.12222245925925919</v>
      </c>
      <c r="G61" s="9"/>
      <c r="H61" s="40">
        <f t="shared" si="20"/>
        <v>-16.50003199999999</v>
      </c>
      <c r="I61" t="s">
        <v>7</v>
      </c>
      <c r="J61" s="97" t="s">
        <v>312</v>
      </c>
      <c r="K61" s="86">
        <f t="shared" si="5"/>
        <v>43556</v>
      </c>
      <c r="L61" s="87" t="str">
        <f t="shared" ca="1" si="6"/>
        <v>2019/11/18</v>
      </c>
      <c r="M61" s="85">
        <f t="shared" ca="1" si="7"/>
        <v>31320</v>
      </c>
      <c r="N61" s="110">
        <f t="shared" ca="1" si="8"/>
        <v>-0.19228964495529999</v>
      </c>
      <c r="O61" s="90">
        <f t="shared" si="21"/>
        <v>134.94331</v>
      </c>
      <c r="P61" s="90">
        <f t="shared" si="3"/>
        <v>-5.6690000000003238E-2</v>
      </c>
      <c r="Q61" s="93">
        <f t="shared" si="26"/>
        <v>0.89962206666666666</v>
      </c>
      <c r="R61" s="6">
        <f t="shared" si="30"/>
        <v>3670.8400000000047</v>
      </c>
      <c r="S61" s="106">
        <f t="shared" si="22"/>
        <v>4039.7594200000053</v>
      </c>
      <c r="T61" s="106">
        <v>1978.76</v>
      </c>
      <c r="U61" s="113">
        <v>1961.31</v>
      </c>
      <c r="V61" s="107">
        <f t="shared" si="27"/>
        <v>6766.26</v>
      </c>
      <c r="W61" s="107">
        <f t="shared" si="28"/>
        <v>10806.019420000006</v>
      </c>
      <c r="X61" s="97">
        <f t="shared" si="24"/>
        <v>9140</v>
      </c>
      <c r="Y61" s="6">
        <f t="shared" si="29"/>
        <v>1666.019420000006</v>
      </c>
      <c r="Z61" s="4">
        <f t="shared" si="16"/>
        <v>0.18227783588621516</v>
      </c>
      <c r="AA61" s="4">
        <f t="shared" si="14"/>
        <v>0.70185421318257513</v>
      </c>
      <c r="AB61" s="125">
        <f t="shared" si="15"/>
        <v>0.34218466592592583</v>
      </c>
    </row>
    <row r="62" spans="1:29">
      <c r="A62" s="109" t="s">
        <v>161</v>
      </c>
      <c r="B62">
        <v>135</v>
      </c>
      <c r="C62" s="2">
        <v>122.25</v>
      </c>
      <c r="D62" s="3">
        <v>1.1037999999999999</v>
      </c>
      <c r="E62" s="1">
        <f t="shared" si="25"/>
        <v>0.21995970000000001</v>
      </c>
      <c r="F62" s="36">
        <f t="shared" si="19"/>
        <v>-0.12487111111111104</v>
      </c>
      <c r="G62" s="9"/>
      <c r="H62" s="40">
        <f t="shared" si="20"/>
        <v>-16.857599999999991</v>
      </c>
      <c r="I62" t="s">
        <v>7</v>
      </c>
      <c r="J62" s="97" t="s">
        <v>79</v>
      </c>
      <c r="K62" s="86">
        <f t="shared" si="5"/>
        <v>43557</v>
      </c>
      <c r="L62" s="87" t="str">
        <f t="shared" ca="1" si="6"/>
        <v>2019/11/18</v>
      </c>
      <c r="M62" s="85">
        <f t="shared" ca="1" si="7"/>
        <v>31185</v>
      </c>
      <c r="N62" s="110">
        <f t="shared" ca="1" si="8"/>
        <v>-0.19730716690716679</v>
      </c>
      <c r="O62" s="90">
        <f t="shared" si="21"/>
        <v>134.93955</v>
      </c>
      <c r="P62" s="90">
        <f t="shared" si="3"/>
        <v>-6.0450000000003001E-2</v>
      </c>
      <c r="Q62" s="93">
        <f t="shared" si="26"/>
        <v>0.89959699999999998</v>
      </c>
      <c r="R62" s="6">
        <f t="shared" si="30"/>
        <v>3793.0900000000047</v>
      </c>
      <c r="S62" s="106">
        <f t="shared" si="22"/>
        <v>4186.8127420000046</v>
      </c>
      <c r="T62" s="106"/>
      <c r="U62" s="113"/>
      <c r="V62" s="107">
        <f t="shared" si="27"/>
        <v>6766.26</v>
      </c>
      <c r="W62" s="107">
        <f t="shared" si="28"/>
        <v>10953.072742000004</v>
      </c>
      <c r="X62" s="97">
        <f t="shared" si="24"/>
        <v>9275</v>
      </c>
      <c r="Y62" s="6">
        <f t="shared" si="29"/>
        <v>1678.0727420000039</v>
      </c>
      <c r="Z62" s="4">
        <f t="shared" si="16"/>
        <v>0.18092428485175249</v>
      </c>
      <c r="AA62" s="4">
        <f t="shared" si="14"/>
        <v>0.66889065506987766</v>
      </c>
      <c r="AB62" s="125">
        <f t="shared" si="15"/>
        <v>0.34483081111111102</v>
      </c>
    </row>
    <row r="63" spans="1:29">
      <c r="A63" s="109" t="s">
        <v>162</v>
      </c>
      <c r="B63">
        <v>120</v>
      </c>
      <c r="C63" s="2">
        <v>107.6</v>
      </c>
      <c r="D63" s="3">
        <v>1.1148</v>
      </c>
      <c r="E63" s="1">
        <f t="shared" si="25"/>
        <v>0.20996831999999999</v>
      </c>
      <c r="F63" s="36">
        <f t="shared" si="19"/>
        <v>-0.13346133333333335</v>
      </c>
      <c r="G63" s="9"/>
      <c r="H63" s="40">
        <f t="shared" si="20"/>
        <v>-16.015360000000001</v>
      </c>
      <c r="I63" t="s">
        <v>7</v>
      </c>
      <c r="J63" s="97" t="s">
        <v>80</v>
      </c>
      <c r="K63" s="86">
        <f t="shared" si="5"/>
        <v>43558</v>
      </c>
      <c r="L63" s="87" t="str">
        <f t="shared" ca="1" si="6"/>
        <v>2019/11/18</v>
      </c>
      <c r="M63" s="85">
        <f t="shared" ca="1" si="7"/>
        <v>27600</v>
      </c>
      <c r="N63" s="110">
        <f t="shared" ca="1" si="8"/>
        <v>-0.21179733333333334</v>
      </c>
      <c r="O63" s="90">
        <f t="shared" si="21"/>
        <v>119.95247999999999</v>
      </c>
      <c r="P63" s="90">
        <f t="shared" si="3"/>
        <v>-4.752000000000578E-2</v>
      </c>
      <c r="Q63" s="93">
        <f t="shared" si="26"/>
        <v>0.79968319999999993</v>
      </c>
      <c r="R63" s="6">
        <f t="shared" si="30"/>
        <v>3774.4300000000044</v>
      </c>
      <c r="S63" s="106">
        <f t="shared" si="22"/>
        <v>4207.7345640000049</v>
      </c>
      <c r="T63" s="106">
        <v>126.26</v>
      </c>
      <c r="U63" s="113">
        <v>126.97</v>
      </c>
      <c r="V63" s="107">
        <f t="shared" si="27"/>
        <v>6893.2300000000005</v>
      </c>
      <c r="W63" s="107">
        <f t="shared" si="28"/>
        <v>11100.964564000005</v>
      </c>
      <c r="X63" s="97">
        <f t="shared" si="24"/>
        <v>9395</v>
      </c>
      <c r="Y63" s="6">
        <f t="shared" si="29"/>
        <v>1705.9645640000053</v>
      </c>
      <c r="Z63" s="4">
        <f t="shared" si="16"/>
        <v>0.18158217817988342</v>
      </c>
      <c r="AA63" s="4">
        <f t="shared" si="14"/>
        <v>0.68190303824892196</v>
      </c>
      <c r="AB63" s="125">
        <f t="shared" si="15"/>
        <v>0.34342965333333331</v>
      </c>
    </row>
    <row r="64" spans="1:29">
      <c r="A64" s="109" t="s">
        <v>163</v>
      </c>
      <c r="B64">
        <v>120</v>
      </c>
      <c r="C64" s="2">
        <v>106.98</v>
      </c>
      <c r="D64" s="3">
        <v>1.1213</v>
      </c>
      <c r="E64" s="1">
        <f t="shared" si="25"/>
        <v>0.20997111600000001</v>
      </c>
      <c r="F64" s="36">
        <f t="shared" si="19"/>
        <v>-0.13845439999999995</v>
      </c>
      <c r="G64" s="9"/>
      <c r="H64" s="40">
        <f t="shared" si="20"/>
        <v>-16.614527999999993</v>
      </c>
      <c r="I64" t="s">
        <v>7</v>
      </c>
      <c r="J64" s="97" t="s">
        <v>81</v>
      </c>
      <c r="K64" s="86">
        <f t="shared" si="5"/>
        <v>43559</v>
      </c>
      <c r="L64" s="87" t="str">
        <f t="shared" ca="1" si="6"/>
        <v>2019/11/18</v>
      </c>
      <c r="M64" s="85">
        <f t="shared" ca="1" si="7"/>
        <v>27480</v>
      </c>
      <c r="N64" s="110">
        <f t="shared" ca="1" si="8"/>
        <v>-0.22068059388646277</v>
      </c>
      <c r="O64" s="90">
        <f t="shared" si="21"/>
        <v>119.95667400000001</v>
      </c>
      <c r="P64" s="90">
        <f t="shared" si="3"/>
        <v>-4.3325999999993314E-2</v>
      </c>
      <c r="Q64" s="93">
        <f t="shared" si="26"/>
        <v>0.79971116000000009</v>
      </c>
      <c r="R64" s="6">
        <f t="shared" si="30"/>
        <v>3530.8500000000045</v>
      </c>
      <c r="S64" s="106">
        <f t="shared" si="22"/>
        <v>3959.1421050000049</v>
      </c>
      <c r="T64" s="106">
        <v>350.56</v>
      </c>
      <c r="U64" s="113">
        <v>354.59</v>
      </c>
      <c r="V64" s="107">
        <f t="shared" si="27"/>
        <v>7247.8200000000006</v>
      </c>
      <c r="W64" s="107">
        <f t="shared" si="28"/>
        <v>11206.962105000006</v>
      </c>
      <c r="X64" s="97">
        <f t="shared" si="24"/>
        <v>9515</v>
      </c>
      <c r="Y64" s="6">
        <f t="shared" si="29"/>
        <v>1691.962105000006</v>
      </c>
      <c r="Z64" s="4">
        <f t="shared" si="16"/>
        <v>0.17782050499211843</v>
      </c>
      <c r="AA64" s="4">
        <f t="shared" si="14"/>
        <v>0.74628485828209756</v>
      </c>
      <c r="AB64" s="125">
        <f t="shared" si="15"/>
        <v>0.34842551599999994</v>
      </c>
    </row>
    <row r="65" spans="1:28">
      <c r="A65" s="109" t="s">
        <v>164</v>
      </c>
      <c r="B65">
        <v>120</v>
      </c>
      <c r="C65" s="2">
        <v>107.41</v>
      </c>
      <c r="D65" s="3">
        <v>1.1168</v>
      </c>
      <c r="E65" s="1">
        <f t="shared" si="25"/>
        <v>0.20997032533333335</v>
      </c>
      <c r="F65" s="36">
        <f t="shared" si="19"/>
        <v>-0.13499146666666667</v>
      </c>
      <c r="G65" s="9"/>
      <c r="H65" s="40">
        <f t="shared" si="20"/>
        <v>-16.198976000000002</v>
      </c>
      <c r="I65" t="s">
        <v>7</v>
      </c>
      <c r="J65" s="97" t="s">
        <v>84</v>
      </c>
      <c r="K65" s="86">
        <f t="shared" si="5"/>
        <v>43563</v>
      </c>
      <c r="L65" s="87" t="str">
        <f t="shared" ca="1" si="6"/>
        <v>2019/11/18</v>
      </c>
      <c r="M65" s="85">
        <f t="shared" ca="1" si="7"/>
        <v>27000</v>
      </c>
      <c r="N65" s="110">
        <f t="shared" ca="1" si="8"/>
        <v>-0.21898615703703705</v>
      </c>
      <c r="O65" s="90">
        <f t="shared" si="21"/>
        <v>119.955488</v>
      </c>
      <c r="P65" s="90">
        <f t="shared" si="3"/>
        <v>-4.4511999999997443E-2</v>
      </c>
      <c r="Q65" s="93">
        <f t="shared" si="26"/>
        <v>0.79970325333333336</v>
      </c>
      <c r="R65" s="6">
        <f t="shared" si="30"/>
        <v>3638.2600000000043</v>
      </c>
      <c r="S65" s="106">
        <f t="shared" si="22"/>
        <v>4063.208768000005</v>
      </c>
      <c r="T65" s="106"/>
      <c r="U65" s="113"/>
      <c r="V65" s="107">
        <f t="shared" si="27"/>
        <v>7247.8200000000006</v>
      </c>
      <c r="W65" s="107">
        <f t="shared" si="28"/>
        <v>11311.028768000006</v>
      </c>
      <c r="X65" s="97">
        <f t="shared" si="24"/>
        <v>9635</v>
      </c>
      <c r="Y65" s="6">
        <f t="shared" si="29"/>
        <v>1676.0287680000056</v>
      </c>
      <c r="Z65" s="4">
        <f t="shared" si="16"/>
        <v>0.17395212952776395</v>
      </c>
      <c r="AA65" s="4">
        <f t="shared" si="14"/>
        <v>0.70209568109652642</v>
      </c>
      <c r="AB65" s="125">
        <f t="shared" si="15"/>
        <v>0.34496179199999999</v>
      </c>
    </row>
    <row r="66" spans="1:28">
      <c r="A66" s="109" t="s">
        <v>165</v>
      </c>
      <c r="B66">
        <v>120</v>
      </c>
      <c r="C66" s="2">
        <v>107.23</v>
      </c>
      <c r="D66" s="3">
        <v>1.1186</v>
      </c>
      <c r="E66" s="1">
        <f t="shared" si="25"/>
        <v>0.20996498533333335</v>
      </c>
      <c r="F66" s="36">
        <f t="shared" ref="F66:F97" si="31">IF(G66="",($F$1*C66-B66)/B66,H66/B66)</f>
        <v>-0.13644106666666656</v>
      </c>
      <c r="G66" s="9"/>
      <c r="H66" s="40">
        <f t="shared" ref="H66:H97" si="32">IF(G66="",$F$1*C66-B66,G66-B66)</f>
        <v>-16.372927999999987</v>
      </c>
      <c r="I66" t="s">
        <v>7</v>
      </c>
      <c r="J66" s="97" t="s">
        <v>85</v>
      </c>
      <c r="K66" s="86">
        <f t="shared" si="5"/>
        <v>43564</v>
      </c>
      <c r="L66" s="87" t="str">
        <f t="shared" ca="1" si="6"/>
        <v>2019/11/18</v>
      </c>
      <c r="M66" s="85">
        <f t="shared" ca="1" si="7"/>
        <v>26880</v>
      </c>
      <c r="N66" s="110">
        <f t="shared" ca="1" si="8"/>
        <v>-0.22232584523809504</v>
      </c>
      <c r="O66" s="90">
        <f t="shared" ref="O66:O97" si="33">D66*C66</f>
        <v>119.947478</v>
      </c>
      <c r="P66" s="90">
        <f t="shared" ref="P66:P129" si="34">O66-B66</f>
        <v>-5.2521999999996183E-2</v>
      </c>
      <c r="Q66" s="93">
        <f t="shared" si="26"/>
        <v>0.79964985333333338</v>
      </c>
      <c r="R66" s="6">
        <f t="shared" si="30"/>
        <v>3745.4900000000043</v>
      </c>
      <c r="S66" s="106">
        <f t="shared" ref="S66:S97" si="35">R66*D66</f>
        <v>4189.7051140000049</v>
      </c>
      <c r="T66" s="106"/>
      <c r="U66" s="113"/>
      <c r="V66" s="107">
        <f t="shared" si="27"/>
        <v>7247.8200000000006</v>
      </c>
      <c r="W66" s="107">
        <f t="shared" si="28"/>
        <v>11437.525114000005</v>
      </c>
      <c r="X66" s="97">
        <f t="shared" si="24"/>
        <v>9755</v>
      </c>
      <c r="Y66" s="6">
        <f t="shared" si="29"/>
        <v>1682.5251140000055</v>
      </c>
      <c r="Z66" s="4">
        <f t="shared" si="16"/>
        <v>0.17247822798564894</v>
      </c>
      <c r="AA66" s="4">
        <f t="shared" si="14"/>
        <v>0.67108269609681237</v>
      </c>
      <c r="AB66" s="125">
        <f t="shared" si="15"/>
        <v>0.34640605199999991</v>
      </c>
    </row>
    <row r="67" spans="1:28">
      <c r="A67" s="109" t="s">
        <v>166</v>
      </c>
      <c r="B67">
        <v>120</v>
      </c>
      <c r="C67" s="2">
        <v>107.35</v>
      </c>
      <c r="D67" s="3">
        <v>1.1173999999999999</v>
      </c>
      <c r="E67" s="1">
        <f t="shared" si="25"/>
        <v>0.20996859333333334</v>
      </c>
      <c r="F67" s="36">
        <f t="shared" si="31"/>
        <v>-0.13547466666666672</v>
      </c>
      <c r="G67" s="9"/>
      <c r="H67" s="40">
        <f t="shared" si="32"/>
        <v>-16.256960000000007</v>
      </c>
      <c r="I67" t="s">
        <v>7</v>
      </c>
      <c r="J67" s="97" t="s">
        <v>86</v>
      </c>
      <c r="K67" s="86">
        <f t="shared" ref="K67:K130" si="36">DATE(MID(J67,1,4),MID(J67,5,2),MID(J67,7,2))</f>
        <v>43565</v>
      </c>
      <c r="L67" s="87" t="str">
        <f t="shared" ref="L67:L130" ca="1" si="37">IF(LEN(J67) &gt; 15,DATE(MID(J67,12,4),MID(J67,16,2),MID(J67,18,2)),TEXT(TODAY(),"yyyy/m/d"))</f>
        <v>2019/11/18</v>
      </c>
      <c r="M67" s="85">
        <f t="shared" ref="M67:M130" ca="1" si="38">(L67-K67+1)*B67</f>
        <v>26760</v>
      </c>
      <c r="N67" s="110">
        <f t="shared" ref="N67:N130" ca="1" si="39">H67/M67*365</f>
        <v>-0.22174104633781772</v>
      </c>
      <c r="O67" s="90">
        <f t="shared" si="33"/>
        <v>119.95288999999998</v>
      </c>
      <c r="P67" s="90">
        <f t="shared" si="34"/>
        <v>-4.7110000000017749E-2</v>
      </c>
      <c r="Q67" s="93">
        <f t="shared" si="26"/>
        <v>0.79968593333333327</v>
      </c>
      <c r="R67" s="6">
        <f t="shared" si="30"/>
        <v>3852.8400000000042</v>
      </c>
      <c r="S67" s="106">
        <f t="shared" si="35"/>
        <v>4305.1634160000049</v>
      </c>
      <c r="T67" s="106"/>
      <c r="U67" s="113"/>
      <c r="V67" s="107">
        <f t="shared" si="27"/>
        <v>7247.8200000000006</v>
      </c>
      <c r="W67" s="107">
        <f t="shared" si="28"/>
        <v>11552.983416000006</v>
      </c>
      <c r="X67" s="97">
        <f t="shared" ref="X67:X98" si="40">X66+B67</f>
        <v>9875</v>
      </c>
      <c r="Y67" s="6">
        <f t="shared" si="29"/>
        <v>1677.9834160000064</v>
      </c>
      <c r="Z67" s="4">
        <f t="shared" si="16"/>
        <v>0.16992237124050691</v>
      </c>
      <c r="AA67" s="4">
        <f t="shared" ref="AA67:AA130" si="41">S67/(X67-V67)-1</f>
        <v>0.63870135125876648</v>
      </c>
      <c r="AB67" s="125">
        <f t="shared" ref="AB67:AB130" si="42">IF(E67-F67&lt;0,"达成",E67-F67)</f>
        <v>0.34544326000000003</v>
      </c>
    </row>
    <row r="68" spans="1:28">
      <c r="A68" s="109" t="s">
        <v>167</v>
      </c>
      <c r="B68">
        <v>120</v>
      </c>
      <c r="C68" s="2">
        <v>109.55</v>
      </c>
      <c r="D68" s="3">
        <v>1.095</v>
      </c>
      <c r="E68" s="1">
        <f t="shared" si="25"/>
        <v>0.20997150000000001</v>
      </c>
      <c r="F68" s="36">
        <f t="shared" si="31"/>
        <v>-0.11775733333333337</v>
      </c>
      <c r="G68" s="9"/>
      <c r="H68" s="40">
        <f t="shared" si="32"/>
        <v>-14.130880000000005</v>
      </c>
      <c r="I68" t="s">
        <v>7</v>
      </c>
      <c r="J68" s="97" t="s">
        <v>87</v>
      </c>
      <c r="K68" s="86">
        <f t="shared" si="36"/>
        <v>43566</v>
      </c>
      <c r="L68" s="87" t="str">
        <f t="shared" ca="1" si="37"/>
        <v>2019/11/18</v>
      </c>
      <c r="M68" s="85">
        <f t="shared" ca="1" si="38"/>
        <v>26640</v>
      </c>
      <c r="N68" s="110">
        <f t="shared" ca="1" si="39"/>
        <v>-0.19361003003003008</v>
      </c>
      <c r="O68" s="90">
        <f t="shared" si="33"/>
        <v>119.95724999999999</v>
      </c>
      <c r="P68" s="90">
        <f t="shared" si="34"/>
        <v>-4.2750000000012278E-2</v>
      </c>
      <c r="Q68" s="93">
        <f t="shared" si="26"/>
        <v>0.79971499999999995</v>
      </c>
      <c r="R68" s="6">
        <f t="shared" si="30"/>
        <v>3962.3900000000044</v>
      </c>
      <c r="S68" s="106">
        <f t="shared" si="35"/>
        <v>4338.8170500000051</v>
      </c>
      <c r="T68" s="106"/>
      <c r="U68" s="113"/>
      <c r="V68" s="107">
        <f t="shared" si="27"/>
        <v>7247.8200000000006</v>
      </c>
      <c r="W68" s="107">
        <f t="shared" si="28"/>
        <v>11586.637050000005</v>
      </c>
      <c r="X68" s="97">
        <f t="shared" si="40"/>
        <v>9995</v>
      </c>
      <c r="Y68" s="6">
        <f t="shared" si="29"/>
        <v>1591.6370500000048</v>
      </c>
      <c r="Z68" s="4">
        <f t="shared" ref="Z68:Z131" si="43">W68/X68-1</f>
        <v>0.15924332666333219</v>
      </c>
      <c r="AA68" s="4">
        <f t="shared" si="41"/>
        <v>0.57937122795011842</v>
      </c>
      <c r="AB68" s="125">
        <f t="shared" si="42"/>
        <v>0.32772883333333336</v>
      </c>
    </row>
    <row r="69" spans="1:28">
      <c r="A69" s="109" t="s">
        <v>168</v>
      </c>
      <c r="B69">
        <v>135</v>
      </c>
      <c r="C69" s="2">
        <v>123.52</v>
      </c>
      <c r="D69" s="3">
        <v>1.0925</v>
      </c>
      <c r="E69" s="1">
        <f t="shared" si="25"/>
        <v>0.21996373333333336</v>
      </c>
      <c r="F69" s="36">
        <f t="shared" si="31"/>
        <v>-0.11577979259259263</v>
      </c>
      <c r="G69" s="9"/>
      <c r="H69" s="40">
        <f t="shared" si="32"/>
        <v>-15.630272000000005</v>
      </c>
      <c r="I69" t="s">
        <v>7</v>
      </c>
      <c r="J69" s="97" t="s">
        <v>88</v>
      </c>
      <c r="K69" s="86">
        <f t="shared" si="36"/>
        <v>43567</v>
      </c>
      <c r="L69" s="87" t="str">
        <f t="shared" ca="1" si="37"/>
        <v>2019/11/18</v>
      </c>
      <c r="M69" s="85">
        <f t="shared" ca="1" si="38"/>
        <v>29835</v>
      </c>
      <c r="N69" s="110">
        <f t="shared" ca="1" si="39"/>
        <v>-0.1912200194402548</v>
      </c>
      <c r="O69" s="90">
        <f t="shared" si="33"/>
        <v>134.94560000000001</v>
      </c>
      <c r="P69" s="90">
        <f t="shared" si="34"/>
        <v>-5.4399999999986903E-2</v>
      </c>
      <c r="Q69" s="93">
        <f t="shared" si="26"/>
        <v>0.8996373333333334</v>
      </c>
      <c r="R69" s="6">
        <f t="shared" si="30"/>
        <v>4085.9100000000044</v>
      </c>
      <c r="S69" s="106">
        <f t="shared" si="35"/>
        <v>4463.8566750000045</v>
      </c>
      <c r="T69" s="106"/>
      <c r="U69" s="113"/>
      <c r="V69" s="107">
        <f t="shared" si="27"/>
        <v>7247.8200000000006</v>
      </c>
      <c r="W69" s="107">
        <f t="shared" si="28"/>
        <v>11711.676675000006</v>
      </c>
      <c r="X69" s="97">
        <f t="shared" si="40"/>
        <v>10130</v>
      </c>
      <c r="Y69" s="6">
        <f t="shared" si="29"/>
        <v>1581.6766750000061</v>
      </c>
      <c r="Z69" s="4">
        <f t="shared" si="43"/>
        <v>0.15613787512339639</v>
      </c>
      <c r="AA69" s="4">
        <f t="shared" si="41"/>
        <v>0.54877789555128609</v>
      </c>
      <c r="AB69" s="125">
        <f t="shared" si="42"/>
        <v>0.33574352592592599</v>
      </c>
    </row>
    <row r="70" spans="1:28">
      <c r="A70" s="109" t="s">
        <v>169</v>
      </c>
      <c r="B70">
        <v>135</v>
      </c>
      <c r="C70" s="2">
        <v>124.78</v>
      </c>
      <c r="D70" s="3">
        <v>1.0813999999999999</v>
      </c>
      <c r="E70" s="1">
        <f t="shared" si="25"/>
        <v>0.21995806133333334</v>
      </c>
      <c r="F70" s="36">
        <f t="shared" si="31"/>
        <v>-0.1067600592592592</v>
      </c>
      <c r="G70" s="9"/>
      <c r="H70" s="40">
        <f t="shared" si="32"/>
        <v>-14.412607999999992</v>
      </c>
      <c r="I70" t="s">
        <v>7</v>
      </c>
      <c r="J70" s="97" t="s">
        <v>89</v>
      </c>
      <c r="K70" s="86">
        <f t="shared" si="36"/>
        <v>43570</v>
      </c>
      <c r="L70" s="87" t="str">
        <f t="shared" ca="1" si="37"/>
        <v>2019/11/18</v>
      </c>
      <c r="M70" s="85">
        <f t="shared" ca="1" si="38"/>
        <v>29430</v>
      </c>
      <c r="N70" s="110">
        <f t="shared" ca="1" si="39"/>
        <v>-0.17874964050288811</v>
      </c>
      <c r="O70" s="90">
        <f t="shared" si="33"/>
        <v>134.93709199999998</v>
      </c>
      <c r="P70" s="90">
        <f t="shared" si="34"/>
        <v>-6.2908000000021502E-2</v>
      </c>
      <c r="Q70" s="93">
        <f t="shared" si="26"/>
        <v>0.89958061333333317</v>
      </c>
      <c r="R70" s="6">
        <f t="shared" si="30"/>
        <v>4210.6900000000041</v>
      </c>
      <c r="S70" s="106">
        <f t="shared" si="35"/>
        <v>4553.440166000004</v>
      </c>
      <c r="T70" s="106"/>
      <c r="U70" s="113"/>
      <c r="V70" s="107">
        <f t="shared" si="27"/>
        <v>7247.8200000000006</v>
      </c>
      <c r="W70" s="107">
        <f t="shared" si="28"/>
        <v>11801.260166000004</v>
      </c>
      <c r="X70" s="97">
        <f t="shared" si="40"/>
        <v>10265</v>
      </c>
      <c r="Y70" s="6">
        <f t="shared" si="29"/>
        <v>1536.2601660000037</v>
      </c>
      <c r="Z70" s="4">
        <f t="shared" si="43"/>
        <v>0.14966002591329808</v>
      </c>
      <c r="AA70" s="4">
        <f t="shared" si="41"/>
        <v>0.5091708701502744</v>
      </c>
      <c r="AB70" s="125">
        <f t="shared" si="42"/>
        <v>0.32671812059259253</v>
      </c>
    </row>
    <row r="71" spans="1:28">
      <c r="A71" s="109" t="s">
        <v>170</v>
      </c>
      <c r="B71">
        <v>135</v>
      </c>
      <c r="C71" s="2">
        <v>122.31</v>
      </c>
      <c r="D71" s="3">
        <v>1.1032999999999999</v>
      </c>
      <c r="E71" s="1">
        <f t="shared" si="25"/>
        <v>0.21996308200000003</v>
      </c>
      <c r="F71" s="36">
        <f t="shared" si="31"/>
        <v>-0.1244416</v>
      </c>
      <c r="G71" s="9"/>
      <c r="H71" s="40">
        <f t="shared" si="32"/>
        <v>-16.799616</v>
      </c>
      <c r="I71" t="s">
        <v>7</v>
      </c>
      <c r="J71" s="97" t="s">
        <v>90</v>
      </c>
      <c r="K71" s="86">
        <f t="shared" si="36"/>
        <v>43571</v>
      </c>
      <c r="L71" s="87" t="str">
        <f t="shared" ca="1" si="37"/>
        <v>2019/11/18</v>
      </c>
      <c r="M71" s="85">
        <f t="shared" ca="1" si="38"/>
        <v>29295</v>
      </c>
      <c r="N71" s="110">
        <f t="shared" ca="1" si="39"/>
        <v>-0.20931421198156683</v>
      </c>
      <c r="O71" s="90">
        <f t="shared" si="33"/>
        <v>134.94462300000001</v>
      </c>
      <c r="P71" s="90">
        <f t="shared" si="34"/>
        <v>-5.5376999999992904E-2</v>
      </c>
      <c r="Q71" s="93">
        <f t="shared" si="26"/>
        <v>0.89963082000000005</v>
      </c>
      <c r="R71" s="6">
        <f t="shared" si="30"/>
        <v>4333.0000000000045</v>
      </c>
      <c r="S71" s="106">
        <f t="shared" si="35"/>
        <v>4780.5989000000045</v>
      </c>
      <c r="T71" s="106"/>
      <c r="U71" s="113"/>
      <c r="V71" s="107">
        <f t="shared" si="27"/>
        <v>7247.8200000000006</v>
      </c>
      <c r="W71" s="107">
        <f t="shared" si="28"/>
        <v>12028.418900000004</v>
      </c>
      <c r="X71" s="97">
        <f t="shared" si="40"/>
        <v>10400</v>
      </c>
      <c r="Y71" s="6">
        <f t="shared" si="29"/>
        <v>1628.4189000000042</v>
      </c>
      <c r="Z71" s="4">
        <f t="shared" si="43"/>
        <v>0.15657874038461572</v>
      </c>
      <c r="AA71" s="4">
        <f t="shared" si="41"/>
        <v>0.51660086035696096</v>
      </c>
      <c r="AB71" s="125">
        <f t="shared" si="42"/>
        <v>0.34440468200000002</v>
      </c>
    </row>
    <row r="72" spans="1:28">
      <c r="A72" s="109" t="s">
        <v>171</v>
      </c>
      <c r="B72">
        <v>120</v>
      </c>
      <c r="C72" s="2">
        <v>108.19</v>
      </c>
      <c r="D72" s="3">
        <v>1.1087</v>
      </c>
      <c r="E72" s="1">
        <f t="shared" si="25"/>
        <v>0.20996683533333332</v>
      </c>
      <c r="F72" s="36">
        <f t="shared" si="31"/>
        <v>-0.12870986666666664</v>
      </c>
      <c r="G72" s="9"/>
      <c r="H72" s="40">
        <f t="shared" si="32"/>
        <v>-15.445183999999998</v>
      </c>
      <c r="I72" t="s">
        <v>7</v>
      </c>
      <c r="J72" s="97" t="s">
        <v>91</v>
      </c>
      <c r="K72" s="86">
        <f t="shared" si="36"/>
        <v>43572</v>
      </c>
      <c r="L72" s="87" t="str">
        <f t="shared" ca="1" si="37"/>
        <v>2019/11/18</v>
      </c>
      <c r="M72" s="85">
        <f t="shared" ca="1" si="38"/>
        <v>25920</v>
      </c>
      <c r="N72" s="110">
        <f t="shared" ca="1" si="39"/>
        <v>-0.21749583950617282</v>
      </c>
      <c r="O72" s="90">
        <f t="shared" si="33"/>
        <v>119.950253</v>
      </c>
      <c r="P72" s="90">
        <f t="shared" si="34"/>
        <v>-4.9746999999996433E-2</v>
      </c>
      <c r="Q72" s="93">
        <f t="shared" si="26"/>
        <v>0.7996683533333333</v>
      </c>
      <c r="R72" s="6">
        <f t="shared" si="30"/>
        <v>4441.1900000000041</v>
      </c>
      <c r="S72" s="106">
        <f t="shared" si="35"/>
        <v>4923.947353000005</v>
      </c>
      <c r="T72" s="106"/>
      <c r="U72" s="113"/>
      <c r="V72" s="107">
        <f t="shared" si="27"/>
        <v>7247.8200000000006</v>
      </c>
      <c r="W72" s="107">
        <f t="shared" si="28"/>
        <v>12171.767353000007</v>
      </c>
      <c r="X72" s="97">
        <f t="shared" si="40"/>
        <v>10520</v>
      </c>
      <c r="Y72" s="6">
        <f t="shared" si="29"/>
        <v>1651.7673530000066</v>
      </c>
      <c r="Z72" s="4">
        <f t="shared" si="43"/>
        <v>0.15701210579847968</v>
      </c>
      <c r="AA72" s="4">
        <f t="shared" si="41"/>
        <v>0.50479110348452894</v>
      </c>
      <c r="AB72" s="125">
        <f t="shared" si="42"/>
        <v>0.338676702</v>
      </c>
    </row>
    <row r="73" spans="1:28">
      <c r="A73" s="109" t="s">
        <v>172</v>
      </c>
      <c r="B73">
        <v>120</v>
      </c>
      <c r="C73" s="2">
        <v>108.77</v>
      </c>
      <c r="D73" s="3">
        <v>1.1028</v>
      </c>
      <c r="E73" s="1">
        <f t="shared" si="25"/>
        <v>0.20996770400000001</v>
      </c>
      <c r="F73" s="36">
        <f t="shared" si="31"/>
        <v>-0.1240389333333333</v>
      </c>
      <c r="G73" s="9"/>
      <c r="H73" s="40">
        <f t="shared" si="32"/>
        <v>-14.884671999999995</v>
      </c>
      <c r="I73" t="s">
        <v>7</v>
      </c>
      <c r="J73" s="97" t="s">
        <v>92</v>
      </c>
      <c r="K73" s="86">
        <f t="shared" si="36"/>
        <v>43573</v>
      </c>
      <c r="L73" s="87" t="str">
        <f t="shared" ca="1" si="37"/>
        <v>2019/11/18</v>
      </c>
      <c r="M73" s="85">
        <f t="shared" ca="1" si="38"/>
        <v>25800</v>
      </c>
      <c r="N73" s="110">
        <f t="shared" ca="1" si="39"/>
        <v>-0.21057772403100769</v>
      </c>
      <c r="O73" s="90">
        <f t="shared" si="33"/>
        <v>119.951556</v>
      </c>
      <c r="P73" s="90">
        <f t="shared" si="34"/>
        <v>-4.8444000000003484E-2</v>
      </c>
      <c r="Q73" s="93">
        <f t="shared" si="26"/>
        <v>0.79967703999999995</v>
      </c>
      <c r="R73" s="6">
        <f t="shared" si="30"/>
        <v>4549.9600000000046</v>
      </c>
      <c r="S73" s="106">
        <f t="shared" si="35"/>
        <v>5017.6958880000047</v>
      </c>
      <c r="T73" s="106"/>
      <c r="U73" s="113"/>
      <c r="V73" s="107">
        <f t="shared" si="27"/>
        <v>7247.8200000000006</v>
      </c>
      <c r="W73" s="107">
        <f t="shared" si="28"/>
        <v>12265.515888000005</v>
      </c>
      <c r="X73" s="97">
        <f t="shared" si="40"/>
        <v>10640</v>
      </c>
      <c r="Y73" s="6">
        <f t="shared" si="29"/>
        <v>1625.5158880000054</v>
      </c>
      <c r="Z73" s="4">
        <f t="shared" si="43"/>
        <v>0.1527740496240606</v>
      </c>
      <c r="AA73" s="4">
        <f t="shared" si="41"/>
        <v>0.47919505686608788</v>
      </c>
      <c r="AB73" s="125">
        <f t="shared" si="42"/>
        <v>0.3340066373333333</v>
      </c>
    </row>
    <row r="74" spans="1:28">
      <c r="A74" s="109" t="s">
        <v>173</v>
      </c>
      <c r="B74">
        <v>120</v>
      </c>
      <c r="C74" s="2">
        <v>108.14</v>
      </c>
      <c r="D74" s="3">
        <v>1.1092</v>
      </c>
      <c r="E74" s="1">
        <f t="shared" si="25"/>
        <v>0.20996592533333336</v>
      </c>
      <c r="F74" s="36">
        <f t="shared" si="31"/>
        <v>-0.12911253333333333</v>
      </c>
      <c r="G74" s="9"/>
      <c r="H74" s="40">
        <f t="shared" si="32"/>
        <v>-15.493504000000001</v>
      </c>
      <c r="I74" t="s">
        <v>7</v>
      </c>
      <c r="J74" s="97" t="s">
        <v>93</v>
      </c>
      <c r="K74" s="86">
        <f t="shared" si="36"/>
        <v>43574</v>
      </c>
      <c r="L74" s="87" t="str">
        <f t="shared" ca="1" si="37"/>
        <v>2019/11/18</v>
      </c>
      <c r="M74" s="85">
        <f t="shared" ca="1" si="38"/>
        <v>25680</v>
      </c>
      <c r="N74" s="110">
        <f t="shared" ca="1" si="39"/>
        <v>-0.22021530218068538</v>
      </c>
      <c r="O74" s="90">
        <f t="shared" si="33"/>
        <v>119.948888</v>
      </c>
      <c r="P74" s="90">
        <f t="shared" si="34"/>
        <v>-5.1112000000003377E-2</v>
      </c>
      <c r="Q74" s="93">
        <f t="shared" si="26"/>
        <v>0.79965925333333332</v>
      </c>
      <c r="R74" s="6">
        <f t="shared" si="30"/>
        <v>4658.1000000000049</v>
      </c>
      <c r="S74" s="106">
        <f t="shared" si="35"/>
        <v>5166.7645200000052</v>
      </c>
      <c r="T74" s="106"/>
      <c r="U74" s="113"/>
      <c r="V74" s="107">
        <f t="shared" si="27"/>
        <v>7247.8200000000006</v>
      </c>
      <c r="W74" s="107">
        <f t="shared" si="28"/>
        <v>12414.584520000006</v>
      </c>
      <c r="X74" s="97">
        <f t="shared" si="40"/>
        <v>10760</v>
      </c>
      <c r="Y74" s="6">
        <f t="shared" si="29"/>
        <v>1654.5845200000058</v>
      </c>
      <c r="Z74" s="4">
        <f t="shared" si="43"/>
        <v>0.15377179553903408</v>
      </c>
      <c r="AA74" s="4">
        <f t="shared" si="41"/>
        <v>0.47109900973184926</v>
      </c>
      <c r="AB74" s="125">
        <f t="shared" si="42"/>
        <v>0.33907845866666669</v>
      </c>
    </row>
    <row r="75" spans="1:28">
      <c r="A75" s="109" t="s">
        <v>174</v>
      </c>
      <c r="B75">
        <v>120</v>
      </c>
      <c r="C75" s="2">
        <v>109.71</v>
      </c>
      <c r="D75" s="3">
        <v>1.0932999999999999</v>
      </c>
      <c r="E75" s="1">
        <f t="shared" si="25"/>
        <v>0.209963962</v>
      </c>
      <c r="F75" s="36">
        <f t="shared" si="31"/>
        <v>-0.11646880000000005</v>
      </c>
      <c r="G75" s="9"/>
      <c r="H75" s="40">
        <f t="shared" si="32"/>
        <v>-13.976256000000006</v>
      </c>
      <c r="I75" t="s">
        <v>7</v>
      </c>
      <c r="J75" s="97" t="s">
        <v>95</v>
      </c>
      <c r="K75" s="86">
        <f t="shared" si="36"/>
        <v>43577</v>
      </c>
      <c r="L75" s="87" t="str">
        <f t="shared" ca="1" si="37"/>
        <v>2019/11/18</v>
      </c>
      <c r="M75" s="85">
        <f t="shared" ca="1" si="38"/>
        <v>25320</v>
      </c>
      <c r="N75" s="110">
        <f t="shared" ca="1" si="39"/>
        <v>-0.20147446445497641</v>
      </c>
      <c r="O75" s="90">
        <f t="shared" si="33"/>
        <v>119.94594299999999</v>
      </c>
      <c r="P75" s="90">
        <f t="shared" si="34"/>
        <v>-5.4057000000014455E-2</v>
      </c>
      <c r="Q75" s="93">
        <f t="shared" si="26"/>
        <v>0.79963961999999988</v>
      </c>
      <c r="R75" s="6">
        <f t="shared" ref="R75:R106" si="44">R74+C75-T75</f>
        <v>4767.8100000000049</v>
      </c>
      <c r="S75" s="106">
        <f t="shared" si="35"/>
        <v>5212.6466730000047</v>
      </c>
      <c r="T75" s="106"/>
      <c r="U75" s="113"/>
      <c r="V75" s="107">
        <f t="shared" si="27"/>
        <v>7247.8200000000006</v>
      </c>
      <c r="W75" s="107">
        <f t="shared" si="28"/>
        <v>12460.466673000006</v>
      </c>
      <c r="X75" s="97">
        <f t="shared" si="40"/>
        <v>10880</v>
      </c>
      <c r="Y75" s="6">
        <f t="shared" si="29"/>
        <v>1580.4666730000063</v>
      </c>
      <c r="Z75" s="4">
        <f t="shared" si="43"/>
        <v>0.14526348097426522</v>
      </c>
      <c r="AA75" s="4">
        <f t="shared" si="41"/>
        <v>0.43512895093305004</v>
      </c>
      <c r="AB75" s="125">
        <f t="shared" si="42"/>
        <v>0.32643276200000004</v>
      </c>
    </row>
    <row r="76" spans="1:28">
      <c r="A76" s="109" t="s">
        <v>175</v>
      </c>
      <c r="B76">
        <v>135</v>
      </c>
      <c r="C76" s="2">
        <v>125.35</v>
      </c>
      <c r="D76" s="3">
        <v>1.0765</v>
      </c>
      <c r="E76" s="1">
        <f t="shared" si="25"/>
        <v>0.21995951666666669</v>
      </c>
      <c r="F76" s="36">
        <f t="shared" si="31"/>
        <v>-0.10267970370370373</v>
      </c>
      <c r="G76" s="9"/>
      <c r="H76" s="40">
        <f t="shared" si="32"/>
        <v>-13.861760000000004</v>
      </c>
      <c r="I76" t="s">
        <v>7</v>
      </c>
      <c r="J76" s="97" t="s">
        <v>96</v>
      </c>
      <c r="K76" s="86">
        <f t="shared" si="36"/>
        <v>43578</v>
      </c>
      <c r="L76" s="87" t="str">
        <f t="shared" ca="1" si="37"/>
        <v>2019/11/18</v>
      </c>
      <c r="M76" s="85">
        <f t="shared" ca="1" si="38"/>
        <v>28350</v>
      </c>
      <c r="N76" s="110">
        <f t="shared" ca="1" si="39"/>
        <v>-0.17846710405643743</v>
      </c>
      <c r="O76" s="90">
        <f t="shared" si="33"/>
        <v>134.93927500000001</v>
      </c>
      <c r="P76" s="90">
        <f t="shared" si="34"/>
        <v>-6.0724999999990814E-2</v>
      </c>
      <c r="Q76" s="93">
        <f t="shared" si="26"/>
        <v>0.89959516666666672</v>
      </c>
      <c r="R76" s="6">
        <f t="shared" si="44"/>
        <v>4893.1600000000053</v>
      </c>
      <c r="S76" s="106">
        <f t="shared" si="35"/>
        <v>5267.4867400000057</v>
      </c>
      <c r="T76" s="106"/>
      <c r="U76" s="113"/>
      <c r="V76" s="107">
        <f t="shared" si="27"/>
        <v>7247.8200000000006</v>
      </c>
      <c r="W76" s="107">
        <f t="shared" si="28"/>
        <v>12515.306740000007</v>
      </c>
      <c r="X76" s="97">
        <f t="shared" si="40"/>
        <v>11015</v>
      </c>
      <c r="Y76" s="6">
        <f t="shared" si="29"/>
        <v>1500.3067400000073</v>
      </c>
      <c r="Z76" s="4">
        <f t="shared" si="43"/>
        <v>0.13620578665456251</v>
      </c>
      <c r="AA76" s="4">
        <f t="shared" si="41"/>
        <v>0.39825724812724816</v>
      </c>
      <c r="AB76" s="125">
        <f t="shared" si="42"/>
        <v>0.32263922037037041</v>
      </c>
    </row>
    <row r="77" spans="1:28">
      <c r="A77" s="109" t="s">
        <v>176</v>
      </c>
      <c r="B77">
        <v>135</v>
      </c>
      <c r="C77" s="2">
        <v>124.26</v>
      </c>
      <c r="D77" s="3">
        <v>1.0860000000000001</v>
      </c>
      <c r="E77" s="1">
        <f t="shared" si="25"/>
        <v>0.21996424000000003</v>
      </c>
      <c r="F77" s="36">
        <f t="shared" si="31"/>
        <v>-0.11048248888888881</v>
      </c>
      <c r="G77" s="9"/>
      <c r="H77" s="40">
        <f t="shared" si="32"/>
        <v>-14.91513599999999</v>
      </c>
      <c r="I77" t="s">
        <v>7</v>
      </c>
      <c r="J77" s="97" t="s">
        <v>97</v>
      </c>
      <c r="K77" s="86">
        <f t="shared" si="36"/>
        <v>43579</v>
      </c>
      <c r="L77" s="87" t="str">
        <f t="shared" ca="1" si="37"/>
        <v>2019/11/18</v>
      </c>
      <c r="M77" s="85">
        <f t="shared" ca="1" si="38"/>
        <v>28215</v>
      </c>
      <c r="N77" s="110">
        <f t="shared" ca="1" si="39"/>
        <v>-0.19294788729399243</v>
      </c>
      <c r="O77" s="90">
        <f t="shared" si="33"/>
        <v>134.94636000000003</v>
      </c>
      <c r="P77" s="90">
        <f t="shared" si="34"/>
        <v>-5.3639999999973043E-2</v>
      </c>
      <c r="Q77" s="93">
        <f t="shared" si="26"/>
        <v>0.89964240000000018</v>
      </c>
      <c r="R77" s="6">
        <f t="shared" si="44"/>
        <v>5017.4200000000055</v>
      </c>
      <c r="S77" s="106">
        <f t="shared" si="35"/>
        <v>5448.9181200000066</v>
      </c>
      <c r="T77" s="106"/>
      <c r="U77" s="113"/>
      <c r="V77" s="107">
        <f t="shared" si="27"/>
        <v>7247.8200000000006</v>
      </c>
      <c r="W77" s="107">
        <f t="shared" si="28"/>
        <v>12696.738120000007</v>
      </c>
      <c r="X77" s="97">
        <f t="shared" si="40"/>
        <v>11150</v>
      </c>
      <c r="Y77" s="6">
        <f t="shared" si="29"/>
        <v>1546.7381200000073</v>
      </c>
      <c r="Z77" s="4">
        <f t="shared" si="43"/>
        <v>0.13872090762331912</v>
      </c>
      <c r="AA77" s="4">
        <f t="shared" si="41"/>
        <v>0.39637795283662136</v>
      </c>
      <c r="AB77" s="125">
        <f t="shared" si="42"/>
        <v>0.33044672888888882</v>
      </c>
    </row>
    <row r="78" spans="1:28">
      <c r="A78" s="109" t="s">
        <v>177</v>
      </c>
      <c r="B78">
        <v>135</v>
      </c>
      <c r="C78" s="2">
        <v>129.08000000000001</v>
      </c>
      <c r="D78" s="3">
        <v>1.0454000000000001</v>
      </c>
      <c r="E78" s="1">
        <f t="shared" si="25"/>
        <v>0.21996015466666669</v>
      </c>
      <c r="F78" s="36">
        <f t="shared" si="31"/>
        <v>-7.5978429629629501E-2</v>
      </c>
      <c r="G78" s="9"/>
      <c r="H78" s="40">
        <f t="shared" si="32"/>
        <v>-10.257087999999982</v>
      </c>
      <c r="I78" t="s">
        <v>7</v>
      </c>
      <c r="J78" s="97" t="s">
        <v>98</v>
      </c>
      <c r="K78" s="86">
        <f t="shared" si="36"/>
        <v>43580</v>
      </c>
      <c r="L78" s="87" t="str">
        <f t="shared" ca="1" si="37"/>
        <v>2019/11/18</v>
      </c>
      <c r="M78" s="85">
        <f t="shared" ca="1" si="38"/>
        <v>28080</v>
      </c>
      <c r="N78" s="110">
        <f t="shared" ca="1" si="39"/>
        <v>-0.13332753276353254</v>
      </c>
      <c r="O78" s="90">
        <f t="shared" si="33"/>
        <v>134.94023200000004</v>
      </c>
      <c r="P78" s="90">
        <f t="shared" si="34"/>
        <v>-5.976799999996274E-2</v>
      </c>
      <c r="Q78" s="93">
        <f t="shared" si="26"/>
        <v>0.89960154666666692</v>
      </c>
      <c r="R78" s="6">
        <f t="shared" si="44"/>
        <v>5146.5000000000055</v>
      </c>
      <c r="S78" s="106">
        <f t="shared" si="35"/>
        <v>5380.1511000000064</v>
      </c>
      <c r="T78" s="106"/>
      <c r="U78" s="113"/>
      <c r="V78" s="107">
        <f t="shared" si="27"/>
        <v>7247.8200000000006</v>
      </c>
      <c r="W78" s="107">
        <f t="shared" si="28"/>
        <v>12627.971100000006</v>
      </c>
      <c r="X78" s="97">
        <f t="shared" si="40"/>
        <v>11285</v>
      </c>
      <c r="Y78" s="6">
        <f t="shared" si="29"/>
        <v>1342.9711000000061</v>
      </c>
      <c r="Z78" s="4">
        <f t="shared" si="43"/>
        <v>0.11900497120070952</v>
      </c>
      <c r="AA78" s="4">
        <f t="shared" si="41"/>
        <v>0.33265078594464637</v>
      </c>
      <c r="AB78" s="125">
        <f t="shared" si="42"/>
        <v>0.29593858429629616</v>
      </c>
    </row>
    <row r="79" spans="1:28">
      <c r="A79" s="109" t="s">
        <v>178</v>
      </c>
      <c r="B79">
        <v>135</v>
      </c>
      <c r="C79" s="2">
        <v>130.18</v>
      </c>
      <c r="D79" s="3">
        <v>1.0366</v>
      </c>
      <c r="E79" s="1">
        <f t="shared" si="25"/>
        <v>0.21996305866666668</v>
      </c>
      <c r="F79" s="36">
        <f t="shared" si="31"/>
        <v>-6.810405925925922E-2</v>
      </c>
      <c r="G79" s="9"/>
      <c r="H79" s="40">
        <f t="shared" si="32"/>
        <v>-9.1940479999999951</v>
      </c>
      <c r="I79" t="s">
        <v>7</v>
      </c>
      <c r="J79" s="97" t="s">
        <v>99</v>
      </c>
      <c r="K79" s="86">
        <f t="shared" si="36"/>
        <v>43581</v>
      </c>
      <c r="L79" s="87" t="str">
        <f t="shared" ca="1" si="37"/>
        <v>2019/11/18</v>
      </c>
      <c r="M79" s="85">
        <f t="shared" ca="1" si="38"/>
        <v>27945</v>
      </c>
      <c r="N79" s="110">
        <f t="shared" ca="1" si="39"/>
        <v>-0.12008686777598848</v>
      </c>
      <c r="O79" s="90">
        <f t="shared" si="33"/>
        <v>134.94458800000001</v>
      </c>
      <c r="P79" s="90">
        <f t="shared" si="34"/>
        <v>-5.5411999999989803E-2</v>
      </c>
      <c r="Q79" s="93">
        <f t="shared" si="26"/>
        <v>0.89963058666666673</v>
      </c>
      <c r="R79" s="6">
        <f t="shared" si="44"/>
        <v>5276.6800000000057</v>
      </c>
      <c r="S79" s="106">
        <f t="shared" si="35"/>
        <v>5469.8064880000056</v>
      </c>
      <c r="T79" s="106"/>
      <c r="U79" s="113"/>
      <c r="V79" s="107">
        <f t="shared" si="27"/>
        <v>7247.8200000000006</v>
      </c>
      <c r="W79" s="107">
        <f t="shared" si="28"/>
        <v>12717.626488000005</v>
      </c>
      <c r="X79" s="97">
        <f t="shared" si="40"/>
        <v>11420</v>
      </c>
      <c r="Y79" s="6">
        <f t="shared" si="29"/>
        <v>1297.6264880000053</v>
      </c>
      <c r="Z79" s="4">
        <f t="shared" si="43"/>
        <v>0.11362753835376571</v>
      </c>
      <c r="AA79" s="4">
        <f t="shared" si="41"/>
        <v>0.31101881702131884</v>
      </c>
      <c r="AB79" s="125">
        <f t="shared" si="42"/>
        <v>0.28806711792592588</v>
      </c>
    </row>
    <row r="80" spans="1:28">
      <c r="A80" s="109" t="s">
        <v>179</v>
      </c>
      <c r="B80">
        <v>135</v>
      </c>
      <c r="C80" s="2">
        <v>133.52000000000001</v>
      </c>
      <c r="D80" s="3">
        <v>1.0105999999999999</v>
      </c>
      <c r="E80" s="1">
        <f t="shared" si="25"/>
        <v>0.21995687466666669</v>
      </c>
      <c r="F80" s="36">
        <f t="shared" si="31"/>
        <v>-4.4194607407407223E-2</v>
      </c>
      <c r="G80" s="9"/>
      <c r="H80" s="40">
        <f t="shared" si="32"/>
        <v>-5.9662719999999752</v>
      </c>
      <c r="I80" t="s">
        <v>7</v>
      </c>
      <c r="J80" s="97" t="s">
        <v>100</v>
      </c>
      <c r="K80" s="86">
        <f t="shared" si="36"/>
        <v>43584</v>
      </c>
      <c r="L80" s="87" t="str">
        <f t="shared" ca="1" si="37"/>
        <v>2019/11/18</v>
      </c>
      <c r="M80" s="85">
        <f t="shared" ca="1" si="38"/>
        <v>27540</v>
      </c>
      <c r="N80" s="110">
        <f t="shared" ca="1" si="39"/>
        <v>-7.9073684822076648E-2</v>
      </c>
      <c r="O80" s="90">
        <f t="shared" si="33"/>
        <v>134.93531200000001</v>
      </c>
      <c r="P80" s="90">
        <f t="shared" si="34"/>
        <v>-6.4687999999989643E-2</v>
      </c>
      <c r="Q80" s="93">
        <f t="shared" si="26"/>
        <v>0.89956874666666675</v>
      </c>
      <c r="R80" s="6">
        <f t="shared" si="44"/>
        <v>5410.2000000000062</v>
      </c>
      <c r="S80" s="106">
        <f t="shared" si="35"/>
        <v>5467.5481200000058</v>
      </c>
      <c r="T80" s="106"/>
      <c r="U80" s="113"/>
      <c r="V80" s="107">
        <f t="shared" si="27"/>
        <v>7247.8200000000006</v>
      </c>
      <c r="W80" s="107">
        <f t="shared" si="28"/>
        <v>12715.368120000006</v>
      </c>
      <c r="X80" s="97">
        <f t="shared" si="40"/>
        <v>11555</v>
      </c>
      <c r="Y80" s="6">
        <f t="shared" si="29"/>
        <v>1160.3681200000065</v>
      </c>
      <c r="Z80" s="4">
        <f t="shared" si="43"/>
        <v>0.10042129987018655</v>
      </c>
      <c r="AA80" s="4">
        <f t="shared" si="41"/>
        <v>0.26940321045324467</v>
      </c>
      <c r="AB80" s="125">
        <f t="shared" si="42"/>
        <v>0.26415148207407391</v>
      </c>
    </row>
    <row r="81" spans="1:28">
      <c r="A81" s="109" t="s">
        <v>180</v>
      </c>
      <c r="B81">
        <v>135</v>
      </c>
      <c r="C81" s="2">
        <v>132.56</v>
      </c>
      <c r="D81" s="3">
        <v>1.018</v>
      </c>
      <c r="E81" s="1">
        <f t="shared" si="25"/>
        <v>0.21996405333333335</v>
      </c>
      <c r="F81" s="36">
        <f t="shared" si="31"/>
        <v>-5.1066785185185135E-2</v>
      </c>
      <c r="G81" s="9"/>
      <c r="H81" s="40">
        <f t="shared" si="32"/>
        <v>-6.8940159999999935</v>
      </c>
      <c r="I81" t="s">
        <v>7</v>
      </c>
      <c r="J81" s="97" t="s">
        <v>101</v>
      </c>
      <c r="K81" s="86">
        <f t="shared" si="36"/>
        <v>43585</v>
      </c>
      <c r="L81" s="87" t="str">
        <f t="shared" ca="1" si="37"/>
        <v>2019/11/18</v>
      </c>
      <c r="M81" s="85">
        <f t="shared" ca="1" si="38"/>
        <v>27405</v>
      </c>
      <c r="N81" s="110">
        <f t="shared" ca="1" si="39"/>
        <v>-9.1819589126071799E-2</v>
      </c>
      <c r="O81" s="90">
        <f t="shared" si="33"/>
        <v>134.94607999999999</v>
      </c>
      <c r="P81" s="90">
        <f t="shared" si="34"/>
        <v>-5.3920000000005075E-2</v>
      </c>
      <c r="Q81" s="93">
        <f t="shared" si="26"/>
        <v>0.89964053333333327</v>
      </c>
      <c r="R81" s="6">
        <f t="shared" si="44"/>
        <v>5542.7600000000066</v>
      </c>
      <c r="S81" s="106">
        <f t="shared" si="35"/>
        <v>5642.5296800000069</v>
      </c>
      <c r="T81" s="106"/>
      <c r="U81" s="113"/>
      <c r="V81" s="107">
        <f t="shared" si="27"/>
        <v>7247.8200000000006</v>
      </c>
      <c r="W81" s="107">
        <f t="shared" si="28"/>
        <v>12890.349680000007</v>
      </c>
      <c r="X81" s="97">
        <f t="shared" si="40"/>
        <v>11690</v>
      </c>
      <c r="Y81" s="6">
        <f t="shared" si="29"/>
        <v>1200.3496800000066</v>
      </c>
      <c r="Z81" s="4">
        <f t="shared" si="43"/>
        <v>0.10268175192472251</v>
      </c>
      <c r="AA81" s="4">
        <f t="shared" si="41"/>
        <v>0.27021635323197346</v>
      </c>
      <c r="AB81" s="125">
        <f t="shared" si="42"/>
        <v>0.2710308385185185</v>
      </c>
    </row>
    <row r="82" spans="1:28">
      <c r="A82" s="109" t="s">
        <v>260</v>
      </c>
      <c r="B82">
        <v>135</v>
      </c>
      <c r="C82" s="2">
        <v>142.72</v>
      </c>
      <c r="D82" s="3">
        <v>0.94540000000000002</v>
      </c>
      <c r="E82" s="1">
        <f t="shared" si="25"/>
        <v>0.21995165866666669</v>
      </c>
      <c r="F82" s="36">
        <f t="shared" si="31"/>
        <v>2.1663762962963011E-2</v>
      </c>
      <c r="G82" s="9"/>
      <c r="H82" s="40">
        <f t="shared" si="32"/>
        <v>2.9246080000000063</v>
      </c>
      <c r="I82" t="s">
        <v>7</v>
      </c>
      <c r="J82" s="97" t="s">
        <v>266</v>
      </c>
      <c r="K82" s="86">
        <f t="shared" si="36"/>
        <v>43591</v>
      </c>
      <c r="L82" s="87" t="str">
        <f t="shared" ca="1" si="37"/>
        <v>2019/11/18</v>
      </c>
      <c r="M82" s="85">
        <f t="shared" ca="1" si="38"/>
        <v>26595</v>
      </c>
      <c r="N82" s="110">
        <f t="shared" ca="1" si="39"/>
        <v>4.0138444068434004E-2</v>
      </c>
      <c r="O82" s="90">
        <f t="shared" si="33"/>
        <v>134.92748800000001</v>
      </c>
      <c r="P82" s="90">
        <f t="shared" si="34"/>
        <v>-7.251199999998903E-2</v>
      </c>
      <c r="Q82" s="93">
        <f t="shared" si="26"/>
        <v>0.89951658666666678</v>
      </c>
      <c r="R82" s="6">
        <f t="shared" si="44"/>
        <v>5685.4800000000068</v>
      </c>
      <c r="S82" s="106">
        <f t="shared" si="35"/>
        <v>5375.0527920000068</v>
      </c>
      <c r="T82" s="106"/>
      <c r="U82" s="113"/>
      <c r="V82" s="107">
        <f t="shared" si="27"/>
        <v>7247.8200000000006</v>
      </c>
      <c r="W82" s="107">
        <f t="shared" si="28"/>
        <v>12622.872792000007</v>
      </c>
      <c r="X82" s="97">
        <f t="shared" si="40"/>
        <v>11825</v>
      </c>
      <c r="Y82" s="6">
        <f t="shared" si="29"/>
        <v>797.87279200000739</v>
      </c>
      <c r="Z82" s="4">
        <f t="shared" si="43"/>
        <v>6.7473386215645359E-2</v>
      </c>
      <c r="AA82" s="4">
        <f t="shared" si="41"/>
        <v>0.17431536273426151</v>
      </c>
      <c r="AB82" s="125">
        <f t="shared" si="42"/>
        <v>0.19828789570370367</v>
      </c>
    </row>
    <row r="83" spans="1:28">
      <c r="A83" s="109" t="s">
        <v>261</v>
      </c>
      <c r="B83">
        <v>90</v>
      </c>
      <c r="C83" s="2">
        <v>93.96</v>
      </c>
      <c r="D83" s="3">
        <v>0.95740000000000003</v>
      </c>
      <c r="E83" s="1">
        <f t="shared" si="25"/>
        <v>0.189971536</v>
      </c>
      <c r="F83" s="36">
        <f t="shared" si="31"/>
        <v>8.9215999999999619E-3</v>
      </c>
      <c r="G83" s="9"/>
      <c r="H83" s="40">
        <f t="shared" si="32"/>
        <v>0.80294399999999655</v>
      </c>
      <c r="I83" t="s">
        <v>7</v>
      </c>
      <c r="J83" s="97" t="s">
        <v>269</v>
      </c>
      <c r="K83" s="86">
        <f t="shared" si="36"/>
        <v>43592</v>
      </c>
      <c r="L83" s="87" t="str">
        <f t="shared" ca="1" si="37"/>
        <v>2019/11/18</v>
      </c>
      <c r="M83" s="85">
        <f t="shared" ca="1" si="38"/>
        <v>17640</v>
      </c>
      <c r="N83" s="110">
        <f t="shared" ca="1" si="39"/>
        <v>1.6614204081632583E-2</v>
      </c>
      <c r="O83" s="90">
        <f t="shared" si="33"/>
        <v>89.957303999999993</v>
      </c>
      <c r="P83" s="90">
        <f t="shared" si="34"/>
        <v>-4.2696000000006507E-2</v>
      </c>
      <c r="Q83" s="93">
        <f t="shared" si="26"/>
        <v>0.59971535999999992</v>
      </c>
      <c r="R83" s="6">
        <f t="shared" si="44"/>
        <v>5779.4400000000069</v>
      </c>
      <c r="S83" s="106">
        <f t="shared" si="35"/>
        <v>5533.2358560000066</v>
      </c>
      <c r="T83" s="106"/>
      <c r="U83" s="113"/>
      <c r="V83" s="107">
        <f t="shared" si="27"/>
        <v>7247.8200000000006</v>
      </c>
      <c r="W83" s="107">
        <f t="shared" si="28"/>
        <v>12781.055856000006</v>
      </c>
      <c r="X83" s="97">
        <f t="shared" si="40"/>
        <v>11915</v>
      </c>
      <c r="Y83" s="6">
        <f t="shared" si="29"/>
        <v>866.05585600000632</v>
      </c>
      <c r="Z83" s="4">
        <f t="shared" si="43"/>
        <v>7.2686181787663173E-2</v>
      </c>
      <c r="AA83" s="4">
        <f t="shared" si="41"/>
        <v>0.18556298578585095</v>
      </c>
      <c r="AB83" s="125">
        <f t="shared" si="42"/>
        <v>0.18104993600000002</v>
      </c>
    </row>
    <row r="84" spans="1:28">
      <c r="A84" s="109" t="s">
        <v>262</v>
      </c>
      <c r="B84">
        <v>90</v>
      </c>
      <c r="C84" s="2">
        <v>94.35</v>
      </c>
      <c r="D84" s="3">
        <v>0.95340000000000003</v>
      </c>
      <c r="E84" s="1">
        <f t="shared" si="25"/>
        <v>0.18996886000000002</v>
      </c>
      <c r="F84" s="36">
        <f t="shared" si="31"/>
        <v>1.3109333333333318E-2</v>
      </c>
      <c r="G84" s="9"/>
      <c r="H84" s="40">
        <f t="shared" si="32"/>
        <v>1.1798399999999987</v>
      </c>
      <c r="I84" t="s">
        <v>7</v>
      </c>
      <c r="J84" s="97" t="s">
        <v>271</v>
      </c>
      <c r="K84" s="86">
        <f t="shared" si="36"/>
        <v>43593</v>
      </c>
      <c r="L84" s="87" t="str">
        <f t="shared" ca="1" si="37"/>
        <v>2019/11/18</v>
      </c>
      <c r="M84" s="85">
        <f t="shared" ca="1" si="38"/>
        <v>17550</v>
      </c>
      <c r="N84" s="110">
        <f t="shared" ca="1" si="39"/>
        <v>2.4537982905982879E-2</v>
      </c>
      <c r="O84" s="90">
        <f t="shared" si="33"/>
        <v>89.953289999999996</v>
      </c>
      <c r="P84" s="90">
        <f t="shared" si="34"/>
        <v>-4.671000000000447E-2</v>
      </c>
      <c r="Q84" s="93">
        <f t="shared" si="26"/>
        <v>0.59968860000000002</v>
      </c>
      <c r="R84" s="6">
        <f t="shared" si="44"/>
        <v>5873.7900000000072</v>
      </c>
      <c r="S84" s="106">
        <f t="shared" si="35"/>
        <v>5600.0713860000069</v>
      </c>
      <c r="T84" s="106"/>
      <c r="U84" s="113"/>
      <c r="V84" s="107">
        <f t="shared" si="27"/>
        <v>7247.8200000000006</v>
      </c>
      <c r="W84" s="107">
        <f t="shared" si="28"/>
        <v>12847.891386000007</v>
      </c>
      <c r="X84" s="97">
        <f t="shared" si="40"/>
        <v>12005</v>
      </c>
      <c r="Y84" s="6">
        <f t="shared" si="29"/>
        <v>842.89138600000661</v>
      </c>
      <c r="Z84" s="4">
        <f t="shared" si="43"/>
        <v>7.0211693960850141E-2</v>
      </c>
      <c r="AA84" s="4">
        <f t="shared" si="41"/>
        <v>0.17718299202468857</v>
      </c>
      <c r="AB84" s="125">
        <f t="shared" si="42"/>
        <v>0.17685952666666671</v>
      </c>
    </row>
    <row r="85" spans="1:28">
      <c r="A85" s="109" t="s">
        <v>263</v>
      </c>
      <c r="B85">
        <v>90</v>
      </c>
      <c r="C85" s="2">
        <v>95.42</v>
      </c>
      <c r="D85" s="3">
        <v>0.94279999999999997</v>
      </c>
      <c r="E85" s="1">
        <f t="shared" si="25"/>
        <v>0.18997465066666666</v>
      </c>
      <c r="F85" s="36">
        <f t="shared" si="31"/>
        <v>2.4598755555555681E-2</v>
      </c>
      <c r="G85" s="9"/>
      <c r="H85" s="40">
        <f t="shared" si="32"/>
        <v>2.2138880000000114</v>
      </c>
      <c r="I85" t="s">
        <v>7</v>
      </c>
      <c r="J85" s="97" t="s">
        <v>273</v>
      </c>
      <c r="K85" s="86">
        <f t="shared" si="36"/>
        <v>43594</v>
      </c>
      <c r="L85" s="87" t="str">
        <f t="shared" ca="1" si="37"/>
        <v>2019/11/18</v>
      </c>
      <c r="M85" s="85">
        <f t="shared" ca="1" si="38"/>
        <v>17460</v>
      </c>
      <c r="N85" s="110">
        <f t="shared" ca="1" si="39"/>
        <v>4.6281163802978476E-2</v>
      </c>
      <c r="O85" s="90">
        <f t="shared" si="33"/>
        <v>89.961975999999993</v>
      </c>
      <c r="P85" s="90">
        <f t="shared" si="34"/>
        <v>-3.8024000000007163E-2</v>
      </c>
      <c r="Q85" s="93">
        <f t="shared" si="26"/>
        <v>0.59974650666666662</v>
      </c>
      <c r="R85" s="6">
        <f t="shared" si="44"/>
        <v>5969.2100000000073</v>
      </c>
      <c r="S85" s="106">
        <f t="shared" si="35"/>
        <v>5627.771188000007</v>
      </c>
      <c r="T85" s="106"/>
      <c r="U85" s="113"/>
      <c r="V85" s="107">
        <f t="shared" si="27"/>
        <v>7247.8200000000006</v>
      </c>
      <c r="W85" s="107">
        <f t="shared" si="28"/>
        <v>12875.591188000008</v>
      </c>
      <c r="X85" s="97">
        <f t="shared" si="40"/>
        <v>12095</v>
      </c>
      <c r="Y85" s="6">
        <f t="shared" si="29"/>
        <v>780.59118800000761</v>
      </c>
      <c r="Z85" s="4">
        <f t="shared" si="43"/>
        <v>6.4538337164117943E-2</v>
      </c>
      <c r="AA85" s="4">
        <f t="shared" si="41"/>
        <v>0.16104027248833508</v>
      </c>
      <c r="AB85" s="125">
        <f t="shared" si="42"/>
        <v>0.16537589511111098</v>
      </c>
    </row>
    <row r="86" spans="1:28">
      <c r="A86" s="109" t="s">
        <v>264</v>
      </c>
      <c r="B86">
        <v>90</v>
      </c>
      <c r="C86" s="2">
        <v>92.29</v>
      </c>
      <c r="D86" s="3">
        <v>0.97470000000000001</v>
      </c>
      <c r="E86" s="1">
        <f t="shared" si="25"/>
        <v>0.18997004200000001</v>
      </c>
      <c r="F86" s="36">
        <f t="shared" si="31"/>
        <v>-9.0104888888888016E-3</v>
      </c>
      <c r="G86" s="9"/>
      <c r="H86" s="40">
        <f t="shared" si="32"/>
        <v>-0.81094399999999212</v>
      </c>
      <c r="I86" t="s">
        <v>7</v>
      </c>
      <c r="J86" s="97" t="s">
        <v>275</v>
      </c>
      <c r="K86" s="86">
        <f t="shared" si="36"/>
        <v>43595</v>
      </c>
      <c r="L86" s="87" t="str">
        <f t="shared" ca="1" si="37"/>
        <v>2019/11/18</v>
      </c>
      <c r="M86" s="85">
        <f t="shared" ca="1" si="38"/>
        <v>17370</v>
      </c>
      <c r="N86" s="110">
        <f t="shared" ca="1" si="39"/>
        <v>-1.7040561888313016E-2</v>
      </c>
      <c r="O86" s="90">
        <f t="shared" si="33"/>
        <v>89.95506300000001</v>
      </c>
      <c r="P86" s="90">
        <f t="shared" si="34"/>
        <v>-4.4936999999990235E-2</v>
      </c>
      <c r="Q86" s="93">
        <f t="shared" si="26"/>
        <v>0.59970042000000001</v>
      </c>
      <c r="R86" s="6">
        <f t="shared" si="44"/>
        <v>6061.5000000000073</v>
      </c>
      <c r="S86" s="106">
        <f t="shared" si="35"/>
        <v>5908.1440500000072</v>
      </c>
      <c r="V86" s="107">
        <f t="shared" si="27"/>
        <v>7247.8200000000006</v>
      </c>
      <c r="W86" s="107">
        <f t="shared" si="28"/>
        <v>13155.964050000008</v>
      </c>
      <c r="X86" s="97">
        <f t="shared" si="40"/>
        <v>12185</v>
      </c>
      <c r="Y86" s="6">
        <f t="shared" si="29"/>
        <v>970.96405000000777</v>
      </c>
      <c r="Z86" s="4">
        <f t="shared" si="43"/>
        <v>7.9685190808371553E-2</v>
      </c>
      <c r="AA86" s="4">
        <f t="shared" si="41"/>
        <v>0.19666369263425842</v>
      </c>
      <c r="AB86" s="125">
        <f t="shared" si="42"/>
        <v>0.19898053088888881</v>
      </c>
    </row>
    <row r="87" spans="1:28">
      <c r="A87" s="109" t="s">
        <v>315</v>
      </c>
      <c r="B87">
        <v>135</v>
      </c>
      <c r="C87" s="2">
        <v>139.97999999999999</v>
      </c>
      <c r="D87" s="3">
        <v>0.96399999999999997</v>
      </c>
      <c r="E87" s="1">
        <f t="shared" si="25"/>
        <v>0.21996048000000001</v>
      </c>
      <c r="F87" s="36">
        <f t="shared" si="31"/>
        <v>2.0494222222221534E-3</v>
      </c>
      <c r="G87" s="9"/>
      <c r="H87" s="40">
        <f t="shared" si="32"/>
        <v>0.2766719999999907</v>
      </c>
      <c r="I87" t="s">
        <v>7</v>
      </c>
      <c r="J87" s="97" t="s">
        <v>316</v>
      </c>
      <c r="K87" s="86">
        <f t="shared" si="36"/>
        <v>43598</v>
      </c>
      <c r="L87" s="87" t="str">
        <f t="shared" ca="1" si="37"/>
        <v>2019/11/18</v>
      </c>
      <c r="M87" s="85">
        <f t="shared" ca="1" si="38"/>
        <v>25650</v>
      </c>
      <c r="N87" s="110">
        <f t="shared" ca="1" si="39"/>
        <v>3.937047953216242E-3</v>
      </c>
      <c r="O87" s="90">
        <f t="shared" si="33"/>
        <v>134.94072</v>
      </c>
      <c r="P87" s="90">
        <f t="shared" si="34"/>
        <v>-5.928000000000111E-2</v>
      </c>
      <c r="Q87" s="93">
        <f t="shared" si="26"/>
        <v>0.89960479999999998</v>
      </c>
      <c r="R87" s="6">
        <f t="shared" si="44"/>
        <v>6201.4800000000068</v>
      </c>
      <c r="S87" s="106">
        <f t="shared" si="35"/>
        <v>5978.226720000006</v>
      </c>
      <c r="T87" s="106"/>
      <c r="U87" s="113"/>
      <c r="V87" s="107">
        <f t="shared" si="27"/>
        <v>7247.8200000000006</v>
      </c>
      <c r="W87" s="107">
        <f t="shared" si="28"/>
        <v>13226.046720000006</v>
      </c>
      <c r="X87" s="97">
        <f t="shared" si="40"/>
        <v>12320</v>
      </c>
      <c r="Y87" s="6">
        <f t="shared" si="29"/>
        <v>906.04672000000573</v>
      </c>
      <c r="Z87" s="4">
        <f t="shared" si="43"/>
        <v>7.3542753246753634E-2</v>
      </c>
      <c r="AA87" s="4">
        <f t="shared" si="41"/>
        <v>0.17863063219365372</v>
      </c>
      <c r="AB87" s="125">
        <f t="shared" si="42"/>
        <v>0.21791105777777786</v>
      </c>
    </row>
    <row r="88" spans="1:28">
      <c r="A88" s="109" t="s">
        <v>317</v>
      </c>
      <c r="B88">
        <v>135</v>
      </c>
      <c r="C88" s="2">
        <v>140.97</v>
      </c>
      <c r="D88" s="3">
        <v>0.95720000000000005</v>
      </c>
      <c r="E88" s="1">
        <f t="shared" si="25"/>
        <v>0.219957656</v>
      </c>
      <c r="F88" s="36">
        <f t="shared" si="31"/>
        <v>9.1363555555555344E-3</v>
      </c>
      <c r="G88" s="9"/>
      <c r="H88" s="40">
        <f t="shared" si="32"/>
        <v>1.2334079999999972</v>
      </c>
      <c r="I88" t="s">
        <v>7</v>
      </c>
      <c r="J88" s="97" t="s">
        <v>318</v>
      </c>
      <c r="K88" s="86">
        <f t="shared" si="36"/>
        <v>43599</v>
      </c>
      <c r="L88" s="87" t="str">
        <f t="shared" ca="1" si="37"/>
        <v>2019/11/18</v>
      </c>
      <c r="M88" s="85">
        <f t="shared" ca="1" si="38"/>
        <v>25515</v>
      </c>
      <c r="N88" s="110">
        <f t="shared" ca="1" si="39"/>
        <v>1.7644284538506722E-2</v>
      </c>
      <c r="O88" s="90">
        <f t="shared" si="33"/>
        <v>134.93648400000001</v>
      </c>
      <c r="P88" s="90">
        <f t="shared" si="34"/>
        <v>-6.35159999999928E-2</v>
      </c>
      <c r="Q88" s="93">
        <f t="shared" si="26"/>
        <v>0.89957656000000008</v>
      </c>
      <c r="R88" s="6">
        <f t="shared" si="44"/>
        <v>6342.4500000000071</v>
      </c>
      <c r="S88" s="106">
        <f t="shared" si="35"/>
        <v>6070.9931400000069</v>
      </c>
      <c r="T88" s="106"/>
      <c r="U88" s="113"/>
      <c r="V88" s="107">
        <f t="shared" si="27"/>
        <v>7247.8200000000006</v>
      </c>
      <c r="W88" s="107">
        <f t="shared" si="28"/>
        <v>13318.813140000007</v>
      </c>
      <c r="X88" s="97">
        <f t="shared" si="40"/>
        <v>12455</v>
      </c>
      <c r="Y88" s="6">
        <f t="shared" si="29"/>
        <v>863.81314000000748</v>
      </c>
      <c r="Z88" s="4">
        <f t="shared" si="43"/>
        <v>6.9354728221598272E-2</v>
      </c>
      <c r="AA88" s="4">
        <f t="shared" si="41"/>
        <v>0.16588885730856395</v>
      </c>
      <c r="AB88" s="125">
        <f t="shared" si="42"/>
        <v>0.21082130044444447</v>
      </c>
    </row>
    <row r="89" spans="1:28">
      <c r="A89" s="109" t="s">
        <v>319</v>
      </c>
      <c r="B89">
        <v>135</v>
      </c>
      <c r="C89" s="2">
        <v>138.03</v>
      </c>
      <c r="D89" s="3">
        <v>0.97760000000000002</v>
      </c>
      <c r="E89" s="1">
        <f t="shared" si="25"/>
        <v>0.21995875200000004</v>
      </c>
      <c r="F89" s="36">
        <f t="shared" si="31"/>
        <v>-1.1909688888888931E-2</v>
      </c>
      <c r="G89" s="9"/>
      <c r="H89" s="40">
        <f t="shared" si="32"/>
        <v>-1.6078080000000057</v>
      </c>
      <c r="I89" t="s">
        <v>7</v>
      </c>
      <c r="J89" s="97" t="s">
        <v>320</v>
      </c>
      <c r="K89" s="86">
        <f t="shared" si="36"/>
        <v>43600</v>
      </c>
      <c r="L89" s="87" t="str">
        <f t="shared" ca="1" si="37"/>
        <v>2019/11/18</v>
      </c>
      <c r="M89" s="85">
        <f t="shared" ca="1" si="38"/>
        <v>25380</v>
      </c>
      <c r="N89" s="110">
        <f t="shared" ca="1" si="39"/>
        <v>-2.3122534278959894E-2</v>
      </c>
      <c r="O89" s="90">
        <f t="shared" si="33"/>
        <v>134.93812800000001</v>
      </c>
      <c r="P89" s="90">
        <f t="shared" si="34"/>
        <v>-6.1871999999993932E-2</v>
      </c>
      <c r="Q89" s="93">
        <f t="shared" si="26"/>
        <v>0.89958752000000008</v>
      </c>
      <c r="R89" s="6">
        <f t="shared" si="44"/>
        <v>6480.4800000000068</v>
      </c>
      <c r="S89" s="106">
        <f t="shared" si="35"/>
        <v>6335.3172480000067</v>
      </c>
      <c r="T89" s="106"/>
      <c r="U89" s="113"/>
      <c r="V89" s="107">
        <f t="shared" si="27"/>
        <v>7247.8200000000006</v>
      </c>
      <c r="W89" s="107">
        <f t="shared" si="28"/>
        <v>13583.137248000006</v>
      </c>
      <c r="X89" s="97">
        <f t="shared" si="40"/>
        <v>12590</v>
      </c>
      <c r="Y89" s="6">
        <f t="shared" si="29"/>
        <v>993.13724800000637</v>
      </c>
      <c r="Z89" s="4">
        <f t="shared" si="43"/>
        <v>7.8883022081017273E-2</v>
      </c>
      <c r="AA89" s="4">
        <f t="shared" si="41"/>
        <v>0.18590486430633324</v>
      </c>
      <c r="AB89" s="125">
        <f t="shared" si="42"/>
        <v>0.23186844088888897</v>
      </c>
    </row>
    <row r="90" spans="1:28">
      <c r="A90" s="109" t="s">
        <v>321</v>
      </c>
      <c r="B90">
        <v>135</v>
      </c>
      <c r="C90" s="2">
        <v>137.19999999999999</v>
      </c>
      <c r="D90" s="3">
        <v>0.98350000000000004</v>
      </c>
      <c r="E90" s="1">
        <f t="shared" si="25"/>
        <v>0.21995746666666666</v>
      </c>
      <c r="F90" s="36">
        <f t="shared" si="31"/>
        <v>-1.7851259259259258E-2</v>
      </c>
      <c r="G90" s="9"/>
      <c r="H90" s="40">
        <f t="shared" si="32"/>
        <v>-2.4099199999999996</v>
      </c>
      <c r="I90" t="s">
        <v>7</v>
      </c>
      <c r="J90" s="97" t="s">
        <v>322</v>
      </c>
      <c r="K90" s="86">
        <f t="shared" si="36"/>
        <v>43601</v>
      </c>
      <c r="L90" s="87" t="str">
        <f t="shared" ca="1" si="37"/>
        <v>2019/11/18</v>
      </c>
      <c r="M90" s="85">
        <f t="shared" ca="1" si="38"/>
        <v>25245</v>
      </c>
      <c r="N90" s="110">
        <f t="shared" ca="1" si="39"/>
        <v>-3.4843367003367001E-2</v>
      </c>
      <c r="O90" s="90">
        <f t="shared" si="33"/>
        <v>134.93619999999999</v>
      </c>
      <c r="P90" s="90">
        <f t="shared" si="34"/>
        <v>-6.3800000000014734E-2</v>
      </c>
      <c r="Q90" s="93">
        <f t="shared" si="26"/>
        <v>0.89957466666666652</v>
      </c>
      <c r="R90" s="6">
        <f t="shared" si="44"/>
        <v>6617.6800000000067</v>
      </c>
      <c r="S90" s="106">
        <f t="shared" si="35"/>
        <v>6508.4882800000069</v>
      </c>
      <c r="T90" s="106"/>
      <c r="U90" s="113"/>
      <c r="V90" s="107">
        <f t="shared" si="27"/>
        <v>7247.8200000000006</v>
      </c>
      <c r="W90" s="107">
        <f t="shared" si="28"/>
        <v>13756.308280000008</v>
      </c>
      <c r="X90" s="97">
        <f t="shared" si="40"/>
        <v>12725</v>
      </c>
      <c r="Y90" s="6">
        <f t="shared" si="29"/>
        <v>1031.3082800000084</v>
      </c>
      <c r="Z90" s="4">
        <f t="shared" si="43"/>
        <v>8.1045837328094894E-2</v>
      </c>
      <c r="AA90" s="4">
        <f t="shared" si="41"/>
        <v>0.1882918363099273</v>
      </c>
      <c r="AB90" s="125">
        <f t="shared" si="42"/>
        <v>0.23780872592592592</v>
      </c>
    </row>
    <row r="91" spans="1:28">
      <c r="A91" s="109" t="s">
        <v>323</v>
      </c>
      <c r="B91">
        <v>135</v>
      </c>
      <c r="C91" s="2">
        <v>141.55000000000001</v>
      </c>
      <c r="D91" s="3">
        <v>0.95330000000000004</v>
      </c>
      <c r="E91" s="1">
        <f t="shared" si="25"/>
        <v>0.21995974333333335</v>
      </c>
      <c r="F91" s="36">
        <f t="shared" si="31"/>
        <v>1.32882962962964E-2</v>
      </c>
      <c r="G91" s="9"/>
      <c r="H91" s="40">
        <f t="shared" si="32"/>
        <v>1.7939200000000142</v>
      </c>
      <c r="I91" t="s">
        <v>7</v>
      </c>
      <c r="J91" s="97" t="s">
        <v>324</v>
      </c>
      <c r="K91" s="86">
        <f t="shared" si="36"/>
        <v>43602</v>
      </c>
      <c r="L91" s="87" t="str">
        <f t="shared" ca="1" si="37"/>
        <v>2019/11/18</v>
      </c>
      <c r="M91" s="85">
        <f t="shared" ca="1" si="38"/>
        <v>25110</v>
      </c>
      <c r="N91" s="110">
        <f t="shared" ca="1" si="39"/>
        <v>2.607649542015154E-2</v>
      </c>
      <c r="O91" s="90">
        <f t="shared" si="33"/>
        <v>134.939615</v>
      </c>
      <c r="P91" s="90">
        <f t="shared" si="34"/>
        <v>-6.038499999999658E-2</v>
      </c>
      <c r="Q91" s="93">
        <f t="shared" si="26"/>
        <v>0.89959743333333331</v>
      </c>
      <c r="R91" s="6">
        <f t="shared" si="44"/>
        <v>6759.2300000000068</v>
      </c>
      <c r="S91" s="106">
        <f t="shared" si="35"/>
        <v>6443.5739590000067</v>
      </c>
      <c r="T91" s="106"/>
      <c r="U91" s="113"/>
      <c r="V91" s="107">
        <f t="shared" si="27"/>
        <v>7247.8200000000006</v>
      </c>
      <c r="W91" s="107">
        <f t="shared" si="28"/>
        <v>13691.393959000008</v>
      </c>
      <c r="X91" s="97">
        <f t="shared" si="40"/>
        <v>12860</v>
      </c>
      <c r="Y91" s="6">
        <f t="shared" si="29"/>
        <v>831.39395900000818</v>
      </c>
      <c r="Z91" s="4">
        <f t="shared" si="43"/>
        <v>6.4649608009331949E-2</v>
      </c>
      <c r="AA91" s="4">
        <f t="shared" si="41"/>
        <v>0.14814100028865917</v>
      </c>
      <c r="AB91" s="125">
        <f t="shared" si="42"/>
        <v>0.20667144703703694</v>
      </c>
    </row>
    <row r="92" spans="1:28">
      <c r="A92" s="109" t="s">
        <v>342</v>
      </c>
      <c r="B92">
        <v>240</v>
      </c>
      <c r="C92" s="2">
        <v>252.48</v>
      </c>
      <c r="D92" s="3">
        <v>0.95009999999999994</v>
      </c>
      <c r="E92" s="1">
        <f t="shared" si="25"/>
        <v>0.28992083199999996</v>
      </c>
      <c r="F92" s="36">
        <f t="shared" si="31"/>
        <v>1.6652799999999957E-2</v>
      </c>
      <c r="G92" s="9"/>
      <c r="H92" s="40">
        <f t="shared" si="32"/>
        <v>3.9966719999999896</v>
      </c>
      <c r="I92" t="s">
        <v>7</v>
      </c>
      <c r="J92" s="97" t="s">
        <v>331</v>
      </c>
      <c r="K92" s="86">
        <f t="shared" si="36"/>
        <v>43605</v>
      </c>
      <c r="L92" s="87" t="str">
        <f t="shared" ca="1" si="37"/>
        <v>2019/11/18</v>
      </c>
      <c r="M92" s="85">
        <f t="shared" ca="1" si="38"/>
        <v>43920</v>
      </c>
      <c r="N92" s="110">
        <f t="shared" ca="1" si="39"/>
        <v>3.321460109289609E-2</v>
      </c>
      <c r="O92" s="90">
        <f t="shared" si="33"/>
        <v>239.88124799999997</v>
      </c>
      <c r="P92" s="90">
        <f t="shared" si="34"/>
        <v>-0.11875200000002906</v>
      </c>
      <c r="Q92" s="93">
        <f t="shared" si="26"/>
        <v>1.5992083199999998</v>
      </c>
      <c r="R92" s="6">
        <f t="shared" si="44"/>
        <v>7011.7100000000064</v>
      </c>
      <c r="S92" s="106">
        <f t="shared" si="35"/>
        <v>6661.825671000006</v>
      </c>
      <c r="T92" s="106"/>
      <c r="U92" s="113"/>
      <c r="V92" s="107">
        <f t="shared" si="27"/>
        <v>7247.8200000000006</v>
      </c>
      <c r="W92" s="107">
        <f t="shared" si="28"/>
        <v>13909.645671000006</v>
      </c>
      <c r="X92" s="97">
        <f t="shared" si="40"/>
        <v>13100</v>
      </c>
      <c r="Y92" s="6">
        <f t="shared" si="29"/>
        <v>809.64567100000568</v>
      </c>
      <c r="Z92" s="4">
        <f t="shared" si="43"/>
        <v>6.1805013053435554E-2</v>
      </c>
      <c r="AA92" s="4">
        <f t="shared" si="41"/>
        <v>0.13834941355187413</v>
      </c>
      <c r="AB92" s="125">
        <f t="shared" si="42"/>
        <v>0.27326803199999999</v>
      </c>
    </row>
    <row r="93" spans="1:28">
      <c r="A93" s="109" t="s">
        <v>343</v>
      </c>
      <c r="B93">
        <v>240</v>
      </c>
      <c r="C93" s="2">
        <v>248.29</v>
      </c>
      <c r="D93" s="3">
        <v>0.96609999999999996</v>
      </c>
      <c r="E93" s="1">
        <f t="shared" si="25"/>
        <v>0.2899153126666667</v>
      </c>
      <c r="F93" s="36">
        <f t="shared" si="31"/>
        <v>-2.1893333333338204E-4</v>
      </c>
      <c r="G93" s="9"/>
      <c r="H93" s="40">
        <f t="shared" si="32"/>
        <v>-5.2544000000011692E-2</v>
      </c>
      <c r="I93" t="s">
        <v>7</v>
      </c>
      <c r="J93" s="97" t="s">
        <v>333</v>
      </c>
      <c r="K93" s="86">
        <f t="shared" si="36"/>
        <v>43606</v>
      </c>
      <c r="L93" s="87" t="str">
        <f t="shared" ca="1" si="37"/>
        <v>2019/11/18</v>
      </c>
      <c r="M93" s="85">
        <f t="shared" ca="1" si="38"/>
        <v>43680</v>
      </c>
      <c r="N93" s="110">
        <f t="shared" ca="1" si="39"/>
        <v>-4.3906959706969479E-4</v>
      </c>
      <c r="O93" s="90">
        <f t="shared" si="33"/>
        <v>239.87296899999998</v>
      </c>
      <c r="P93" s="90">
        <f t="shared" si="34"/>
        <v>-0.12703100000001655</v>
      </c>
      <c r="Q93" s="93">
        <f t="shared" si="26"/>
        <v>1.5991531266666665</v>
      </c>
      <c r="R93" s="6">
        <f t="shared" si="44"/>
        <v>7260.0000000000064</v>
      </c>
      <c r="S93" s="106">
        <f t="shared" si="35"/>
        <v>7013.8860000000059</v>
      </c>
      <c r="T93" s="106"/>
      <c r="U93" s="113"/>
      <c r="V93" s="107">
        <f t="shared" si="27"/>
        <v>7247.8200000000006</v>
      </c>
      <c r="W93" s="107">
        <f t="shared" si="28"/>
        <v>14261.706000000006</v>
      </c>
      <c r="X93" s="97">
        <f t="shared" si="40"/>
        <v>13340</v>
      </c>
      <c r="Y93" s="6">
        <f t="shared" si="29"/>
        <v>921.70600000000559</v>
      </c>
      <c r="Z93" s="4">
        <f t="shared" si="43"/>
        <v>6.909340329835123E-2</v>
      </c>
      <c r="AA93" s="4">
        <f t="shared" si="41"/>
        <v>0.15129329730901042</v>
      </c>
      <c r="AB93" s="125">
        <f t="shared" si="42"/>
        <v>0.2901342460000001</v>
      </c>
    </row>
    <row r="94" spans="1:28">
      <c r="A94" s="109" t="s">
        <v>344</v>
      </c>
      <c r="B94">
        <v>135</v>
      </c>
      <c r="C94" s="2">
        <v>140.5</v>
      </c>
      <c r="D94" s="3">
        <v>0.96040000000000003</v>
      </c>
      <c r="E94" s="1">
        <f t="shared" si="25"/>
        <v>0.21995746666666668</v>
      </c>
      <c r="F94" s="36">
        <f t="shared" si="31"/>
        <v>5.7718518518518743E-3</v>
      </c>
      <c r="G94" s="9"/>
      <c r="H94" s="40">
        <f t="shared" si="32"/>
        <v>0.779200000000003</v>
      </c>
      <c r="I94" t="s">
        <v>7</v>
      </c>
      <c r="J94" s="97" t="s">
        <v>335</v>
      </c>
      <c r="K94" s="86">
        <f t="shared" si="36"/>
        <v>43607</v>
      </c>
      <c r="L94" s="87" t="str">
        <f t="shared" ca="1" si="37"/>
        <v>2019/11/18</v>
      </c>
      <c r="M94" s="85">
        <f t="shared" ca="1" si="38"/>
        <v>24435</v>
      </c>
      <c r="N94" s="110">
        <f t="shared" ca="1" si="39"/>
        <v>1.1639369756496874E-2</v>
      </c>
      <c r="O94" s="90">
        <f t="shared" si="33"/>
        <v>134.93620000000001</v>
      </c>
      <c r="P94" s="90">
        <f t="shared" si="34"/>
        <v>-6.3799999999986312E-2</v>
      </c>
      <c r="Q94" s="93">
        <f t="shared" si="26"/>
        <v>0.89957466666666674</v>
      </c>
      <c r="R94" s="6">
        <f t="shared" si="44"/>
        <v>7400.5000000000064</v>
      </c>
      <c r="S94" s="106">
        <f t="shared" si="35"/>
        <v>7107.4402000000064</v>
      </c>
      <c r="T94" s="106"/>
      <c r="U94" s="113"/>
      <c r="V94" s="107">
        <f t="shared" si="27"/>
        <v>7247.8200000000006</v>
      </c>
      <c r="W94" s="107">
        <f t="shared" si="28"/>
        <v>14355.260200000008</v>
      </c>
      <c r="X94" s="97">
        <f t="shared" si="40"/>
        <v>13475</v>
      </c>
      <c r="Y94" s="6">
        <f t="shared" si="29"/>
        <v>880.2602000000079</v>
      </c>
      <c r="Z94" s="4">
        <f t="shared" si="43"/>
        <v>6.532543228200427E-2</v>
      </c>
      <c r="AA94" s="4">
        <f t="shared" si="41"/>
        <v>0.1413577574439806</v>
      </c>
      <c r="AB94" s="125">
        <f t="shared" si="42"/>
        <v>0.21418561481481482</v>
      </c>
    </row>
    <row r="95" spans="1:28">
      <c r="A95" s="109" t="s">
        <v>345</v>
      </c>
      <c r="B95">
        <v>135</v>
      </c>
      <c r="C95" s="2">
        <v>143.24</v>
      </c>
      <c r="D95" s="3">
        <v>0.94199999999999995</v>
      </c>
      <c r="E95" s="1">
        <f t="shared" si="25"/>
        <v>0.21995472000000002</v>
      </c>
      <c r="F95" s="36">
        <f t="shared" si="31"/>
        <v>2.538619259259273E-2</v>
      </c>
      <c r="G95" s="9"/>
      <c r="H95" s="40">
        <f t="shared" si="32"/>
        <v>3.4271360000000186</v>
      </c>
      <c r="I95" t="s">
        <v>7</v>
      </c>
      <c r="J95" s="97" t="s">
        <v>337</v>
      </c>
      <c r="K95" s="86">
        <f t="shared" si="36"/>
        <v>43608</v>
      </c>
      <c r="L95" s="87" t="str">
        <f t="shared" ca="1" si="37"/>
        <v>2019/11/18</v>
      </c>
      <c r="M95" s="85">
        <f t="shared" ca="1" si="38"/>
        <v>24300</v>
      </c>
      <c r="N95" s="110">
        <f t="shared" ca="1" si="39"/>
        <v>5.1477557201646366E-2</v>
      </c>
      <c r="O95" s="90">
        <f t="shared" si="33"/>
        <v>134.93208000000001</v>
      </c>
      <c r="P95" s="90">
        <f t="shared" si="34"/>
        <v>-6.7919999999986658E-2</v>
      </c>
      <c r="Q95" s="93">
        <f t="shared" si="26"/>
        <v>0.8995472000000001</v>
      </c>
      <c r="R95" s="6">
        <f t="shared" si="44"/>
        <v>7543.7400000000061</v>
      </c>
      <c r="S95" s="106">
        <f t="shared" si="35"/>
        <v>7106.2030800000057</v>
      </c>
      <c r="T95" s="106"/>
      <c r="U95" s="113"/>
      <c r="V95" s="107">
        <f t="shared" si="27"/>
        <v>7247.8200000000006</v>
      </c>
      <c r="W95" s="107">
        <f t="shared" si="28"/>
        <v>14354.023080000006</v>
      </c>
      <c r="X95" s="97">
        <f t="shared" si="40"/>
        <v>13610</v>
      </c>
      <c r="Y95" s="6">
        <f t="shared" si="29"/>
        <v>744.0230800000063</v>
      </c>
      <c r="Z95" s="4">
        <f t="shared" si="43"/>
        <v>5.466738280676009E-2</v>
      </c>
      <c r="AA95" s="4">
        <f t="shared" si="41"/>
        <v>0.1169446761958961</v>
      </c>
      <c r="AB95" s="125">
        <f t="shared" si="42"/>
        <v>0.19456852740740729</v>
      </c>
    </row>
    <row r="96" spans="1:28">
      <c r="A96" s="109" t="s">
        <v>346</v>
      </c>
      <c r="B96">
        <v>240</v>
      </c>
      <c r="C96" s="2">
        <v>256.10000000000002</v>
      </c>
      <c r="D96" s="3">
        <v>0.93669999999999998</v>
      </c>
      <c r="E96" s="1">
        <f t="shared" si="25"/>
        <v>0.2899259133333334</v>
      </c>
      <c r="F96" s="36">
        <f t="shared" si="31"/>
        <v>3.1229333333333404E-2</v>
      </c>
      <c r="G96" s="9"/>
      <c r="H96" s="40">
        <f t="shared" si="32"/>
        <v>7.4950400000000172</v>
      </c>
      <c r="I96" t="s">
        <v>7</v>
      </c>
      <c r="J96" s="97" t="s">
        <v>339</v>
      </c>
      <c r="K96" s="86">
        <f t="shared" si="36"/>
        <v>43609</v>
      </c>
      <c r="L96" s="87" t="str">
        <f t="shared" ca="1" si="37"/>
        <v>2019/11/18</v>
      </c>
      <c r="M96" s="85">
        <f t="shared" ca="1" si="38"/>
        <v>42960</v>
      </c>
      <c r="N96" s="110">
        <f t="shared" ca="1" si="39"/>
        <v>6.3679925512104427E-2</v>
      </c>
      <c r="O96" s="90">
        <f t="shared" si="33"/>
        <v>239.88887000000003</v>
      </c>
      <c r="P96" s="90">
        <f t="shared" si="34"/>
        <v>-0.11112999999997442</v>
      </c>
      <c r="Q96" s="93">
        <f t="shared" si="26"/>
        <v>1.5992591333333335</v>
      </c>
      <c r="R96" s="6">
        <f t="shared" si="44"/>
        <v>7799.8400000000065</v>
      </c>
      <c r="S96" s="106">
        <f t="shared" si="35"/>
        <v>7306.1101280000057</v>
      </c>
      <c r="T96" s="106"/>
      <c r="U96" s="113"/>
      <c r="V96" s="107">
        <f t="shared" si="27"/>
        <v>7247.8200000000006</v>
      </c>
      <c r="W96" s="107">
        <f t="shared" si="28"/>
        <v>14553.930128000007</v>
      </c>
      <c r="X96" s="97">
        <f t="shared" si="40"/>
        <v>13850</v>
      </c>
      <c r="Y96" s="6">
        <f t="shared" si="29"/>
        <v>703.93012800000724</v>
      </c>
      <c r="Z96" s="4">
        <f t="shared" si="43"/>
        <v>5.0825280000000417E-2</v>
      </c>
      <c r="AA96" s="4">
        <f t="shared" si="41"/>
        <v>0.10662086280592264</v>
      </c>
      <c r="AB96" s="125">
        <f t="shared" si="42"/>
        <v>0.25869658000000001</v>
      </c>
    </row>
    <row r="97" spans="1:28">
      <c r="A97" s="109" t="s">
        <v>347</v>
      </c>
      <c r="B97">
        <v>90</v>
      </c>
      <c r="C97" s="2">
        <v>93.8</v>
      </c>
      <c r="D97" s="3">
        <v>0.95899999999999996</v>
      </c>
      <c r="E97" s="1">
        <f t="shared" si="25"/>
        <v>0.18996946666666667</v>
      </c>
      <c r="F97" s="36">
        <f t="shared" si="31"/>
        <v>7.203555555555536E-3</v>
      </c>
      <c r="G97" s="9"/>
      <c r="H97" s="40">
        <f t="shared" si="32"/>
        <v>0.64831999999999823</v>
      </c>
      <c r="I97" t="s">
        <v>7</v>
      </c>
      <c r="J97" s="97" t="s">
        <v>341</v>
      </c>
      <c r="K97" s="86">
        <f t="shared" si="36"/>
        <v>43612</v>
      </c>
      <c r="L97" s="87" t="str">
        <f t="shared" ca="1" si="37"/>
        <v>2019/11/18</v>
      </c>
      <c r="M97" s="85">
        <f t="shared" ca="1" si="38"/>
        <v>15840</v>
      </c>
      <c r="N97" s="110">
        <f t="shared" ca="1" si="39"/>
        <v>1.4939191919191878E-2</v>
      </c>
      <c r="O97" s="90">
        <f t="shared" si="33"/>
        <v>89.9542</v>
      </c>
      <c r="P97" s="90">
        <f t="shared" si="34"/>
        <v>-4.5799999999999841E-2</v>
      </c>
      <c r="Q97" s="93">
        <f t="shared" si="26"/>
        <v>0.59969466666666671</v>
      </c>
      <c r="R97" s="6">
        <f t="shared" si="44"/>
        <v>7893.6400000000067</v>
      </c>
      <c r="S97" s="106">
        <f t="shared" si="35"/>
        <v>7570.0007600000063</v>
      </c>
      <c r="T97" s="106"/>
      <c r="U97" s="113"/>
      <c r="V97" s="107">
        <f t="shared" si="27"/>
        <v>7247.8200000000006</v>
      </c>
      <c r="W97" s="107">
        <f t="shared" si="28"/>
        <v>14817.820760000006</v>
      </c>
      <c r="X97" s="97">
        <f t="shared" si="40"/>
        <v>13940</v>
      </c>
      <c r="Y97" s="6">
        <f t="shared" si="29"/>
        <v>877.82076000000598</v>
      </c>
      <c r="Z97" s="4">
        <f t="shared" si="43"/>
        <v>6.2971360114778108E-2</v>
      </c>
      <c r="AA97" s="4">
        <f t="shared" si="41"/>
        <v>0.1311711221156644</v>
      </c>
      <c r="AB97" s="125">
        <f t="shared" si="42"/>
        <v>0.18276591111111112</v>
      </c>
    </row>
    <row r="98" spans="1:28">
      <c r="A98" s="109" t="s">
        <v>348</v>
      </c>
      <c r="B98">
        <v>135</v>
      </c>
      <c r="C98" s="2">
        <v>140.88999999999999</v>
      </c>
      <c r="D98" s="3">
        <v>0.9577</v>
      </c>
      <c r="E98" s="1">
        <f t="shared" si="25"/>
        <v>0.21995356866666665</v>
      </c>
      <c r="F98" s="36">
        <f t="shared" ref="F98:F129" si="45">IF(G98="",($F$1*C98-B98)/B98,H98/B98)</f>
        <v>8.5636740740740059E-3</v>
      </c>
      <c r="G98" s="9"/>
      <c r="H98" s="40">
        <f t="shared" ref="H98:H129" si="46">IF(G98="",$F$1*C98-B98,G98-B98)</f>
        <v>1.1560959999999909</v>
      </c>
      <c r="I98" t="s">
        <v>7</v>
      </c>
      <c r="J98" s="97" t="s">
        <v>349</v>
      </c>
      <c r="K98" s="86">
        <f t="shared" si="36"/>
        <v>43613</v>
      </c>
      <c r="L98" s="87" t="str">
        <f t="shared" ca="1" si="37"/>
        <v>2019/11/18</v>
      </c>
      <c r="M98" s="85">
        <f t="shared" ca="1" si="38"/>
        <v>23625</v>
      </c>
      <c r="N98" s="110">
        <f t="shared" ca="1" si="39"/>
        <v>1.7861377354497214E-2</v>
      </c>
      <c r="O98" s="90">
        <f t="shared" ref="O98:O129" si="47">D98*C98</f>
        <v>134.930353</v>
      </c>
      <c r="P98" s="90">
        <f t="shared" si="34"/>
        <v>-6.9647000000003345E-2</v>
      </c>
      <c r="Q98" s="93">
        <f t="shared" si="26"/>
        <v>0.89953568666666661</v>
      </c>
      <c r="R98" s="6">
        <f t="shared" si="44"/>
        <v>8034.530000000007</v>
      </c>
      <c r="S98" s="106">
        <f t="shared" ref="S98:S129" si="48">R98*D98</f>
        <v>7694.669381000007</v>
      </c>
      <c r="T98" s="106"/>
      <c r="U98" s="113"/>
      <c r="V98" s="107">
        <f t="shared" si="27"/>
        <v>7247.8200000000006</v>
      </c>
      <c r="W98" s="107">
        <f t="shared" si="28"/>
        <v>14942.489381000007</v>
      </c>
      <c r="X98" s="97">
        <f t="shared" si="40"/>
        <v>14075</v>
      </c>
      <c r="Y98" s="6">
        <f t="shared" si="29"/>
        <v>867.48938100000669</v>
      </c>
      <c r="Z98" s="4">
        <f t="shared" si="43"/>
        <v>6.1633348561279444E-2</v>
      </c>
      <c r="AA98" s="4">
        <f t="shared" si="41"/>
        <v>0.12706408517133094</v>
      </c>
      <c r="AB98" s="125">
        <f t="shared" si="42"/>
        <v>0.21138989459259264</v>
      </c>
    </row>
    <row r="99" spans="1:28">
      <c r="A99" s="109" t="s">
        <v>350</v>
      </c>
      <c r="B99">
        <v>135</v>
      </c>
      <c r="C99" s="2">
        <v>140.84</v>
      </c>
      <c r="D99" s="3">
        <v>0.95799999999999996</v>
      </c>
      <c r="E99" s="1">
        <f t="shared" si="25"/>
        <v>0.21994981333333335</v>
      </c>
      <c r="F99" s="36">
        <f t="shared" si="45"/>
        <v>8.2057481481481575E-3</v>
      </c>
      <c r="G99" s="9"/>
      <c r="H99" s="40">
        <f t="shared" si="46"/>
        <v>1.1077760000000012</v>
      </c>
      <c r="I99" t="s">
        <v>7</v>
      </c>
      <c r="J99" s="97" t="s">
        <v>351</v>
      </c>
      <c r="K99" s="86">
        <f t="shared" si="36"/>
        <v>43614</v>
      </c>
      <c r="L99" s="87" t="str">
        <f t="shared" ca="1" si="37"/>
        <v>2019/11/18</v>
      </c>
      <c r="M99" s="85">
        <f t="shared" ca="1" si="38"/>
        <v>23490</v>
      </c>
      <c r="N99" s="110">
        <f t="shared" ca="1" si="39"/>
        <v>1.721320732226481E-2</v>
      </c>
      <c r="O99" s="90">
        <f t="shared" si="47"/>
        <v>134.92472000000001</v>
      </c>
      <c r="P99" s="90">
        <f t="shared" si="34"/>
        <v>-7.5279999999992242E-2</v>
      </c>
      <c r="Q99" s="93">
        <f t="shared" si="26"/>
        <v>0.89949813333333339</v>
      </c>
      <c r="R99" s="6">
        <f t="shared" si="44"/>
        <v>8175.3700000000072</v>
      </c>
      <c r="S99" s="106">
        <f t="shared" si="48"/>
        <v>7832.0044600000065</v>
      </c>
      <c r="T99" s="106"/>
      <c r="U99" s="113"/>
      <c r="V99" s="107">
        <f t="shared" si="27"/>
        <v>7247.8200000000006</v>
      </c>
      <c r="W99" s="107">
        <f t="shared" si="28"/>
        <v>15079.824460000007</v>
      </c>
      <c r="X99" s="97">
        <f t="shared" ref="X99:X130" si="49">X98+B99</f>
        <v>14210</v>
      </c>
      <c r="Y99" s="6">
        <f t="shared" si="29"/>
        <v>869.82446000000709</v>
      </c>
      <c r="Z99" s="4">
        <f t="shared" si="43"/>
        <v>6.1212136523575378E-2</v>
      </c>
      <c r="AA99" s="4">
        <f t="shared" si="41"/>
        <v>0.12493564659345302</v>
      </c>
      <c r="AB99" s="125">
        <f t="shared" si="42"/>
        <v>0.21174406518518521</v>
      </c>
    </row>
    <row r="100" spans="1:28">
      <c r="A100" s="109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50">10%*Q100+13%</f>
        <v>0.21995100533333334</v>
      </c>
      <c r="F100" s="36">
        <f t="shared" si="45"/>
        <v>1.4147318518518482E-2</v>
      </c>
      <c r="G100" s="9"/>
      <c r="H100" s="40">
        <f t="shared" si="46"/>
        <v>1.9098879999999951</v>
      </c>
      <c r="I100" t="s">
        <v>7</v>
      </c>
      <c r="J100" s="97" t="s">
        <v>353</v>
      </c>
      <c r="K100" s="86">
        <f t="shared" si="36"/>
        <v>43615</v>
      </c>
      <c r="L100" s="87" t="str">
        <f t="shared" ca="1" si="37"/>
        <v>2019/11/18</v>
      </c>
      <c r="M100" s="85">
        <f t="shared" ca="1" si="38"/>
        <v>23355</v>
      </c>
      <c r="N100" s="110">
        <f t="shared" ca="1" si="39"/>
        <v>2.9848388781845352E-2</v>
      </c>
      <c r="O100" s="90">
        <f t="shared" si="47"/>
        <v>134.92650799999998</v>
      </c>
      <c r="P100" s="90">
        <f t="shared" si="34"/>
        <v>-7.3492000000015878E-2</v>
      </c>
      <c r="Q100" s="93">
        <f t="shared" ref="Q100:Q137" si="51">O100/150</f>
        <v>0.89951005333333323</v>
      </c>
      <c r="R100" s="6">
        <f t="shared" si="44"/>
        <v>8317.0400000000063</v>
      </c>
      <c r="S100" s="106">
        <f t="shared" si="48"/>
        <v>7921.1488960000061</v>
      </c>
      <c r="T100" s="106"/>
      <c r="U100" s="113"/>
      <c r="V100" s="107">
        <f t="shared" si="27"/>
        <v>7247.8200000000006</v>
      </c>
      <c r="W100" s="107">
        <f t="shared" si="28"/>
        <v>15168.968896000006</v>
      </c>
      <c r="X100" s="97">
        <f t="shared" si="49"/>
        <v>14345</v>
      </c>
      <c r="Y100" s="6">
        <f t="shared" si="29"/>
        <v>823.96889600000577</v>
      </c>
      <c r="Z100" s="4">
        <f t="shared" si="43"/>
        <v>5.7439449006623011E-2</v>
      </c>
      <c r="AA100" s="4">
        <f t="shared" si="41"/>
        <v>0.11609806937403411</v>
      </c>
      <c r="AB100" s="125">
        <f t="shared" si="42"/>
        <v>0.20580368681481487</v>
      </c>
    </row>
    <row r="101" spans="1:28">
      <c r="A101" s="109" t="s">
        <v>354</v>
      </c>
      <c r="B101">
        <v>135</v>
      </c>
      <c r="C101" s="2">
        <v>142.04</v>
      </c>
      <c r="D101" s="3">
        <v>0.94989999999999997</v>
      </c>
      <c r="E101" s="1">
        <f t="shared" si="50"/>
        <v>0.21994919733333335</v>
      </c>
      <c r="F101" s="36">
        <f t="shared" si="45"/>
        <v>1.6795970370370443E-2</v>
      </c>
      <c r="G101" s="9"/>
      <c r="H101" s="40">
        <f t="shared" si="46"/>
        <v>2.2674560000000099</v>
      </c>
      <c r="I101" t="s">
        <v>7</v>
      </c>
      <c r="J101" s="97" t="s">
        <v>355</v>
      </c>
      <c r="K101" s="86">
        <f t="shared" si="36"/>
        <v>43616</v>
      </c>
      <c r="L101" s="87" t="str">
        <f t="shared" ca="1" si="37"/>
        <v>2019/11/18</v>
      </c>
      <c r="M101" s="85">
        <f t="shared" ca="1" si="38"/>
        <v>23220</v>
      </c>
      <c r="N101" s="110">
        <f t="shared" ca="1" si="39"/>
        <v>3.5642611541774484E-2</v>
      </c>
      <c r="O101" s="90">
        <f t="shared" si="47"/>
        <v>134.92379599999998</v>
      </c>
      <c r="P101" s="90">
        <f t="shared" si="34"/>
        <v>-7.6204000000018368E-2</v>
      </c>
      <c r="Q101" s="93">
        <f t="shared" si="51"/>
        <v>0.89949197333333319</v>
      </c>
      <c r="R101" s="6">
        <f t="shared" si="44"/>
        <v>8459.0800000000072</v>
      </c>
      <c r="S101" s="106">
        <f t="shared" si="48"/>
        <v>8035.2800920000063</v>
      </c>
      <c r="T101" s="106"/>
      <c r="U101" s="113"/>
      <c r="V101" s="107">
        <f t="shared" ref="V101:V136" si="52">U101+V100</f>
        <v>7247.8200000000006</v>
      </c>
      <c r="W101" s="107">
        <f t="shared" ref="W101:W136" si="53">S101+V101</f>
        <v>15283.100092000008</v>
      </c>
      <c r="X101" s="97">
        <f t="shared" si="49"/>
        <v>14480</v>
      </c>
      <c r="Y101" s="6">
        <f t="shared" ref="Y101:Y136" si="54">W101-X101</f>
        <v>803.10009200000786</v>
      </c>
      <c r="Z101" s="4">
        <f t="shared" si="43"/>
        <v>5.5462713535912256E-2</v>
      </c>
      <c r="AA101" s="4">
        <f t="shared" si="41"/>
        <v>0.11104536833983758</v>
      </c>
      <c r="AB101" s="125">
        <f t="shared" si="42"/>
        <v>0.2031532269629629</v>
      </c>
    </row>
    <row r="102" spans="1:28">
      <c r="A102" s="109" t="s">
        <v>356</v>
      </c>
      <c r="B102">
        <v>135</v>
      </c>
      <c r="C102" s="2">
        <v>143.59</v>
      </c>
      <c r="D102" s="3">
        <v>0.93969999999999998</v>
      </c>
      <c r="E102" s="1">
        <f t="shared" si="50"/>
        <v>0.21995434866666669</v>
      </c>
      <c r="F102" s="36">
        <f t="shared" si="45"/>
        <v>2.7891674074074099E-2</v>
      </c>
      <c r="G102" s="9"/>
      <c r="H102" s="40">
        <f t="shared" si="46"/>
        <v>3.7653760000000034</v>
      </c>
      <c r="I102" t="s">
        <v>7</v>
      </c>
      <c r="J102" s="97" t="s">
        <v>357</v>
      </c>
      <c r="K102" s="86">
        <f t="shared" si="36"/>
        <v>43619</v>
      </c>
      <c r="L102" s="87" t="str">
        <f t="shared" ca="1" si="37"/>
        <v>2019/11/18</v>
      </c>
      <c r="M102" s="85">
        <f t="shared" ca="1" si="38"/>
        <v>22815</v>
      </c>
      <c r="N102" s="110">
        <f t="shared" ca="1" si="39"/>
        <v>6.0239414420337555E-2</v>
      </c>
      <c r="O102" s="90">
        <f t="shared" si="47"/>
        <v>134.931523</v>
      </c>
      <c r="P102" s="90">
        <f t="shared" si="34"/>
        <v>-6.8477000000001453E-2</v>
      </c>
      <c r="Q102" s="93">
        <f t="shared" si="51"/>
        <v>0.89954348666666661</v>
      </c>
      <c r="R102" s="6">
        <f t="shared" si="44"/>
        <v>8602.6700000000073</v>
      </c>
      <c r="S102" s="106">
        <f t="shared" si="48"/>
        <v>8083.928999000007</v>
      </c>
      <c r="T102" s="106"/>
      <c r="U102" s="113"/>
      <c r="V102" s="107">
        <f t="shared" si="52"/>
        <v>7247.8200000000006</v>
      </c>
      <c r="W102" s="107">
        <f t="shared" si="53"/>
        <v>15331.748999000007</v>
      </c>
      <c r="X102" s="97">
        <f t="shared" si="49"/>
        <v>14615</v>
      </c>
      <c r="Y102" s="6">
        <f t="shared" si="54"/>
        <v>716.74899900000673</v>
      </c>
      <c r="Z102" s="4">
        <f t="shared" si="43"/>
        <v>4.9042011563462662E-2</v>
      </c>
      <c r="AA102" s="4">
        <f t="shared" si="41"/>
        <v>9.7289464761280087E-2</v>
      </c>
      <c r="AB102" s="125">
        <f t="shared" si="42"/>
        <v>0.19206267459259257</v>
      </c>
    </row>
    <row r="103" spans="1:28">
      <c r="A103" s="109" t="s">
        <v>366</v>
      </c>
      <c r="B103">
        <v>240</v>
      </c>
      <c r="C103" s="2">
        <v>258.14</v>
      </c>
      <c r="D103" s="3">
        <v>0.92920000000000003</v>
      </c>
      <c r="E103" s="1">
        <f t="shared" si="50"/>
        <v>0.28990912533333335</v>
      </c>
      <c r="F103" s="36">
        <f t="shared" si="45"/>
        <v>3.9443733333333363E-2</v>
      </c>
      <c r="G103" s="9"/>
      <c r="H103" s="40">
        <f t="shared" si="46"/>
        <v>9.4664960000000065</v>
      </c>
      <c r="I103" t="s">
        <v>7</v>
      </c>
      <c r="J103" s="97" t="s">
        <v>367</v>
      </c>
      <c r="K103" s="86">
        <f t="shared" si="36"/>
        <v>43620</v>
      </c>
      <c r="L103" s="87" t="str">
        <f t="shared" ca="1" si="37"/>
        <v>2019/11/18</v>
      </c>
      <c r="M103" s="85">
        <f t="shared" ca="1" si="38"/>
        <v>40320</v>
      </c>
      <c r="N103" s="110">
        <f t="shared" ca="1" si="39"/>
        <v>8.5696206349206397E-2</v>
      </c>
      <c r="O103" s="90">
        <f t="shared" si="47"/>
        <v>239.863688</v>
      </c>
      <c r="P103" s="90">
        <f t="shared" si="34"/>
        <v>-0.13631200000000376</v>
      </c>
      <c r="Q103" s="93">
        <f t="shared" si="51"/>
        <v>1.5990912533333332</v>
      </c>
      <c r="R103" s="6">
        <f t="shared" si="44"/>
        <v>8860.8100000000068</v>
      </c>
      <c r="S103" s="106">
        <f t="shared" si="48"/>
        <v>8233.464652000006</v>
      </c>
      <c r="T103" s="106"/>
      <c r="U103" s="113"/>
      <c r="V103" s="107">
        <f t="shared" si="52"/>
        <v>7247.8200000000006</v>
      </c>
      <c r="W103" s="107">
        <f t="shared" si="53"/>
        <v>15481.284652000006</v>
      </c>
      <c r="X103" s="97">
        <f t="shared" si="49"/>
        <v>14855</v>
      </c>
      <c r="Y103" s="6">
        <f t="shared" si="54"/>
        <v>626.28465200000574</v>
      </c>
      <c r="Z103" s="4">
        <f t="shared" si="43"/>
        <v>4.215985540222178E-2</v>
      </c>
      <c r="AA103" s="4">
        <f t="shared" si="41"/>
        <v>8.2328096876898682E-2</v>
      </c>
      <c r="AB103" s="125">
        <f t="shared" si="42"/>
        <v>0.25046539200000001</v>
      </c>
    </row>
    <row r="104" spans="1:28">
      <c r="A104" s="109" t="s">
        <v>368</v>
      </c>
      <c r="B104">
        <v>240</v>
      </c>
      <c r="C104" s="2">
        <v>258.61</v>
      </c>
      <c r="D104" s="3">
        <v>0.92759999999999998</v>
      </c>
      <c r="E104" s="1">
        <f t="shared" si="50"/>
        <v>0.28992442400000001</v>
      </c>
      <c r="F104" s="36">
        <f t="shared" si="45"/>
        <v>4.1336266666666788E-2</v>
      </c>
      <c r="G104" s="9"/>
      <c r="H104" s="40">
        <f t="shared" si="46"/>
        <v>9.9207040000000291</v>
      </c>
      <c r="I104" t="s">
        <v>7</v>
      </c>
      <c r="J104" s="97" t="s">
        <v>369</v>
      </c>
      <c r="K104" s="86">
        <f t="shared" si="36"/>
        <v>43621</v>
      </c>
      <c r="L104" s="87" t="str">
        <f t="shared" ca="1" si="37"/>
        <v>2019/11/18</v>
      </c>
      <c r="M104" s="85">
        <f t="shared" ca="1" si="38"/>
        <v>40080</v>
      </c>
      <c r="N104" s="110">
        <f t="shared" ca="1" si="39"/>
        <v>9.0345732534930404E-2</v>
      </c>
      <c r="O104" s="90">
        <f t="shared" si="47"/>
        <v>239.88663600000001</v>
      </c>
      <c r="P104" s="90">
        <f t="shared" si="34"/>
        <v>-0.11336399999999003</v>
      </c>
      <c r="Q104" s="93">
        <f t="shared" si="51"/>
        <v>1.59924424</v>
      </c>
      <c r="R104" s="6">
        <f t="shared" si="44"/>
        <v>9119.4200000000073</v>
      </c>
      <c r="S104" s="106">
        <f t="shared" si="48"/>
        <v>8459.1739920000073</v>
      </c>
      <c r="T104" s="106"/>
      <c r="U104" s="113"/>
      <c r="V104" s="107">
        <f t="shared" si="52"/>
        <v>7247.8200000000006</v>
      </c>
      <c r="W104" s="107">
        <f t="shared" si="53"/>
        <v>15706.993992000007</v>
      </c>
      <c r="X104" s="97">
        <f t="shared" si="49"/>
        <v>15095</v>
      </c>
      <c r="Y104" s="6">
        <f t="shared" si="54"/>
        <v>611.99399200000698</v>
      </c>
      <c r="Z104" s="4">
        <f t="shared" si="43"/>
        <v>4.054282822126587E-2</v>
      </c>
      <c r="AA104" s="4">
        <f t="shared" si="41"/>
        <v>7.7989034532151447E-2</v>
      </c>
      <c r="AB104" s="125">
        <f t="shared" si="42"/>
        <v>0.24858815733333323</v>
      </c>
    </row>
    <row r="105" spans="1:28">
      <c r="A105" s="109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50"/>
        <v>0.28990580666666665</v>
      </c>
      <c r="F105" s="36">
        <f t="shared" si="45"/>
        <v>6.2637333333333226E-2</v>
      </c>
      <c r="G105" s="9"/>
      <c r="H105" s="40">
        <f t="shared" si="46"/>
        <v>15.032959999999974</v>
      </c>
      <c r="I105" t="s">
        <v>7</v>
      </c>
      <c r="J105" s="97" t="s">
        <v>371</v>
      </c>
      <c r="K105" s="86">
        <f t="shared" si="36"/>
        <v>43622</v>
      </c>
      <c r="L105" s="87" t="str">
        <f t="shared" ca="1" si="37"/>
        <v>2019/11/18</v>
      </c>
      <c r="M105" s="85">
        <f t="shared" ca="1" si="38"/>
        <v>39840</v>
      </c>
      <c r="N105" s="110">
        <f t="shared" ca="1" si="39"/>
        <v>0.13772666666666644</v>
      </c>
      <c r="O105" s="90">
        <f t="shared" si="47"/>
        <v>239.85871</v>
      </c>
      <c r="P105" s="90">
        <f t="shared" si="34"/>
        <v>-0.14128999999999792</v>
      </c>
      <c r="Q105" s="93">
        <f t="shared" si="51"/>
        <v>1.5990580666666667</v>
      </c>
      <c r="R105" s="6">
        <f t="shared" si="44"/>
        <v>9383.320000000007</v>
      </c>
      <c r="S105" s="106">
        <f t="shared" si="48"/>
        <v>8528.4995480000071</v>
      </c>
      <c r="T105" s="106"/>
      <c r="U105" s="113"/>
      <c r="V105" s="107">
        <f t="shared" si="52"/>
        <v>7247.8200000000006</v>
      </c>
      <c r="W105" s="107">
        <f t="shared" si="53"/>
        <v>15776.319548000007</v>
      </c>
      <c r="X105" s="97">
        <f t="shared" si="49"/>
        <v>15335</v>
      </c>
      <c r="Y105" s="6">
        <f t="shared" si="54"/>
        <v>441.31954800000676</v>
      </c>
      <c r="Z105" s="4">
        <f t="shared" si="43"/>
        <v>2.8778581545484627E-2</v>
      </c>
      <c r="AA105" s="4">
        <f t="shared" si="41"/>
        <v>5.4570264047542949E-2</v>
      </c>
      <c r="AB105" s="125">
        <f t="shared" si="42"/>
        <v>0.22726847333333344</v>
      </c>
    </row>
    <row r="106" spans="1:28">
      <c r="A106" s="109" t="s">
        <v>375</v>
      </c>
      <c r="B106">
        <v>240</v>
      </c>
      <c r="C106" s="2">
        <v>261.49</v>
      </c>
      <c r="D106" s="3">
        <v>0.91739999999999999</v>
      </c>
      <c r="E106" s="1">
        <f t="shared" si="50"/>
        <v>0.28992728400000001</v>
      </c>
      <c r="F106" s="36">
        <f t="shared" si="45"/>
        <v>5.2933066666666778E-2</v>
      </c>
      <c r="G106" s="9"/>
      <c r="H106" s="40">
        <f t="shared" si="46"/>
        <v>12.703936000000027</v>
      </c>
      <c r="I106" t="s">
        <v>7</v>
      </c>
      <c r="J106" s="97" t="s">
        <v>376</v>
      </c>
      <c r="K106" s="86">
        <f t="shared" si="36"/>
        <v>43626</v>
      </c>
      <c r="L106" s="87" t="str">
        <f t="shared" ca="1" si="37"/>
        <v>2019/11/18</v>
      </c>
      <c r="M106" s="85">
        <f t="shared" ca="1" si="38"/>
        <v>38880</v>
      </c>
      <c r="N106" s="110">
        <f t="shared" ca="1" si="39"/>
        <v>0.1192627736625517</v>
      </c>
      <c r="O106" s="90">
        <f t="shared" si="47"/>
        <v>239.89092600000001</v>
      </c>
      <c r="P106" s="90">
        <f t="shared" si="34"/>
        <v>-0.10907399999999257</v>
      </c>
      <c r="Q106" s="93">
        <f t="shared" si="51"/>
        <v>1.59927284</v>
      </c>
      <c r="R106" s="6">
        <f t="shared" si="44"/>
        <v>9644.8100000000068</v>
      </c>
      <c r="S106" s="106">
        <f t="shared" si="48"/>
        <v>8848.1486940000068</v>
      </c>
      <c r="T106" s="106"/>
      <c r="U106" s="113"/>
      <c r="V106" s="107">
        <f t="shared" si="52"/>
        <v>7247.8200000000006</v>
      </c>
      <c r="W106" s="107">
        <f t="shared" si="53"/>
        <v>16095.968694000007</v>
      </c>
      <c r="X106" s="97">
        <f t="shared" si="49"/>
        <v>15575</v>
      </c>
      <c r="Y106" s="6">
        <f t="shared" si="54"/>
        <v>520.96869400000651</v>
      </c>
      <c r="Z106" s="4">
        <f t="shared" si="43"/>
        <v>3.3449033322632937E-2</v>
      </c>
      <c r="AA106" s="4">
        <f t="shared" si="41"/>
        <v>6.2562439385242863E-2</v>
      </c>
      <c r="AB106" s="125">
        <f t="shared" si="42"/>
        <v>0.23699421733333323</v>
      </c>
    </row>
    <row r="107" spans="1:28">
      <c r="A107" s="109" t="s">
        <v>377</v>
      </c>
      <c r="B107">
        <v>90</v>
      </c>
      <c r="C107" s="2">
        <v>94.69</v>
      </c>
      <c r="D107" s="3">
        <v>0.94989999999999997</v>
      </c>
      <c r="E107" s="1">
        <f t="shared" si="50"/>
        <v>0.18996402066666668</v>
      </c>
      <c r="F107" s="36">
        <f t="shared" si="45"/>
        <v>1.6760177777777743E-2</v>
      </c>
      <c r="G107" s="9"/>
      <c r="H107" s="40">
        <f t="shared" si="46"/>
        <v>1.5084159999999969</v>
      </c>
      <c r="I107" t="s">
        <v>7</v>
      </c>
      <c r="J107" s="97" t="s">
        <v>378</v>
      </c>
      <c r="K107" s="86">
        <f t="shared" si="36"/>
        <v>43627</v>
      </c>
      <c r="L107" s="87" t="str">
        <f t="shared" ca="1" si="37"/>
        <v>2019/11/18</v>
      </c>
      <c r="M107" s="85">
        <f t="shared" ca="1" si="38"/>
        <v>14490</v>
      </c>
      <c r="N107" s="110">
        <f t="shared" ca="1" si="39"/>
        <v>3.7996676328502337E-2</v>
      </c>
      <c r="O107" s="90">
        <f t="shared" si="47"/>
        <v>89.946030999999991</v>
      </c>
      <c r="P107" s="90">
        <f t="shared" si="34"/>
        <v>-5.396900000000926E-2</v>
      </c>
      <c r="Q107" s="93">
        <f t="shared" si="51"/>
        <v>0.59964020666666662</v>
      </c>
      <c r="R107" s="6">
        <f t="shared" ref="R107:R138" si="55">R106+C107-T107</f>
        <v>9739.5000000000073</v>
      </c>
      <c r="S107" s="106">
        <f t="shared" si="48"/>
        <v>9251.5510500000073</v>
      </c>
      <c r="T107" s="106"/>
      <c r="U107" s="113"/>
      <c r="V107" s="107">
        <f t="shared" si="52"/>
        <v>7247.8200000000006</v>
      </c>
      <c r="W107" s="107">
        <f t="shared" si="53"/>
        <v>16499.371050000009</v>
      </c>
      <c r="X107" s="97">
        <f t="shared" si="49"/>
        <v>15665</v>
      </c>
      <c r="Y107" s="6">
        <f t="shared" si="54"/>
        <v>834.37105000000884</v>
      </c>
      <c r="Z107" s="4">
        <f t="shared" si="43"/>
        <v>5.3263392914140395E-2</v>
      </c>
      <c r="AA107" s="4">
        <f t="shared" si="41"/>
        <v>9.9127148284818389E-2</v>
      </c>
      <c r="AB107" s="125">
        <f t="shared" si="42"/>
        <v>0.17320384288888893</v>
      </c>
    </row>
    <row r="108" spans="1:28">
      <c r="A108" s="109" t="s">
        <v>379</v>
      </c>
      <c r="B108">
        <v>135</v>
      </c>
      <c r="C108" s="2">
        <v>143.09</v>
      </c>
      <c r="D108" s="3">
        <v>0.94299999999999995</v>
      </c>
      <c r="E108" s="1">
        <f t="shared" si="50"/>
        <v>0.21995591333333334</v>
      </c>
      <c r="F108" s="36">
        <f t="shared" si="45"/>
        <v>2.431241481481497E-2</v>
      </c>
      <c r="G108" s="9"/>
      <c r="H108" s="40">
        <f t="shared" si="46"/>
        <v>3.2821760000000211</v>
      </c>
      <c r="I108" t="s">
        <v>7</v>
      </c>
      <c r="J108" s="97" t="s">
        <v>380</v>
      </c>
      <c r="K108" s="86">
        <f t="shared" si="36"/>
        <v>43628</v>
      </c>
      <c r="L108" s="87" t="str">
        <f t="shared" ca="1" si="37"/>
        <v>2019/11/18</v>
      </c>
      <c r="M108" s="85">
        <f t="shared" ca="1" si="38"/>
        <v>21600</v>
      </c>
      <c r="N108" s="110">
        <f t="shared" ca="1" si="39"/>
        <v>5.5462696296296653E-2</v>
      </c>
      <c r="O108" s="90">
        <f t="shared" si="47"/>
        <v>134.93386999999998</v>
      </c>
      <c r="P108" s="90">
        <f t="shared" si="34"/>
        <v>-6.6130000000015343E-2</v>
      </c>
      <c r="Q108" s="93">
        <f t="shared" si="51"/>
        <v>0.89955913333333326</v>
      </c>
      <c r="R108" s="6">
        <f t="shared" si="55"/>
        <v>9882.5900000000074</v>
      </c>
      <c r="S108" s="106">
        <f t="shared" si="48"/>
        <v>9319.2823700000063</v>
      </c>
      <c r="T108" s="106"/>
      <c r="U108" s="113"/>
      <c r="V108" s="107">
        <f t="shared" si="52"/>
        <v>7247.8200000000006</v>
      </c>
      <c r="W108" s="107">
        <f t="shared" si="53"/>
        <v>16567.102370000008</v>
      </c>
      <c r="X108" s="97">
        <f t="shared" si="49"/>
        <v>15800</v>
      </c>
      <c r="Y108" s="6">
        <f t="shared" si="54"/>
        <v>767.1023700000078</v>
      </c>
      <c r="Z108" s="4">
        <f t="shared" si="43"/>
        <v>4.855078291139292E-2</v>
      </c>
      <c r="AA108" s="4">
        <f t="shared" si="41"/>
        <v>8.9696705401430599E-2</v>
      </c>
      <c r="AB108" s="125">
        <f t="shared" si="42"/>
        <v>0.19564349851851837</v>
      </c>
    </row>
    <row r="109" spans="1:28">
      <c r="A109" s="109" t="s">
        <v>381</v>
      </c>
      <c r="B109">
        <v>90</v>
      </c>
      <c r="C109" s="2">
        <v>95.14</v>
      </c>
      <c r="D109" s="3">
        <v>0.94550000000000001</v>
      </c>
      <c r="E109" s="1">
        <f t="shared" si="50"/>
        <v>0.18996991333333335</v>
      </c>
      <c r="F109" s="36">
        <f t="shared" si="45"/>
        <v>2.1592177777777818E-2</v>
      </c>
      <c r="G109" s="9"/>
      <c r="H109" s="40">
        <f t="shared" si="46"/>
        <v>1.9432960000000037</v>
      </c>
      <c r="I109" t="s">
        <v>7</v>
      </c>
      <c r="J109" s="97" t="s">
        <v>382</v>
      </c>
      <c r="K109" s="86">
        <f t="shared" si="36"/>
        <v>43629</v>
      </c>
      <c r="L109" s="87" t="str">
        <f t="shared" ca="1" si="37"/>
        <v>2019/11/18</v>
      </c>
      <c r="M109" s="85">
        <f t="shared" ca="1" si="38"/>
        <v>14310</v>
      </c>
      <c r="N109" s="110">
        <f t="shared" ca="1" si="39"/>
        <v>4.9566948986722661E-2</v>
      </c>
      <c r="O109" s="90">
        <f t="shared" si="47"/>
        <v>89.95487</v>
      </c>
      <c r="P109" s="90">
        <f t="shared" si="34"/>
        <v>-4.5130000000000337E-2</v>
      </c>
      <c r="Q109" s="93">
        <f t="shared" si="51"/>
        <v>0.59969913333333336</v>
      </c>
      <c r="R109" s="6">
        <f t="shared" si="55"/>
        <v>9977.7300000000068</v>
      </c>
      <c r="S109" s="106">
        <f t="shared" si="48"/>
        <v>9433.9437150000067</v>
      </c>
      <c r="T109" s="106"/>
      <c r="U109" s="113"/>
      <c r="V109" s="107">
        <f t="shared" si="52"/>
        <v>7247.8200000000006</v>
      </c>
      <c r="W109" s="107">
        <f t="shared" si="53"/>
        <v>16681.763715000008</v>
      </c>
      <c r="X109" s="97">
        <f t="shared" si="49"/>
        <v>15890</v>
      </c>
      <c r="Y109" s="6">
        <f t="shared" si="54"/>
        <v>791.76371500000823</v>
      </c>
      <c r="Z109" s="4">
        <f t="shared" si="43"/>
        <v>4.9827798300818626E-2</v>
      </c>
      <c r="AA109" s="4">
        <f t="shared" si="41"/>
        <v>9.1616202740512964E-2</v>
      </c>
      <c r="AB109" s="125">
        <f t="shared" si="42"/>
        <v>0.16837773555555552</v>
      </c>
    </row>
    <row r="110" spans="1:28">
      <c r="A110" s="109" t="s">
        <v>383</v>
      </c>
      <c r="B110">
        <v>240</v>
      </c>
      <c r="C110" s="2">
        <v>258.36</v>
      </c>
      <c r="D110" s="3">
        <v>0.92849999999999999</v>
      </c>
      <c r="E110" s="1">
        <f t="shared" si="50"/>
        <v>0.28992484000000002</v>
      </c>
      <c r="F110" s="36">
        <f t="shared" si="45"/>
        <v>4.0329600000000097E-2</v>
      </c>
      <c r="G110" s="9"/>
      <c r="H110" s="40">
        <f t="shared" si="46"/>
        <v>9.6791040000000237</v>
      </c>
      <c r="I110" t="s">
        <v>7</v>
      </c>
      <c r="J110" s="97" t="s">
        <v>384</v>
      </c>
      <c r="K110" s="86">
        <f t="shared" si="36"/>
        <v>43630</v>
      </c>
      <c r="L110" s="87" t="str">
        <f t="shared" ca="1" si="37"/>
        <v>2019/11/18</v>
      </c>
      <c r="M110" s="85">
        <f t="shared" ca="1" si="38"/>
        <v>37920</v>
      </c>
      <c r="N110" s="110">
        <f t="shared" ca="1" si="39"/>
        <v>9.3166481012658467E-2</v>
      </c>
      <c r="O110" s="90">
        <f t="shared" si="47"/>
        <v>239.88726</v>
      </c>
      <c r="P110" s="90">
        <f t="shared" si="34"/>
        <v>-0.11274000000000228</v>
      </c>
      <c r="Q110" s="93">
        <f t="shared" si="51"/>
        <v>1.5992484</v>
      </c>
      <c r="R110" s="6">
        <f t="shared" si="55"/>
        <v>10236.090000000007</v>
      </c>
      <c r="S110" s="106">
        <f t="shared" si="48"/>
        <v>9504.2095650000065</v>
      </c>
      <c r="T110" s="106"/>
      <c r="U110" s="113"/>
      <c r="V110" s="107">
        <f t="shared" si="52"/>
        <v>7247.8200000000006</v>
      </c>
      <c r="W110" s="107">
        <f t="shared" si="53"/>
        <v>16752.029565000008</v>
      </c>
      <c r="X110" s="97">
        <f t="shared" si="49"/>
        <v>16130</v>
      </c>
      <c r="Y110" s="6">
        <f t="shared" si="54"/>
        <v>622.02956500000801</v>
      </c>
      <c r="Z110" s="4">
        <f t="shared" si="43"/>
        <v>3.8563519218847375E-2</v>
      </c>
      <c r="AA110" s="4">
        <f t="shared" si="41"/>
        <v>7.0031182097188616E-2</v>
      </c>
      <c r="AB110" s="125">
        <f t="shared" si="42"/>
        <v>0.24959523999999991</v>
      </c>
    </row>
    <row r="111" spans="1:28">
      <c r="A111" s="109" t="s">
        <v>390</v>
      </c>
      <c r="B111">
        <v>240</v>
      </c>
      <c r="C111" s="2">
        <v>258.18</v>
      </c>
      <c r="D111" s="3">
        <v>0.92910000000000004</v>
      </c>
      <c r="E111" s="1">
        <f t="shared" si="50"/>
        <v>0.28991669200000003</v>
      </c>
      <c r="F111" s="36">
        <f t="shared" si="45"/>
        <v>3.9604800000000037E-2</v>
      </c>
      <c r="G111" s="9"/>
      <c r="H111" s="40">
        <f t="shared" si="46"/>
        <v>9.5051520000000096</v>
      </c>
      <c r="I111" t="s">
        <v>7</v>
      </c>
      <c r="J111" s="97" t="s">
        <v>391</v>
      </c>
      <c r="K111" s="86">
        <f t="shared" si="36"/>
        <v>43633</v>
      </c>
      <c r="L111" s="87" t="str">
        <f t="shared" ca="1" si="37"/>
        <v>2019/11/18</v>
      </c>
      <c r="M111" s="85">
        <f t="shared" ca="1" si="38"/>
        <v>37200</v>
      </c>
      <c r="N111" s="110">
        <f t="shared" ca="1" si="39"/>
        <v>9.3262916129032356E-2</v>
      </c>
      <c r="O111" s="90">
        <f t="shared" si="47"/>
        <v>239.87503800000002</v>
      </c>
      <c r="P111" s="90">
        <f t="shared" si="34"/>
        <v>-0.12496199999998225</v>
      </c>
      <c r="Q111" s="93">
        <f t="shared" si="51"/>
        <v>1.59916692</v>
      </c>
      <c r="R111" s="6">
        <f t="shared" si="55"/>
        <v>10494.270000000008</v>
      </c>
      <c r="S111" s="106">
        <f t="shared" si="48"/>
        <v>9750.2262570000075</v>
      </c>
      <c r="T111" s="106"/>
      <c r="U111" s="113"/>
      <c r="V111" s="107">
        <f t="shared" si="52"/>
        <v>7247.8200000000006</v>
      </c>
      <c r="W111" s="107">
        <f t="shared" si="53"/>
        <v>16998.046257000009</v>
      </c>
      <c r="X111" s="97">
        <f t="shared" si="49"/>
        <v>16370</v>
      </c>
      <c r="Y111" s="6">
        <f t="shared" si="54"/>
        <v>628.04625700000906</v>
      </c>
      <c r="Z111" s="4">
        <f t="shared" si="43"/>
        <v>3.8365684605987216E-2</v>
      </c>
      <c r="AA111" s="4">
        <f t="shared" si="41"/>
        <v>6.8848264011454274E-2</v>
      </c>
      <c r="AB111" s="125">
        <f t="shared" si="42"/>
        <v>0.25031189199999998</v>
      </c>
    </row>
    <row r="112" spans="1:28">
      <c r="A112" s="109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50"/>
        <v>0.28991781733333333</v>
      </c>
      <c r="F112" s="36">
        <f t="shared" si="45"/>
        <v>4.0732266666666676E-2</v>
      </c>
      <c r="G112" s="9"/>
      <c r="H112" s="40">
        <f t="shared" si="46"/>
        <v>9.7757440000000031</v>
      </c>
      <c r="I112" t="s">
        <v>7</v>
      </c>
      <c r="J112" s="97" t="s">
        <v>393</v>
      </c>
      <c r="K112" s="86">
        <f t="shared" si="36"/>
        <v>43634</v>
      </c>
      <c r="L112" s="87" t="str">
        <f t="shared" ca="1" si="37"/>
        <v>2019/11/18</v>
      </c>
      <c r="M112" s="85">
        <f t="shared" ca="1" si="38"/>
        <v>36960</v>
      </c>
      <c r="N112" s="110">
        <f t="shared" ca="1" si="39"/>
        <v>9.6540761904761935E-2</v>
      </c>
      <c r="O112" s="90">
        <f t="shared" si="47"/>
        <v>239.87672599999999</v>
      </c>
      <c r="P112" s="90">
        <f t="shared" si="34"/>
        <v>-0.12327400000000921</v>
      </c>
      <c r="Q112" s="93">
        <f t="shared" si="51"/>
        <v>1.5991781733333332</v>
      </c>
      <c r="R112" s="6">
        <f t="shared" si="55"/>
        <v>10752.730000000007</v>
      </c>
      <c r="S112" s="106">
        <f t="shared" si="48"/>
        <v>9979.6087130000069</v>
      </c>
      <c r="T112" s="106"/>
      <c r="U112" s="113"/>
      <c r="V112" s="107">
        <f t="shared" si="52"/>
        <v>7247.8200000000006</v>
      </c>
      <c r="W112" s="107">
        <f t="shared" si="53"/>
        <v>17227.428713000008</v>
      </c>
      <c r="X112" s="97">
        <f t="shared" si="49"/>
        <v>16610</v>
      </c>
      <c r="Y112" s="6">
        <f t="shared" si="54"/>
        <v>617.42871300000843</v>
      </c>
      <c r="Z112" s="4">
        <f t="shared" si="43"/>
        <v>3.7172107947020416E-2</v>
      </c>
      <c r="AA112" s="4">
        <f t="shared" si="41"/>
        <v>6.5949246115755811E-2</v>
      </c>
      <c r="AB112" s="125">
        <f t="shared" si="42"/>
        <v>0.24918555066666664</v>
      </c>
    </row>
    <row r="113" spans="1:28">
      <c r="A113" s="109" t="s">
        <v>394</v>
      </c>
      <c r="B113">
        <v>240</v>
      </c>
      <c r="C113" s="2">
        <v>255.28</v>
      </c>
      <c r="D113" s="3">
        <v>0.93969999999999998</v>
      </c>
      <c r="E113" s="1">
        <f t="shared" si="50"/>
        <v>0.28992441066666669</v>
      </c>
      <c r="F113" s="36">
        <f t="shared" si="45"/>
        <v>2.7927466666666709E-2</v>
      </c>
      <c r="G113" s="9"/>
      <c r="H113" s="40">
        <f t="shared" si="46"/>
        <v>6.7025920000000099</v>
      </c>
      <c r="I113" t="s">
        <v>7</v>
      </c>
      <c r="J113" s="97" t="s">
        <v>395</v>
      </c>
      <c r="K113" s="86">
        <f t="shared" si="36"/>
        <v>43635</v>
      </c>
      <c r="L113" s="87" t="str">
        <f t="shared" ca="1" si="37"/>
        <v>2019/11/18</v>
      </c>
      <c r="M113" s="85">
        <f t="shared" ca="1" si="38"/>
        <v>36720</v>
      </c>
      <c r="N113" s="110">
        <f t="shared" ca="1" si="39"/>
        <v>6.6624348583878099E-2</v>
      </c>
      <c r="O113" s="90">
        <f t="shared" si="47"/>
        <v>239.886616</v>
      </c>
      <c r="P113" s="90">
        <f t="shared" si="34"/>
        <v>-0.11338399999999638</v>
      </c>
      <c r="Q113" s="93">
        <f t="shared" si="51"/>
        <v>1.5992441066666667</v>
      </c>
      <c r="R113" s="6">
        <f t="shared" si="55"/>
        <v>11008.010000000007</v>
      </c>
      <c r="S113" s="106">
        <f t="shared" si="48"/>
        <v>10344.226997000007</v>
      </c>
      <c r="T113" s="106"/>
      <c r="U113" s="113"/>
      <c r="V113" s="107">
        <f t="shared" si="52"/>
        <v>7247.8200000000006</v>
      </c>
      <c r="W113" s="107">
        <f t="shared" si="53"/>
        <v>17592.046997000009</v>
      </c>
      <c r="X113" s="97">
        <f t="shared" si="49"/>
        <v>16850</v>
      </c>
      <c r="Y113" s="6">
        <f t="shared" si="54"/>
        <v>742.04699700000856</v>
      </c>
      <c r="Z113" s="4">
        <f t="shared" si="43"/>
        <v>4.4038397448071809E-2</v>
      </c>
      <c r="AA113" s="4">
        <f t="shared" si="41"/>
        <v>7.7279013411538422E-2</v>
      </c>
      <c r="AB113" s="125">
        <f t="shared" si="42"/>
        <v>0.26199694399999995</v>
      </c>
    </row>
    <row r="114" spans="1:28">
      <c r="A114" s="109" t="s">
        <v>396</v>
      </c>
      <c r="B114">
        <v>135</v>
      </c>
      <c r="C114" s="2">
        <v>140.91</v>
      </c>
      <c r="D114" s="3">
        <v>0.95760000000000001</v>
      </c>
      <c r="E114" s="1">
        <f t="shared" si="50"/>
        <v>0.21995694400000002</v>
      </c>
      <c r="F114" s="36">
        <f t="shared" si="45"/>
        <v>8.7068444444443893E-3</v>
      </c>
      <c r="G114" s="9"/>
      <c r="H114" s="40">
        <f t="shared" si="46"/>
        <v>1.1754239999999925</v>
      </c>
      <c r="I114" t="s">
        <v>7</v>
      </c>
      <c r="J114" s="97" t="s">
        <v>397</v>
      </c>
      <c r="K114" s="86">
        <f t="shared" si="36"/>
        <v>43636</v>
      </c>
      <c r="L114" s="87" t="str">
        <f t="shared" ca="1" si="37"/>
        <v>2019/11/18</v>
      </c>
      <c r="M114" s="85">
        <f t="shared" ca="1" si="38"/>
        <v>20520</v>
      </c>
      <c r="N114" s="110">
        <f t="shared" ca="1" si="39"/>
        <v>2.0907883040935538E-2</v>
      </c>
      <c r="O114" s="90">
        <f t="shared" si="47"/>
        <v>134.935416</v>
      </c>
      <c r="P114" s="90">
        <f t="shared" si="34"/>
        <v>-6.4583999999996422E-2</v>
      </c>
      <c r="Q114" s="93">
        <f t="shared" si="51"/>
        <v>0.89956944000000005</v>
      </c>
      <c r="R114" s="6">
        <f t="shared" si="55"/>
        <v>11148.920000000007</v>
      </c>
      <c r="S114" s="106">
        <f t="shared" si="48"/>
        <v>10676.205792000008</v>
      </c>
      <c r="T114" s="106"/>
      <c r="U114" s="113"/>
      <c r="V114" s="107">
        <f t="shared" si="52"/>
        <v>7247.8200000000006</v>
      </c>
      <c r="W114" s="107">
        <f t="shared" si="53"/>
        <v>17924.025792000008</v>
      </c>
      <c r="X114" s="97">
        <f t="shared" si="49"/>
        <v>16985</v>
      </c>
      <c r="Y114" s="6">
        <f t="shared" si="54"/>
        <v>939.02579200000764</v>
      </c>
      <c r="Z114" s="4">
        <f t="shared" si="43"/>
        <v>5.5285592699441111E-2</v>
      </c>
      <c r="AA114" s="4">
        <f t="shared" si="41"/>
        <v>9.6437140116543807E-2</v>
      </c>
      <c r="AB114" s="125">
        <f t="shared" si="42"/>
        <v>0.21125009955555563</v>
      </c>
    </row>
    <row r="115" spans="1:28">
      <c r="A115" s="109" t="s">
        <v>398</v>
      </c>
      <c r="B115">
        <v>135</v>
      </c>
      <c r="C115" s="2">
        <v>139.13</v>
      </c>
      <c r="D115" s="3">
        <v>0.9698</v>
      </c>
      <c r="E115" s="1">
        <f t="shared" si="50"/>
        <v>0.21995218266666666</v>
      </c>
      <c r="F115" s="36">
        <f t="shared" si="45"/>
        <v>-4.035318518518554E-3</v>
      </c>
      <c r="G115" s="9"/>
      <c r="H115" s="40">
        <f t="shared" si="46"/>
        <v>-0.5447680000000048</v>
      </c>
      <c r="I115" t="s">
        <v>7</v>
      </c>
      <c r="J115" s="97" t="s">
        <v>399</v>
      </c>
      <c r="K115" s="86">
        <f t="shared" si="36"/>
        <v>43637</v>
      </c>
      <c r="L115" s="87" t="str">
        <f t="shared" ca="1" si="37"/>
        <v>2019/11/18</v>
      </c>
      <c r="M115" s="85">
        <f t="shared" ca="1" si="38"/>
        <v>20385</v>
      </c>
      <c r="N115" s="110">
        <f t="shared" ca="1" si="39"/>
        <v>-9.7542467500614065E-3</v>
      </c>
      <c r="O115" s="90">
        <f t="shared" si="47"/>
        <v>134.92827399999999</v>
      </c>
      <c r="P115" s="90">
        <f t="shared" si="34"/>
        <v>-7.1726000000012391E-2</v>
      </c>
      <c r="Q115" s="93">
        <f t="shared" si="51"/>
        <v>0.89952182666666658</v>
      </c>
      <c r="R115" s="6">
        <f t="shared" si="55"/>
        <v>11288.050000000007</v>
      </c>
      <c r="S115" s="106">
        <f t="shared" si="48"/>
        <v>10947.150890000006</v>
      </c>
      <c r="T115" s="106"/>
      <c r="U115" s="113"/>
      <c r="V115" s="107">
        <f t="shared" si="52"/>
        <v>7247.8200000000006</v>
      </c>
      <c r="W115" s="107">
        <f t="shared" si="53"/>
        <v>18194.970890000008</v>
      </c>
      <c r="X115" s="97">
        <f t="shared" si="49"/>
        <v>17120</v>
      </c>
      <c r="Y115" s="6">
        <f t="shared" si="54"/>
        <v>1074.9708900000078</v>
      </c>
      <c r="Z115" s="4">
        <f t="shared" si="43"/>
        <v>6.2790355724299474E-2</v>
      </c>
      <c r="AA115" s="4">
        <f t="shared" si="41"/>
        <v>0.10888890700939458</v>
      </c>
      <c r="AB115" s="125">
        <f t="shared" si="42"/>
        <v>0.22398750118518521</v>
      </c>
    </row>
    <row r="116" spans="1:28">
      <c r="A116" s="109" t="s">
        <v>428</v>
      </c>
      <c r="B116">
        <v>135</v>
      </c>
      <c r="C116" s="2">
        <v>139.06</v>
      </c>
      <c r="D116" s="3">
        <v>0.97030000000000005</v>
      </c>
      <c r="E116" s="1">
        <f t="shared" si="50"/>
        <v>0.2199532786666667</v>
      </c>
      <c r="F116" s="36">
        <f t="shared" si="45"/>
        <v>-4.5364148148147859E-3</v>
      </c>
      <c r="G116" s="9"/>
      <c r="H116" s="40">
        <f t="shared" si="46"/>
        <v>-0.61241599999999607</v>
      </c>
      <c r="I116" t="s">
        <v>7</v>
      </c>
      <c r="J116" s="97" t="s">
        <v>419</v>
      </c>
      <c r="K116" s="86">
        <f t="shared" si="36"/>
        <v>43640</v>
      </c>
      <c r="L116" s="87" t="str">
        <f t="shared" ca="1" si="37"/>
        <v>2019/11/18</v>
      </c>
      <c r="M116" s="85">
        <f t="shared" ca="1" si="38"/>
        <v>19980</v>
      </c>
      <c r="N116" s="110">
        <f t="shared" ca="1" si="39"/>
        <v>-1.1187779779779708E-2</v>
      </c>
      <c r="O116" s="90">
        <f t="shared" si="47"/>
        <v>134.92991800000001</v>
      </c>
      <c r="P116" s="90">
        <f t="shared" si="34"/>
        <v>-7.0081999999985101E-2</v>
      </c>
      <c r="Q116" s="93">
        <f t="shared" si="51"/>
        <v>0.89953278666666681</v>
      </c>
      <c r="R116" s="6">
        <f t="shared" si="55"/>
        <v>11427.110000000006</v>
      </c>
      <c r="S116" s="106">
        <f t="shared" si="48"/>
        <v>11087.724833000006</v>
      </c>
      <c r="T116" s="106"/>
      <c r="U116" s="113"/>
      <c r="V116" s="107">
        <f t="shared" si="52"/>
        <v>7247.8200000000006</v>
      </c>
      <c r="W116" s="107">
        <f t="shared" si="53"/>
        <v>18335.544833000007</v>
      </c>
      <c r="X116" s="97">
        <f t="shared" si="49"/>
        <v>17255</v>
      </c>
      <c r="Y116" s="6">
        <f t="shared" si="54"/>
        <v>1080.5448330000072</v>
      </c>
      <c r="Z116" s="4">
        <f t="shared" si="43"/>
        <v>6.2622128832223067E-2</v>
      </c>
      <c r="AA116" s="4">
        <f t="shared" si="41"/>
        <v>0.10797695584570333</v>
      </c>
      <c r="AB116" s="125">
        <f t="shared" si="42"/>
        <v>0.22448969348148148</v>
      </c>
    </row>
    <row r="117" spans="1:28">
      <c r="A117" s="109" t="s">
        <v>429</v>
      </c>
      <c r="B117">
        <v>135</v>
      </c>
      <c r="C117" s="2">
        <v>140.36000000000001</v>
      </c>
      <c r="D117" s="3">
        <v>0.96140000000000003</v>
      </c>
      <c r="E117" s="1">
        <f t="shared" si="50"/>
        <v>0.21996140266666669</v>
      </c>
      <c r="F117" s="36">
        <f t="shared" si="45"/>
        <v>4.7696592592594107E-3</v>
      </c>
      <c r="G117" s="9"/>
      <c r="H117" s="40">
        <f t="shared" si="46"/>
        <v>0.64390400000002046</v>
      </c>
      <c r="I117" t="s">
        <v>7</v>
      </c>
      <c r="J117" s="97" t="s">
        <v>421</v>
      </c>
      <c r="K117" s="86">
        <f t="shared" si="36"/>
        <v>43641</v>
      </c>
      <c r="L117" s="87" t="str">
        <f t="shared" ca="1" si="37"/>
        <v>2019/11/18</v>
      </c>
      <c r="M117" s="85">
        <f t="shared" ca="1" si="38"/>
        <v>19845</v>
      </c>
      <c r="N117" s="110">
        <f t="shared" ca="1" si="39"/>
        <v>1.184303149407949E-2</v>
      </c>
      <c r="O117" s="90">
        <f t="shared" si="47"/>
        <v>134.94210400000003</v>
      </c>
      <c r="P117" s="90">
        <f t="shared" si="34"/>
        <v>-5.7895999999971082E-2</v>
      </c>
      <c r="Q117" s="93">
        <f t="shared" si="51"/>
        <v>0.8996140266666669</v>
      </c>
      <c r="R117" s="6">
        <f t="shared" si="55"/>
        <v>11567.470000000007</v>
      </c>
      <c r="S117" s="106">
        <f t="shared" si="48"/>
        <v>11120.965658000006</v>
      </c>
      <c r="T117" s="106"/>
      <c r="U117" s="113"/>
      <c r="V117" s="107">
        <f t="shared" si="52"/>
        <v>7247.8200000000006</v>
      </c>
      <c r="W117" s="107">
        <f t="shared" si="53"/>
        <v>18368.785658000008</v>
      </c>
      <c r="X117" s="97">
        <f t="shared" si="49"/>
        <v>17390</v>
      </c>
      <c r="Y117" s="6">
        <f t="shared" si="54"/>
        <v>978.78565800000797</v>
      </c>
      <c r="Z117" s="4">
        <f t="shared" si="43"/>
        <v>5.628439666475038E-2</v>
      </c>
      <c r="AA117" s="4">
        <f t="shared" si="41"/>
        <v>9.6506437274827217E-2</v>
      </c>
      <c r="AB117" s="125">
        <f t="shared" si="42"/>
        <v>0.21519174340740729</v>
      </c>
    </row>
    <row r="118" spans="1:28">
      <c r="A118" s="109" t="s">
        <v>430</v>
      </c>
      <c r="B118">
        <v>135</v>
      </c>
      <c r="C118" s="2">
        <v>140.6</v>
      </c>
      <c r="D118" s="3">
        <v>0.9597</v>
      </c>
      <c r="E118" s="1">
        <f t="shared" si="50"/>
        <v>0.21995587999999999</v>
      </c>
      <c r="F118" s="36">
        <f t="shared" si="45"/>
        <v>6.4877037037037837E-3</v>
      </c>
      <c r="G118" s="9"/>
      <c r="H118" s="40">
        <f t="shared" si="46"/>
        <v>0.87584000000001083</v>
      </c>
      <c r="I118" t="s">
        <v>7</v>
      </c>
      <c r="J118" s="97" t="s">
        <v>423</v>
      </c>
      <c r="K118" s="86">
        <f t="shared" si="36"/>
        <v>43642</v>
      </c>
      <c r="L118" s="87" t="str">
        <f t="shared" ca="1" si="37"/>
        <v>2019/11/18</v>
      </c>
      <c r="M118" s="85">
        <f t="shared" ca="1" si="38"/>
        <v>19710</v>
      </c>
      <c r="N118" s="110">
        <f t="shared" ca="1" si="39"/>
        <v>1.6219259259259461E-2</v>
      </c>
      <c r="O118" s="90">
        <f t="shared" si="47"/>
        <v>134.93382</v>
      </c>
      <c r="P118" s="90">
        <f t="shared" si="34"/>
        <v>-6.6180000000002792E-2</v>
      </c>
      <c r="Q118" s="93">
        <f t="shared" si="51"/>
        <v>0.89955879999999999</v>
      </c>
      <c r="R118" s="6">
        <f t="shared" si="55"/>
        <v>11708.070000000007</v>
      </c>
      <c r="S118" s="106">
        <f t="shared" si="48"/>
        <v>11236.234779000006</v>
      </c>
      <c r="T118" s="106"/>
      <c r="U118" s="113"/>
      <c r="V118" s="107">
        <f t="shared" si="52"/>
        <v>7247.8200000000006</v>
      </c>
      <c r="W118" s="107">
        <f t="shared" si="53"/>
        <v>18484.054779000006</v>
      </c>
      <c r="X118" s="97">
        <f t="shared" si="49"/>
        <v>17525</v>
      </c>
      <c r="Y118" s="6">
        <f t="shared" si="54"/>
        <v>959.05477900000551</v>
      </c>
      <c r="Z118" s="4">
        <f t="shared" si="43"/>
        <v>5.4724951726105919E-2</v>
      </c>
      <c r="AA118" s="4">
        <f t="shared" si="41"/>
        <v>9.3318865583750243E-2</v>
      </c>
      <c r="AB118" s="125">
        <f t="shared" si="42"/>
        <v>0.21346817629629622</v>
      </c>
    </row>
    <row r="119" spans="1:28">
      <c r="A119" s="109" t="s">
        <v>431</v>
      </c>
      <c r="B119">
        <v>135</v>
      </c>
      <c r="C119" s="2">
        <v>139.37</v>
      </c>
      <c r="D119" s="3">
        <v>0.96819999999999995</v>
      </c>
      <c r="E119" s="1">
        <f t="shared" si="50"/>
        <v>0.21995868933333335</v>
      </c>
      <c r="F119" s="36">
        <f t="shared" si="45"/>
        <v>-2.3172740740739703E-3</v>
      </c>
      <c r="G119" s="9"/>
      <c r="H119" s="40">
        <f t="shared" si="46"/>
        <v>-0.31283199999998601</v>
      </c>
      <c r="I119" t="s">
        <v>7</v>
      </c>
      <c r="J119" s="97" t="s">
        <v>425</v>
      </c>
      <c r="K119" s="86">
        <f t="shared" si="36"/>
        <v>43643</v>
      </c>
      <c r="L119" s="87" t="str">
        <f t="shared" ca="1" si="37"/>
        <v>2019/11/18</v>
      </c>
      <c r="M119" s="85">
        <f t="shared" ca="1" si="38"/>
        <v>19575</v>
      </c>
      <c r="N119" s="110">
        <f t="shared" ca="1" si="39"/>
        <v>-5.8331381864620635E-3</v>
      </c>
      <c r="O119" s="90">
        <f t="shared" si="47"/>
        <v>134.93803399999999</v>
      </c>
      <c r="P119" s="90">
        <f t="shared" si="34"/>
        <v>-6.19660000000124E-2</v>
      </c>
      <c r="Q119" s="93">
        <f t="shared" si="51"/>
        <v>0.8995868933333333</v>
      </c>
      <c r="R119" s="6">
        <f t="shared" si="55"/>
        <v>11847.440000000008</v>
      </c>
      <c r="S119" s="106">
        <f t="shared" si="48"/>
        <v>11470.691408000006</v>
      </c>
      <c r="T119" s="106"/>
      <c r="U119" s="113"/>
      <c r="V119" s="107">
        <f t="shared" si="52"/>
        <v>7247.8200000000006</v>
      </c>
      <c r="W119" s="107">
        <f t="shared" si="53"/>
        <v>18718.511408000006</v>
      </c>
      <c r="X119" s="97">
        <f t="shared" si="49"/>
        <v>17660</v>
      </c>
      <c r="Y119" s="6">
        <f t="shared" si="54"/>
        <v>1058.5114080000058</v>
      </c>
      <c r="Z119" s="4">
        <f t="shared" si="43"/>
        <v>5.9938358323896157E-2</v>
      </c>
      <c r="AA119" s="4">
        <f t="shared" si="41"/>
        <v>0.10166088254332961</v>
      </c>
      <c r="AB119" s="125">
        <f t="shared" si="42"/>
        <v>0.22227596340740732</v>
      </c>
    </row>
    <row r="120" spans="1:28">
      <c r="A120" s="109" t="s">
        <v>432</v>
      </c>
      <c r="B120">
        <v>135</v>
      </c>
      <c r="C120" s="2">
        <v>140.82</v>
      </c>
      <c r="D120" s="3">
        <v>0.95820000000000005</v>
      </c>
      <c r="E120" s="1">
        <f t="shared" si="50"/>
        <v>0.21995581600000003</v>
      </c>
      <c r="F120" s="36">
        <f t="shared" si="45"/>
        <v>8.0625777777777758E-3</v>
      </c>
      <c r="G120" s="9"/>
      <c r="H120" s="40">
        <f t="shared" si="46"/>
        <v>1.0884479999999996</v>
      </c>
      <c r="I120" t="s">
        <v>7</v>
      </c>
      <c r="J120" s="97" t="s">
        <v>427</v>
      </c>
      <c r="K120" s="86">
        <f t="shared" si="36"/>
        <v>43644</v>
      </c>
      <c r="L120" s="87" t="str">
        <f t="shared" ca="1" si="37"/>
        <v>2019/11/18</v>
      </c>
      <c r="M120" s="85">
        <f t="shared" ca="1" si="38"/>
        <v>19440</v>
      </c>
      <c r="N120" s="110">
        <f t="shared" ca="1" si="39"/>
        <v>2.0436395061728389E-2</v>
      </c>
      <c r="O120" s="90">
        <f t="shared" si="47"/>
        <v>134.93372400000001</v>
      </c>
      <c r="P120" s="90">
        <f t="shared" si="34"/>
        <v>-6.6275999999987789E-2</v>
      </c>
      <c r="Q120" s="93">
        <f t="shared" si="51"/>
        <v>0.89955816000000011</v>
      </c>
      <c r="R120" s="6">
        <f t="shared" si="55"/>
        <v>11988.260000000007</v>
      </c>
      <c r="S120" s="106">
        <f t="shared" si="48"/>
        <v>11487.150732000007</v>
      </c>
      <c r="T120" s="106"/>
      <c r="U120" s="113"/>
      <c r="V120" s="107">
        <f t="shared" si="52"/>
        <v>7247.8200000000006</v>
      </c>
      <c r="W120" s="107">
        <f t="shared" si="53"/>
        <v>18734.970732000009</v>
      </c>
      <c r="X120" s="97">
        <f t="shared" si="49"/>
        <v>17795</v>
      </c>
      <c r="Y120" s="6">
        <f t="shared" si="54"/>
        <v>939.97073200000887</v>
      </c>
      <c r="Z120" s="4">
        <f t="shared" si="43"/>
        <v>5.282218218600776E-2</v>
      </c>
      <c r="AA120" s="4">
        <f t="shared" si="41"/>
        <v>8.9120573650967039E-2</v>
      </c>
      <c r="AB120" s="125">
        <f t="shared" si="42"/>
        <v>0.21189323822222225</v>
      </c>
    </row>
    <row r="121" spans="1:28">
      <c r="A121" s="109" t="s">
        <v>452</v>
      </c>
      <c r="B121">
        <v>135</v>
      </c>
      <c r="C121" s="2">
        <v>136.94</v>
      </c>
      <c r="D121" s="3">
        <v>0.98540000000000005</v>
      </c>
      <c r="E121" s="1">
        <f t="shared" si="50"/>
        <v>0.2199604506666667</v>
      </c>
      <c r="F121" s="36">
        <f t="shared" si="45"/>
        <v>-1.9712474074074011E-2</v>
      </c>
      <c r="G121" s="9"/>
      <c r="H121" s="40">
        <f t="shared" si="46"/>
        <v>-2.6611839999999916</v>
      </c>
      <c r="I121" t="s">
        <v>7</v>
      </c>
      <c r="J121" s="97" t="s">
        <v>443</v>
      </c>
      <c r="K121" s="86">
        <f t="shared" si="36"/>
        <v>43647</v>
      </c>
      <c r="L121" s="87" t="str">
        <f t="shared" ca="1" si="37"/>
        <v>2019/11/18</v>
      </c>
      <c r="M121" s="85">
        <f t="shared" ca="1" si="38"/>
        <v>19035</v>
      </c>
      <c r="N121" s="110">
        <f t="shared" ca="1" si="39"/>
        <v>-5.1028744943524926E-2</v>
      </c>
      <c r="O121" s="90">
        <f t="shared" si="47"/>
        <v>134.940676</v>
      </c>
      <c r="P121" s="90">
        <f t="shared" si="34"/>
        <v>-5.9324000000003707E-2</v>
      </c>
      <c r="Q121" s="93">
        <f t="shared" si="51"/>
        <v>0.89960450666666669</v>
      </c>
      <c r="R121" s="6">
        <f t="shared" si="55"/>
        <v>12125.200000000008</v>
      </c>
      <c r="S121" s="106">
        <f t="shared" si="48"/>
        <v>11948.172080000009</v>
      </c>
      <c r="T121" s="106"/>
      <c r="U121" s="113"/>
      <c r="V121" s="107">
        <f t="shared" si="52"/>
        <v>7247.8200000000006</v>
      </c>
      <c r="W121" s="107">
        <f t="shared" si="53"/>
        <v>19195.992080000011</v>
      </c>
      <c r="X121" s="97">
        <f t="shared" si="49"/>
        <v>17930</v>
      </c>
      <c r="Y121" s="6">
        <f t="shared" si="54"/>
        <v>1265.9920800000109</v>
      </c>
      <c r="Z121" s="4">
        <f t="shared" si="43"/>
        <v>7.0607477969883536E-2</v>
      </c>
      <c r="AA121" s="4">
        <f t="shared" si="41"/>
        <v>0.11851439312949319</v>
      </c>
      <c r="AB121" s="125">
        <f t="shared" si="42"/>
        <v>0.2396729247407407</v>
      </c>
    </row>
    <row r="122" spans="1:28">
      <c r="A122" s="109" t="s">
        <v>453</v>
      </c>
      <c r="B122">
        <v>135</v>
      </c>
      <c r="C122" s="2">
        <v>137.34</v>
      </c>
      <c r="D122" s="3">
        <v>0.98250000000000004</v>
      </c>
      <c r="E122" s="1">
        <f t="shared" si="50"/>
        <v>0.21995770000000003</v>
      </c>
      <c r="F122" s="36">
        <f t="shared" si="45"/>
        <v>-1.6849066666666582E-2</v>
      </c>
      <c r="G122" s="9"/>
      <c r="H122" s="40">
        <f t="shared" si="46"/>
        <v>-2.2746239999999887</v>
      </c>
      <c r="I122" t="s">
        <v>7</v>
      </c>
      <c r="J122" s="97" t="s">
        <v>445</v>
      </c>
      <c r="K122" s="86">
        <f t="shared" si="36"/>
        <v>43648</v>
      </c>
      <c r="L122" s="87" t="str">
        <f t="shared" ca="1" si="37"/>
        <v>2019/11/18</v>
      </c>
      <c r="M122" s="85">
        <f t="shared" ca="1" si="38"/>
        <v>18900</v>
      </c>
      <c r="N122" s="110">
        <f t="shared" ca="1" si="39"/>
        <v>-4.3927923809523588E-2</v>
      </c>
      <c r="O122" s="90">
        <f t="shared" si="47"/>
        <v>134.93655000000001</v>
      </c>
      <c r="P122" s="90">
        <f t="shared" si="34"/>
        <v>-6.3449999999988904E-2</v>
      </c>
      <c r="Q122" s="93">
        <f t="shared" si="51"/>
        <v>0.89957700000000007</v>
      </c>
      <c r="R122" s="6">
        <f t="shared" si="55"/>
        <v>12262.540000000008</v>
      </c>
      <c r="S122" s="106">
        <f t="shared" si="48"/>
        <v>12047.945550000008</v>
      </c>
      <c r="T122" s="106"/>
      <c r="U122" s="113"/>
      <c r="V122" s="107">
        <f t="shared" si="52"/>
        <v>7247.8200000000006</v>
      </c>
      <c r="W122" s="107">
        <f t="shared" si="53"/>
        <v>19295.765550000007</v>
      </c>
      <c r="X122" s="97">
        <f t="shared" si="49"/>
        <v>18065</v>
      </c>
      <c r="Y122" s="6">
        <f t="shared" si="54"/>
        <v>1230.7655500000074</v>
      </c>
      <c r="Z122" s="4">
        <f t="shared" si="43"/>
        <v>6.8129839468586084E-2</v>
      </c>
      <c r="AA122" s="4">
        <f t="shared" si="41"/>
        <v>0.11377878060640634</v>
      </c>
      <c r="AB122" s="125">
        <f t="shared" si="42"/>
        <v>0.23680676666666661</v>
      </c>
    </row>
    <row r="123" spans="1:28">
      <c r="A123" s="109" t="s">
        <v>454</v>
      </c>
      <c r="B123">
        <v>135</v>
      </c>
      <c r="C123" s="2">
        <v>138.44999999999999</v>
      </c>
      <c r="D123" s="3">
        <v>0.97460000000000002</v>
      </c>
      <c r="E123" s="1">
        <f t="shared" si="50"/>
        <v>0.21995558000000001</v>
      </c>
      <c r="F123" s="36">
        <f t="shared" si="45"/>
        <v>-8.9031111111111203E-3</v>
      </c>
      <c r="G123" s="9"/>
      <c r="H123" s="40">
        <f t="shared" si="46"/>
        <v>-1.2019200000000012</v>
      </c>
      <c r="I123" t="s">
        <v>7</v>
      </c>
      <c r="J123" s="97" t="s">
        <v>447</v>
      </c>
      <c r="K123" s="86">
        <f t="shared" si="36"/>
        <v>43649</v>
      </c>
      <c r="L123" s="87" t="str">
        <f t="shared" ca="1" si="37"/>
        <v>2019/11/18</v>
      </c>
      <c r="M123" s="85">
        <f t="shared" ca="1" si="38"/>
        <v>18765</v>
      </c>
      <c r="N123" s="110">
        <f t="shared" ca="1" si="39"/>
        <v>-2.3378673061550784E-2</v>
      </c>
      <c r="O123" s="90">
        <f t="shared" si="47"/>
        <v>134.93337</v>
      </c>
      <c r="P123" s="90">
        <f t="shared" si="34"/>
        <v>-6.663000000000352E-2</v>
      </c>
      <c r="Q123" s="93">
        <f t="shared" si="51"/>
        <v>0.89955580000000002</v>
      </c>
      <c r="R123" s="6">
        <f t="shared" si="55"/>
        <v>12400.990000000009</v>
      </c>
      <c r="S123" s="106">
        <f t="shared" si="48"/>
        <v>12086.00485400001</v>
      </c>
      <c r="T123" s="106"/>
      <c r="U123" s="113"/>
      <c r="V123" s="107">
        <f t="shared" si="52"/>
        <v>7247.8200000000006</v>
      </c>
      <c r="W123" s="107">
        <f t="shared" si="53"/>
        <v>19333.82485400001</v>
      </c>
      <c r="X123" s="97">
        <f t="shared" si="49"/>
        <v>18200</v>
      </c>
      <c r="Y123" s="6">
        <f t="shared" si="54"/>
        <v>1133.8248540000095</v>
      </c>
      <c r="Z123" s="4">
        <f t="shared" si="43"/>
        <v>6.2298068901099457E-2</v>
      </c>
      <c r="AA123" s="4">
        <f t="shared" si="41"/>
        <v>0.10352503830287763</v>
      </c>
      <c r="AB123" s="125">
        <f t="shared" si="42"/>
        <v>0.22885869111111112</v>
      </c>
    </row>
    <row r="124" spans="1:28">
      <c r="A124" s="109" t="s">
        <v>455</v>
      </c>
      <c r="B124">
        <v>135</v>
      </c>
      <c r="C124" s="2">
        <v>138.85</v>
      </c>
      <c r="D124" s="3">
        <v>0.9718</v>
      </c>
      <c r="E124" s="1">
        <f t="shared" si="50"/>
        <v>0.21995628666666667</v>
      </c>
      <c r="F124" s="36">
        <f t="shared" si="45"/>
        <v>-6.0397037037036912E-3</v>
      </c>
      <c r="G124" s="9"/>
      <c r="H124" s="40">
        <f t="shared" si="46"/>
        <v>-0.81535999999999831</v>
      </c>
      <c r="I124" t="s">
        <v>7</v>
      </c>
      <c r="J124" s="97" t="s">
        <v>449</v>
      </c>
      <c r="K124" s="86">
        <f t="shared" si="36"/>
        <v>43650</v>
      </c>
      <c r="L124" s="87" t="str">
        <f t="shared" ca="1" si="37"/>
        <v>2019/11/18</v>
      </c>
      <c r="M124" s="85">
        <f t="shared" ca="1" si="38"/>
        <v>18630</v>
      </c>
      <c r="N124" s="110">
        <f t="shared" ca="1" si="39"/>
        <v>-1.5974578636607589E-2</v>
      </c>
      <c r="O124" s="90">
        <f t="shared" si="47"/>
        <v>134.93442999999999</v>
      </c>
      <c r="P124" s="90">
        <f t="shared" si="34"/>
        <v>-6.5570000000008122E-2</v>
      </c>
      <c r="Q124" s="93">
        <f t="shared" si="51"/>
        <v>0.89956286666666663</v>
      </c>
      <c r="R124" s="6">
        <f t="shared" si="55"/>
        <v>12539.840000000009</v>
      </c>
      <c r="S124" s="106">
        <f t="shared" si="48"/>
        <v>12186.216512000008</v>
      </c>
      <c r="T124" s="106"/>
      <c r="U124" s="113"/>
      <c r="V124" s="107">
        <f t="shared" si="52"/>
        <v>7247.8200000000006</v>
      </c>
      <c r="W124" s="107">
        <f t="shared" si="53"/>
        <v>19434.03651200001</v>
      </c>
      <c r="X124" s="97">
        <f t="shared" si="49"/>
        <v>18335</v>
      </c>
      <c r="Y124" s="6">
        <f t="shared" si="54"/>
        <v>1099.0365120000097</v>
      </c>
      <c r="Z124" s="4">
        <f t="shared" si="43"/>
        <v>5.994199683665169E-2</v>
      </c>
      <c r="AA124" s="4">
        <f t="shared" si="41"/>
        <v>9.9126785350288182E-2</v>
      </c>
      <c r="AB124" s="125">
        <f t="shared" si="42"/>
        <v>0.22599599037037035</v>
      </c>
    </row>
    <row r="125" spans="1:28">
      <c r="A125" s="109" t="s">
        <v>456</v>
      </c>
      <c r="B125">
        <v>135</v>
      </c>
      <c r="C125" s="2">
        <v>138.33000000000001</v>
      </c>
      <c r="D125" s="3">
        <v>0.97550000000000003</v>
      </c>
      <c r="E125" s="1">
        <f t="shared" si="50"/>
        <v>0.21996061</v>
      </c>
      <c r="F125" s="36">
        <f t="shared" si="45"/>
        <v>-9.7621333333332005E-3</v>
      </c>
      <c r="G125" s="9"/>
      <c r="H125" s="40">
        <f t="shared" si="46"/>
        <v>-1.3178879999999822</v>
      </c>
      <c r="I125" t="s">
        <v>7</v>
      </c>
      <c r="J125" s="97" t="s">
        <v>451</v>
      </c>
      <c r="K125" s="86">
        <f t="shared" si="36"/>
        <v>43651</v>
      </c>
      <c r="L125" s="87" t="str">
        <f t="shared" ca="1" si="37"/>
        <v>2019/11/18</v>
      </c>
      <c r="M125" s="85">
        <f t="shared" ca="1" si="38"/>
        <v>18495</v>
      </c>
      <c r="N125" s="110">
        <f t="shared" ca="1" si="39"/>
        <v>-2.6008603406325683E-2</v>
      </c>
      <c r="O125" s="90">
        <f t="shared" si="47"/>
        <v>134.94091500000002</v>
      </c>
      <c r="P125" s="90">
        <f t="shared" si="34"/>
        <v>-5.9084999999981846E-2</v>
      </c>
      <c r="Q125" s="93">
        <f t="shared" si="51"/>
        <v>0.89960610000000008</v>
      </c>
      <c r="R125" s="6">
        <f t="shared" si="55"/>
        <v>12678.170000000009</v>
      </c>
      <c r="S125" s="106">
        <f t="shared" si="48"/>
        <v>12367.55483500001</v>
      </c>
      <c r="T125" s="106"/>
      <c r="U125" s="113"/>
      <c r="V125" s="107">
        <f t="shared" si="52"/>
        <v>7247.8200000000006</v>
      </c>
      <c r="W125" s="107">
        <f t="shared" si="53"/>
        <v>19615.37483500001</v>
      </c>
      <c r="X125" s="97">
        <f t="shared" si="49"/>
        <v>18470</v>
      </c>
      <c r="Y125" s="6">
        <f t="shared" si="54"/>
        <v>1145.3748350000096</v>
      </c>
      <c r="Z125" s="4">
        <f t="shared" si="43"/>
        <v>6.201271440173306E-2</v>
      </c>
      <c r="AA125" s="4">
        <f t="shared" si="41"/>
        <v>0.10206348811015409</v>
      </c>
      <c r="AB125" s="125">
        <f t="shared" si="42"/>
        <v>0.2297227433333332</v>
      </c>
    </row>
    <row r="126" spans="1:28">
      <c r="A126" s="109" t="s">
        <v>458</v>
      </c>
      <c r="B126">
        <v>135</v>
      </c>
      <c r="C126" s="2">
        <v>142.88999999999999</v>
      </c>
      <c r="D126" s="3">
        <v>0.94430000000000003</v>
      </c>
      <c r="E126" s="1">
        <f t="shared" si="50"/>
        <v>0.21995401800000003</v>
      </c>
      <c r="F126" s="36">
        <f t="shared" si="45"/>
        <v>2.288071111111115E-2</v>
      </c>
      <c r="G126" s="9"/>
      <c r="H126" s="40">
        <f t="shared" si="46"/>
        <v>3.0888960000000054</v>
      </c>
      <c r="I126" t="s">
        <v>7</v>
      </c>
      <c r="J126" s="97" t="s">
        <v>459</v>
      </c>
      <c r="K126" s="86">
        <f t="shared" si="36"/>
        <v>43654</v>
      </c>
      <c r="L126" s="87" t="str">
        <f t="shared" ca="1" si="37"/>
        <v>2019/11/18</v>
      </c>
      <c r="M126" s="85">
        <f t="shared" ca="1" si="38"/>
        <v>18090</v>
      </c>
      <c r="N126" s="110">
        <f t="shared" ca="1" si="39"/>
        <v>6.2324325041459482E-2</v>
      </c>
      <c r="O126" s="90">
        <f t="shared" si="47"/>
        <v>134.931027</v>
      </c>
      <c r="P126" s="90">
        <f t="shared" si="34"/>
        <v>-6.8972999999999729E-2</v>
      </c>
      <c r="Q126" s="93">
        <f t="shared" si="51"/>
        <v>0.89954018000000002</v>
      </c>
      <c r="R126" s="6">
        <f t="shared" si="55"/>
        <v>12821.060000000009</v>
      </c>
      <c r="S126" s="106">
        <f t="shared" si="48"/>
        <v>12106.926958000009</v>
      </c>
      <c r="T126" s="106"/>
      <c r="U126" s="113"/>
      <c r="V126" s="107">
        <f t="shared" si="52"/>
        <v>7247.8200000000006</v>
      </c>
      <c r="W126" s="107">
        <f t="shared" si="53"/>
        <v>19354.746958000011</v>
      </c>
      <c r="X126" s="97">
        <f t="shared" si="49"/>
        <v>18605</v>
      </c>
      <c r="Y126" s="6">
        <f t="shared" si="54"/>
        <v>749.74695800001064</v>
      </c>
      <c r="Z126" s="4">
        <f t="shared" si="43"/>
        <v>4.0298143402311748E-2</v>
      </c>
      <c r="AA126" s="4">
        <f t="shared" si="41"/>
        <v>6.6015239522487779E-2</v>
      </c>
      <c r="AB126" s="125">
        <f t="shared" si="42"/>
        <v>0.19707330688888888</v>
      </c>
    </row>
    <row r="127" spans="1:28">
      <c r="A127" s="109" t="s">
        <v>460</v>
      </c>
      <c r="B127">
        <v>135</v>
      </c>
      <c r="C127" s="2">
        <v>142.59</v>
      </c>
      <c r="D127" s="3">
        <v>0.94630000000000003</v>
      </c>
      <c r="E127" s="1">
        <f t="shared" si="50"/>
        <v>0.21995527800000003</v>
      </c>
      <c r="F127" s="36">
        <f t="shared" si="45"/>
        <v>2.0733155555555632E-2</v>
      </c>
      <c r="G127" s="9"/>
      <c r="H127" s="40">
        <f t="shared" si="46"/>
        <v>2.7989760000000103</v>
      </c>
      <c r="I127" t="s">
        <v>7</v>
      </c>
      <c r="J127" s="97" t="s">
        <v>461</v>
      </c>
      <c r="K127" s="86">
        <f t="shared" si="36"/>
        <v>43655</v>
      </c>
      <c r="L127" s="87" t="str">
        <f t="shared" ca="1" si="37"/>
        <v>2019/11/18</v>
      </c>
      <c r="M127" s="85">
        <f t="shared" ca="1" si="38"/>
        <v>17955</v>
      </c>
      <c r="N127" s="110">
        <f t="shared" ca="1" si="39"/>
        <v>5.689926148705117E-2</v>
      </c>
      <c r="O127" s="90">
        <f t="shared" si="47"/>
        <v>134.932917</v>
      </c>
      <c r="P127" s="90">
        <f t="shared" si="34"/>
        <v>-6.7082999999996673E-2</v>
      </c>
      <c r="Q127" s="93">
        <f t="shared" si="51"/>
        <v>0.89955278000000005</v>
      </c>
      <c r="R127" s="6">
        <f t="shared" si="55"/>
        <v>12963.650000000009</v>
      </c>
      <c r="S127" s="106">
        <f t="shared" si="48"/>
        <v>12267.501995000008</v>
      </c>
      <c r="T127" s="106"/>
      <c r="U127" s="113"/>
      <c r="V127" s="107">
        <f t="shared" si="52"/>
        <v>7247.8200000000006</v>
      </c>
      <c r="W127" s="107">
        <f t="shared" si="53"/>
        <v>19515.321995000009</v>
      </c>
      <c r="X127" s="97">
        <f t="shared" si="49"/>
        <v>18740</v>
      </c>
      <c r="Y127" s="6">
        <f t="shared" si="54"/>
        <v>775.32199500000934</v>
      </c>
      <c r="Z127" s="4">
        <f t="shared" si="43"/>
        <v>4.1372571771612021E-2</v>
      </c>
      <c r="AA127" s="4">
        <f t="shared" si="41"/>
        <v>6.7465180235604327E-2</v>
      </c>
      <c r="AB127" s="125">
        <f t="shared" si="42"/>
        <v>0.1992221224444444</v>
      </c>
    </row>
    <row r="128" spans="1:28">
      <c r="A128" s="109" t="s">
        <v>462</v>
      </c>
      <c r="B128">
        <v>135</v>
      </c>
      <c r="C128" s="2">
        <v>143.59</v>
      </c>
      <c r="D128" s="3">
        <v>0.93969999999999998</v>
      </c>
      <c r="E128" s="1">
        <f t="shared" si="50"/>
        <v>0.21995434866666669</v>
      </c>
      <c r="F128" s="36">
        <f t="shared" si="45"/>
        <v>2.7891674074074099E-2</v>
      </c>
      <c r="G128" s="9"/>
      <c r="H128" s="40">
        <f t="shared" si="46"/>
        <v>3.7653760000000034</v>
      </c>
      <c r="I128" t="s">
        <v>7</v>
      </c>
      <c r="J128" s="97" t="s">
        <v>463</v>
      </c>
      <c r="K128" s="86">
        <f t="shared" si="36"/>
        <v>43656</v>
      </c>
      <c r="L128" s="87" t="str">
        <f t="shared" ca="1" si="37"/>
        <v>2019/11/18</v>
      </c>
      <c r="M128" s="85">
        <f t="shared" ca="1" si="38"/>
        <v>17820</v>
      </c>
      <c r="N128" s="110">
        <f t="shared" ca="1" si="39"/>
        <v>7.7124704826038226E-2</v>
      </c>
      <c r="O128" s="90">
        <f t="shared" si="47"/>
        <v>134.931523</v>
      </c>
      <c r="P128" s="90">
        <f t="shared" si="34"/>
        <v>-6.8477000000001453E-2</v>
      </c>
      <c r="Q128" s="93">
        <f t="shared" si="51"/>
        <v>0.89954348666666661</v>
      </c>
      <c r="R128" s="6">
        <f t="shared" si="55"/>
        <v>13107.240000000009</v>
      </c>
      <c r="S128" s="106">
        <f t="shared" si="48"/>
        <v>12316.873428000008</v>
      </c>
      <c r="T128" s="106"/>
      <c r="U128" s="113"/>
      <c r="V128" s="107">
        <f t="shared" si="52"/>
        <v>7247.8200000000006</v>
      </c>
      <c r="W128" s="107">
        <f t="shared" si="53"/>
        <v>19564.69342800001</v>
      </c>
      <c r="X128" s="97">
        <f t="shared" si="49"/>
        <v>18875</v>
      </c>
      <c r="Y128" s="6">
        <f t="shared" si="54"/>
        <v>689.69342800000959</v>
      </c>
      <c r="Z128" s="4">
        <f t="shared" si="43"/>
        <v>3.6540049165563415E-2</v>
      </c>
      <c r="AA128" s="4">
        <f t="shared" si="41"/>
        <v>5.9317343328305627E-2</v>
      </c>
      <c r="AB128" s="125">
        <f t="shared" si="42"/>
        <v>0.19206267459259257</v>
      </c>
    </row>
    <row r="129" spans="1:28">
      <c r="A129" s="109" t="s">
        <v>464</v>
      </c>
      <c r="B129">
        <v>135</v>
      </c>
      <c r="C129" s="2">
        <v>143.58000000000001</v>
      </c>
      <c r="D129" s="3">
        <v>0.93969999999999998</v>
      </c>
      <c r="E129" s="1">
        <f t="shared" si="50"/>
        <v>0.21994808400000004</v>
      </c>
      <c r="F129" s="36">
        <f t="shared" si="45"/>
        <v>2.7820088888889014E-2</v>
      </c>
      <c r="G129" s="9"/>
      <c r="H129" s="40">
        <f t="shared" si="46"/>
        <v>3.7557120000000168</v>
      </c>
      <c r="I129" t="s">
        <v>7</v>
      </c>
      <c r="J129" s="97" t="s">
        <v>465</v>
      </c>
      <c r="K129" s="86">
        <f t="shared" si="36"/>
        <v>43657</v>
      </c>
      <c r="L129" s="87" t="str">
        <f t="shared" ca="1" si="37"/>
        <v>2019/11/18</v>
      </c>
      <c r="M129" s="85">
        <f t="shared" ca="1" si="38"/>
        <v>17685</v>
      </c>
      <c r="N129" s="110">
        <f t="shared" ca="1" si="39"/>
        <v>7.7513988125530453E-2</v>
      </c>
      <c r="O129" s="90">
        <f t="shared" si="47"/>
        <v>134.92212600000002</v>
      </c>
      <c r="P129" s="90">
        <f t="shared" si="34"/>
        <v>-7.7873999999980015E-2</v>
      </c>
      <c r="Q129" s="93">
        <f t="shared" si="51"/>
        <v>0.89948084000000017</v>
      </c>
      <c r="R129" s="6">
        <f t="shared" si="55"/>
        <v>13250.820000000009</v>
      </c>
      <c r="S129" s="106">
        <f t="shared" si="48"/>
        <v>12451.795554000008</v>
      </c>
      <c r="T129" s="106"/>
      <c r="U129" s="113"/>
      <c r="V129" s="107">
        <f t="shared" si="52"/>
        <v>7247.8200000000006</v>
      </c>
      <c r="W129" s="107">
        <f t="shared" si="53"/>
        <v>19699.615554000007</v>
      </c>
      <c r="X129" s="97">
        <f t="shared" si="49"/>
        <v>19010</v>
      </c>
      <c r="Y129" s="6">
        <f t="shared" si="54"/>
        <v>689.61555400000725</v>
      </c>
      <c r="Z129" s="4">
        <f t="shared" si="43"/>
        <v>3.6276462598632708E-2</v>
      </c>
      <c r="AA129" s="4">
        <f t="shared" si="41"/>
        <v>5.8629909931662949E-2</v>
      </c>
      <c r="AB129" s="125">
        <f t="shared" si="42"/>
        <v>0.19212799511111103</v>
      </c>
    </row>
    <row r="130" spans="1:28">
      <c r="A130" s="109" t="s">
        <v>466</v>
      </c>
      <c r="B130">
        <v>135</v>
      </c>
      <c r="C130" s="2">
        <v>143.04</v>
      </c>
      <c r="D130" s="3">
        <v>0.94330000000000003</v>
      </c>
      <c r="E130" s="1">
        <f t="shared" si="50"/>
        <v>0.21995308800000002</v>
      </c>
      <c r="F130" s="36">
        <f t="shared" ref="F130:F138" si="56">IF(G130="",($F$1*C130-B130)/B130,H130/B130)</f>
        <v>2.395448888888891E-2</v>
      </c>
      <c r="G130" s="9"/>
      <c r="H130" s="40">
        <f t="shared" ref="H130:H138" si="57">IF(G130="",$F$1*C130-B130,G130-B130)</f>
        <v>3.233856000000003</v>
      </c>
      <c r="I130" t="s">
        <v>7</v>
      </c>
      <c r="J130" s="97" t="s">
        <v>467</v>
      </c>
      <c r="K130" s="86">
        <f t="shared" si="36"/>
        <v>43658</v>
      </c>
      <c r="L130" s="87" t="str">
        <f t="shared" ca="1" si="37"/>
        <v>2019/11/18</v>
      </c>
      <c r="M130" s="85">
        <f t="shared" ca="1" si="38"/>
        <v>17550</v>
      </c>
      <c r="N130" s="110">
        <f t="shared" ca="1" si="39"/>
        <v>6.7256834188034256E-2</v>
      </c>
      <c r="O130" s="90">
        <f t="shared" ref="O130:O138" si="58">D130*C130</f>
        <v>134.929632</v>
      </c>
      <c r="P130" s="90">
        <f t="shared" ref="P130:P141" si="59">O130-B130</f>
        <v>-7.0368000000001985E-2</v>
      </c>
      <c r="Q130" s="93">
        <f t="shared" si="51"/>
        <v>0.89953088000000003</v>
      </c>
      <c r="R130" s="6">
        <f t="shared" si="55"/>
        <v>13393.86000000001</v>
      </c>
      <c r="S130" s="106">
        <f t="shared" ref="S130:S138" si="60">R130*D130</f>
        <v>12634.42813800001</v>
      </c>
      <c r="T130" s="106"/>
      <c r="U130" s="113"/>
      <c r="V130" s="107">
        <f t="shared" si="52"/>
        <v>7247.8200000000006</v>
      </c>
      <c r="W130" s="107">
        <f t="shared" si="53"/>
        <v>19882.24813800001</v>
      </c>
      <c r="X130" s="97">
        <f t="shared" si="49"/>
        <v>19145</v>
      </c>
      <c r="Y130" s="6">
        <f t="shared" si="54"/>
        <v>737.24813800000993</v>
      </c>
      <c r="Z130" s="4">
        <f t="shared" si="43"/>
        <v>3.8508651762862778E-2</v>
      </c>
      <c r="AA130" s="4">
        <f t="shared" si="41"/>
        <v>6.1968309969254065E-2</v>
      </c>
      <c r="AB130" s="125">
        <f t="shared" si="42"/>
        <v>0.19599859911111112</v>
      </c>
    </row>
    <row r="131" spans="1:28">
      <c r="A131" s="109" t="s">
        <v>484</v>
      </c>
      <c r="B131">
        <v>135</v>
      </c>
      <c r="C131" s="2">
        <v>141.28</v>
      </c>
      <c r="D131" s="3">
        <v>0.95499999999999996</v>
      </c>
      <c r="E131" s="1">
        <f t="shared" si="50"/>
        <v>0.21994826666666667</v>
      </c>
      <c r="F131" s="36">
        <f t="shared" si="56"/>
        <v>1.135549629629635E-2</v>
      </c>
      <c r="G131" s="9"/>
      <c r="H131" s="40">
        <f t="shared" si="57"/>
        <v>1.5329920000000072</v>
      </c>
      <c r="I131" t="s">
        <v>7</v>
      </c>
      <c r="J131" s="97" t="s">
        <v>475</v>
      </c>
      <c r="K131" s="86">
        <f t="shared" ref="K131:K194" si="61">DATE(MID(J131,1,4),MID(J131,5,2),MID(J131,7,2))</f>
        <v>43661</v>
      </c>
      <c r="L131" s="87" t="str">
        <f t="shared" ref="L131:L165" ca="1" si="62">IF(LEN(J131) &gt; 15,DATE(MID(J131,12,4),MID(J131,16,2),MID(J131,18,2)),TEXT(TODAY(),"yyyy/m/d"))</f>
        <v>2019/11/18</v>
      </c>
      <c r="M131" s="85">
        <f t="shared" ref="M131:M194" ca="1" si="63">(L131-K131+1)*B131</f>
        <v>17145</v>
      </c>
      <c r="N131" s="110">
        <f t="shared" ref="N131:N165" ca="1" si="64">H131/M131*365</f>
        <v>3.2635875182269035E-2</v>
      </c>
      <c r="O131" s="90">
        <f t="shared" si="58"/>
        <v>134.92239999999998</v>
      </c>
      <c r="P131" s="90">
        <f t="shared" si="59"/>
        <v>-7.7600000000018099E-2</v>
      </c>
      <c r="Q131" s="93">
        <f t="shared" si="51"/>
        <v>0.89948266666666654</v>
      </c>
      <c r="R131" s="6">
        <f t="shared" si="55"/>
        <v>13535.14000000001</v>
      </c>
      <c r="S131" s="106">
        <f t="shared" si="60"/>
        <v>12926.058700000009</v>
      </c>
      <c r="T131" s="106"/>
      <c r="U131" s="113"/>
      <c r="V131" s="107">
        <f t="shared" si="52"/>
        <v>7247.8200000000006</v>
      </c>
      <c r="W131" s="107">
        <f t="shared" si="53"/>
        <v>20173.878700000008</v>
      </c>
      <c r="X131" s="97">
        <f t="shared" ref="X131:X138" si="65">X130+B131</f>
        <v>19280</v>
      </c>
      <c r="Y131" s="6">
        <f t="shared" si="54"/>
        <v>893.87870000000839</v>
      </c>
      <c r="Z131" s="4">
        <f t="shared" si="43"/>
        <v>4.6363003112033674E-2</v>
      </c>
      <c r="AA131" s="4">
        <f t="shared" ref="AA131:AA136" si="66">S131/(X131-V131)-1</f>
        <v>7.4290668856350939E-2</v>
      </c>
      <c r="AB131" s="125">
        <f t="shared" ref="AB131:AB194" si="67">IF(E131-F131&lt;0,"达成",E131-F131)</f>
        <v>0.20859277037037033</v>
      </c>
    </row>
    <row r="132" spans="1:28">
      <c r="A132" s="109" t="s">
        <v>485</v>
      </c>
      <c r="B132">
        <v>135</v>
      </c>
      <c r="C132" s="2">
        <v>141.09</v>
      </c>
      <c r="D132" s="3">
        <v>0.95640000000000003</v>
      </c>
      <c r="E132" s="1">
        <f t="shared" si="50"/>
        <v>0.21995898400000002</v>
      </c>
      <c r="F132" s="36">
        <f t="shared" si="56"/>
        <v>9.9953777777778263E-3</v>
      </c>
      <c r="G132" s="9"/>
      <c r="H132" s="40">
        <f t="shared" si="57"/>
        <v>1.3493760000000066</v>
      </c>
      <c r="I132" t="s">
        <v>7</v>
      </c>
      <c r="J132" s="97" t="s">
        <v>477</v>
      </c>
      <c r="K132" s="86">
        <f t="shared" si="61"/>
        <v>43662</v>
      </c>
      <c r="L132" s="87" t="str">
        <f t="shared" ca="1" si="62"/>
        <v>2019/11/18</v>
      </c>
      <c r="M132" s="85">
        <f t="shared" ca="1" si="63"/>
        <v>17010</v>
      </c>
      <c r="N132" s="110">
        <f t="shared" ca="1" si="64"/>
        <v>2.8954864197531006E-2</v>
      </c>
      <c r="O132" s="90">
        <f t="shared" si="58"/>
        <v>134.93847600000001</v>
      </c>
      <c r="P132" s="90">
        <f t="shared" si="59"/>
        <v>-6.1523999999991474E-2</v>
      </c>
      <c r="Q132" s="93">
        <f t="shared" si="51"/>
        <v>0.89958984000000008</v>
      </c>
      <c r="R132" s="6">
        <f t="shared" si="55"/>
        <v>13676.23000000001</v>
      </c>
      <c r="S132" s="106">
        <f t="shared" si="60"/>
        <v>13079.946372000011</v>
      </c>
      <c r="T132" s="106"/>
      <c r="U132" s="113"/>
      <c r="V132" s="107">
        <f t="shared" si="52"/>
        <v>7247.8200000000006</v>
      </c>
      <c r="W132" s="107">
        <f t="shared" si="53"/>
        <v>20327.766372000013</v>
      </c>
      <c r="X132" s="97">
        <f t="shared" si="65"/>
        <v>19415</v>
      </c>
      <c r="Y132" s="6">
        <f t="shared" si="54"/>
        <v>912.76637200001278</v>
      </c>
      <c r="Z132" s="4">
        <f t="shared" ref="Z132:Z136" si="68">W132/X132-1</f>
        <v>4.7013462374453363E-2</v>
      </c>
      <c r="AA132" s="4">
        <f t="shared" si="66"/>
        <v>7.5018728415295222E-2</v>
      </c>
      <c r="AB132" s="125">
        <f t="shared" si="67"/>
        <v>0.20996360622222221</v>
      </c>
    </row>
    <row r="133" spans="1:28">
      <c r="A133" s="109" t="s">
        <v>486</v>
      </c>
      <c r="B133">
        <v>135</v>
      </c>
      <c r="C133" s="2">
        <v>141.15</v>
      </c>
      <c r="D133" s="3">
        <v>0.95599999999999996</v>
      </c>
      <c r="E133" s="1">
        <f t="shared" si="50"/>
        <v>0.21995960000000003</v>
      </c>
      <c r="F133" s="36">
        <f t="shared" si="56"/>
        <v>1.0424888888888973E-2</v>
      </c>
      <c r="G133" s="9"/>
      <c r="H133" s="40">
        <f t="shared" si="57"/>
        <v>1.4073600000000113</v>
      </c>
      <c r="I133" t="s">
        <v>7</v>
      </c>
      <c r="J133" s="97" t="s">
        <v>479</v>
      </c>
      <c r="K133" s="86">
        <f t="shared" si="61"/>
        <v>43663</v>
      </c>
      <c r="L133" s="87" t="str">
        <f t="shared" ca="1" si="62"/>
        <v>2019/11/18</v>
      </c>
      <c r="M133" s="85">
        <f t="shared" ca="1" si="63"/>
        <v>16875</v>
      </c>
      <c r="N133" s="110">
        <f t="shared" ca="1" si="64"/>
        <v>3.0440675555555803E-2</v>
      </c>
      <c r="O133" s="90">
        <f t="shared" si="58"/>
        <v>134.93940000000001</v>
      </c>
      <c r="P133" s="90">
        <f t="shared" si="59"/>
        <v>-6.059999999999377E-2</v>
      </c>
      <c r="Q133" s="93">
        <f t="shared" si="51"/>
        <v>0.89959600000000006</v>
      </c>
      <c r="R133" s="6">
        <f t="shared" si="55"/>
        <v>13817.38000000001</v>
      </c>
      <c r="S133" s="106">
        <f t="shared" si="60"/>
        <v>13209.415280000008</v>
      </c>
      <c r="T133" s="106"/>
      <c r="U133" s="113"/>
      <c r="V133" s="107">
        <f t="shared" si="52"/>
        <v>7247.8200000000006</v>
      </c>
      <c r="W133" s="107">
        <f t="shared" si="53"/>
        <v>20457.235280000008</v>
      </c>
      <c r="X133" s="97">
        <f t="shared" si="65"/>
        <v>19550</v>
      </c>
      <c r="Y133" s="6">
        <f t="shared" si="54"/>
        <v>907.23528000000806</v>
      </c>
      <c r="Z133" s="4">
        <f t="shared" si="68"/>
        <v>4.6405896675192126E-2</v>
      </c>
      <c r="AA133" s="4">
        <f t="shared" si="66"/>
        <v>7.3745895442922205E-2</v>
      </c>
      <c r="AB133" s="125">
        <f t="shared" si="67"/>
        <v>0.20953471111111105</v>
      </c>
    </row>
    <row r="134" spans="1:28">
      <c r="A134" s="109" t="s">
        <v>487</v>
      </c>
      <c r="B134">
        <v>135</v>
      </c>
      <c r="C134" s="2">
        <v>143.43</v>
      </c>
      <c r="D134" s="3">
        <v>0.94069999999999998</v>
      </c>
      <c r="E134" s="1">
        <f t="shared" si="50"/>
        <v>0.21994973400000001</v>
      </c>
      <c r="F134" s="36">
        <f t="shared" si="56"/>
        <v>2.6746311111111254E-2</v>
      </c>
      <c r="G134" s="9"/>
      <c r="H134" s="40">
        <f t="shared" si="57"/>
        <v>3.6107520000000193</v>
      </c>
      <c r="I134" t="s">
        <v>7</v>
      </c>
      <c r="J134" s="97" t="s">
        <v>481</v>
      </c>
      <c r="K134" s="86">
        <f t="shared" si="61"/>
        <v>43664</v>
      </c>
      <c r="L134" s="87" t="str">
        <f t="shared" ca="1" si="62"/>
        <v>2019/11/18</v>
      </c>
      <c r="M134" s="85">
        <f t="shared" ca="1" si="63"/>
        <v>16740</v>
      </c>
      <c r="N134" s="110">
        <f t="shared" ca="1" si="64"/>
        <v>7.8729060931900061E-2</v>
      </c>
      <c r="O134" s="90">
        <f t="shared" si="58"/>
        <v>134.924601</v>
      </c>
      <c r="P134" s="90">
        <f t="shared" si="59"/>
        <v>-7.5399000000004435E-2</v>
      </c>
      <c r="Q134" s="93">
        <f t="shared" si="51"/>
        <v>0.89949733999999992</v>
      </c>
      <c r="R134" s="6">
        <f t="shared" si="55"/>
        <v>13960.81000000001</v>
      </c>
      <c r="S134" s="106">
        <f t="shared" si="60"/>
        <v>13132.93396700001</v>
      </c>
      <c r="T134" s="106"/>
      <c r="U134" s="113"/>
      <c r="V134" s="107">
        <f t="shared" si="52"/>
        <v>7247.8200000000006</v>
      </c>
      <c r="W134" s="107">
        <f t="shared" si="53"/>
        <v>20380.753967000011</v>
      </c>
      <c r="X134" s="97">
        <f t="shared" si="65"/>
        <v>19685</v>
      </c>
      <c r="Y134" s="6">
        <f t="shared" si="54"/>
        <v>695.75396700001147</v>
      </c>
      <c r="Z134" s="4">
        <f t="shared" si="68"/>
        <v>3.5344372212344988E-2</v>
      </c>
      <c r="AA134" s="4">
        <f t="shared" si="66"/>
        <v>5.5941456745018492E-2</v>
      </c>
      <c r="AB134" s="125">
        <f t="shared" si="67"/>
        <v>0.19320342288888875</v>
      </c>
    </row>
    <row r="135" spans="1:28">
      <c r="A135" s="109" t="s">
        <v>488</v>
      </c>
      <c r="B135">
        <v>135</v>
      </c>
      <c r="C135" s="2">
        <v>142.47999999999999</v>
      </c>
      <c r="D135" s="3">
        <v>0.94699999999999995</v>
      </c>
      <c r="E135" s="1">
        <f t="shared" si="50"/>
        <v>0.21995237333333334</v>
      </c>
      <c r="F135" s="36">
        <f t="shared" si="56"/>
        <v>1.9945718518518427E-2</v>
      </c>
      <c r="G135" s="9"/>
      <c r="H135" s="40">
        <f t="shared" si="57"/>
        <v>2.6926719999999875</v>
      </c>
      <c r="I135" t="s">
        <v>7</v>
      </c>
      <c r="J135" s="97" t="s">
        <v>483</v>
      </c>
      <c r="K135" s="86">
        <f t="shared" si="61"/>
        <v>43665</v>
      </c>
      <c r="L135" s="87" t="str">
        <f t="shared" ca="1" si="62"/>
        <v>2019/11/18</v>
      </c>
      <c r="M135" s="85">
        <f t="shared" ca="1" si="63"/>
        <v>16605</v>
      </c>
      <c r="N135" s="110">
        <f t="shared" ca="1" si="64"/>
        <v>5.9188514302920527E-2</v>
      </c>
      <c r="O135" s="90">
        <f t="shared" si="58"/>
        <v>134.92855999999998</v>
      </c>
      <c r="P135" s="90">
        <f t="shared" si="59"/>
        <v>-7.1440000000023929E-2</v>
      </c>
      <c r="Q135" s="93">
        <f t="shared" si="51"/>
        <v>0.89952373333333313</v>
      </c>
      <c r="R135" s="6">
        <f t="shared" si="55"/>
        <v>14103.29000000001</v>
      </c>
      <c r="S135" s="106">
        <f t="shared" si="60"/>
        <v>13355.815630000008</v>
      </c>
      <c r="T135" s="106"/>
      <c r="U135" s="113"/>
      <c r="V135" s="107">
        <f t="shared" si="52"/>
        <v>7247.8200000000006</v>
      </c>
      <c r="W135" s="107">
        <f t="shared" si="53"/>
        <v>20603.635630000008</v>
      </c>
      <c r="X135" s="97">
        <f t="shared" si="65"/>
        <v>19820</v>
      </c>
      <c r="Y135" s="6">
        <f t="shared" si="54"/>
        <v>783.63563000000795</v>
      </c>
      <c r="Z135" s="4">
        <f t="shared" si="68"/>
        <v>3.9537620080726921E-2</v>
      </c>
      <c r="AA135" s="4">
        <f t="shared" si="66"/>
        <v>6.2330926696882116E-2</v>
      </c>
      <c r="AB135" s="125">
        <f t="shared" si="67"/>
        <v>0.20000665481481492</v>
      </c>
    </row>
    <row r="136" spans="1:28">
      <c r="A136" s="109" t="s">
        <v>489</v>
      </c>
      <c r="B136">
        <v>960</v>
      </c>
      <c r="C136" s="2">
        <v>1024.6199999999999</v>
      </c>
      <c r="D136" s="3">
        <v>0.93640000000000001</v>
      </c>
      <c r="E136" s="1">
        <f t="shared" si="50"/>
        <v>0.29000000000000004</v>
      </c>
      <c r="F136" s="36">
        <f t="shared" si="56"/>
        <v>3.1450799999999883E-2</v>
      </c>
      <c r="H136" s="40">
        <f t="shared" si="57"/>
        <v>30.192767999999887</v>
      </c>
      <c r="I136" t="s">
        <v>7</v>
      </c>
      <c r="J136" s="97" t="s">
        <v>490</v>
      </c>
      <c r="K136" s="86">
        <f t="shared" si="61"/>
        <v>43668</v>
      </c>
      <c r="L136" s="87" t="str">
        <f t="shared" ca="1" si="62"/>
        <v>2019/11/18</v>
      </c>
      <c r="M136" s="85">
        <f t="shared" ca="1" si="63"/>
        <v>115200</v>
      </c>
      <c r="N136" s="110">
        <f t="shared" ca="1" si="64"/>
        <v>9.5662849999999633E-2</v>
      </c>
      <c r="O136" s="90">
        <f t="shared" si="58"/>
        <v>959.45416799999987</v>
      </c>
      <c r="P136" s="90">
        <f t="shared" si="59"/>
        <v>-0.54583200000013221</v>
      </c>
      <c r="Q136" s="93">
        <v>1.6</v>
      </c>
      <c r="R136" s="6">
        <f t="shared" si="55"/>
        <v>15127.910000000011</v>
      </c>
      <c r="S136" s="106">
        <f t="shared" si="60"/>
        <v>14165.77492400001</v>
      </c>
      <c r="T136" s="106"/>
      <c r="U136" s="113"/>
      <c r="V136" s="107">
        <f t="shared" si="52"/>
        <v>7247.8200000000006</v>
      </c>
      <c r="W136" s="107">
        <f t="shared" si="53"/>
        <v>21413.594924000012</v>
      </c>
      <c r="X136" s="97">
        <f t="shared" si="65"/>
        <v>20780</v>
      </c>
      <c r="Y136" s="6">
        <f t="shared" si="54"/>
        <v>633.59492400001182</v>
      </c>
      <c r="Z136" s="4">
        <f t="shared" si="68"/>
        <v>3.0490612319538535E-2</v>
      </c>
      <c r="AA136" s="4">
        <f t="shared" si="66"/>
        <v>4.6821349110047983E-2</v>
      </c>
      <c r="AB136" s="125">
        <f t="shared" si="67"/>
        <v>0.25854920000000015</v>
      </c>
    </row>
    <row r="137" spans="1:28">
      <c r="A137" s="109" t="s">
        <v>491</v>
      </c>
      <c r="B137">
        <v>240</v>
      </c>
      <c r="C137" s="2">
        <v>253.9</v>
      </c>
      <c r="D137" s="3">
        <v>0.94479999999999997</v>
      </c>
      <c r="E137" s="1">
        <f t="shared" si="50"/>
        <v>0.28992314666666663</v>
      </c>
      <c r="F137" s="36">
        <f t="shared" si="56"/>
        <v>2.237066666666673E-2</v>
      </c>
      <c r="H137" s="40">
        <f t="shared" si="57"/>
        <v>5.3689600000000155</v>
      </c>
      <c r="I137" t="s">
        <v>7</v>
      </c>
      <c r="J137" s="97" t="s">
        <v>492</v>
      </c>
      <c r="K137" s="86">
        <f t="shared" si="61"/>
        <v>43669</v>
      </c>
      <c r="L137" s="87" t="str">
        <f t="shared" ca="1" si="62"/>
        <v>2019/11/18</v>
      </c>
      <c r="M137" s="85">
        <f t="shared" ca="1" si="63"/>
        <v>28560</v>
      </c>
      <c r="N137" s="110">
        <f t="shared" ca="1" si="64"/>
        <v>6.8615910364145855E-2</v>
      </c>
      <c r="O137" s="90">
        <f t="shared" si="58"/>
        <v>239.88471999999999</v>
      </c>
      <c r="P137" s="90">
        <f t="shared" si="59"/>
        <v>-0.11528000000001271</v>
      </c>
      <c r="Q137" s="93">
        <f t="shared" si="51"/>
        <v>1.5992314666666665</v>
      </c>
      <c r="R137" s="6">
        <f t="shared" si="55"/>
        <v>15381.81000000001</v>
      </c>
      <c r="S137" s="106">
        <f t="shared" si="60"/>
        <v>14532.73408800001</v>
      </c>
      <c r="T137" s="106"/>
      <c r="U137" s="113"/>
      <c r="V137" s="107">
        <f t="shared" ref="V137" si="69">U137+V136</f>
        <v>7247.8200000000006</v>
      </c>
      <c r="W137" s="107">
        <f t="shared" ref="W137" si="70">S137+V137</f>
        <v>21780.554088000012</v>
      </c>
      <c r="X137" s="97">
        <f t="shared" si="65"/>
        <v>21020</v>
      </c>
      <c r="Y137" s="6">
        <f t="shared" ref="Y137" si="71">W137-X137</f>
        <v>760.55408800001169</v>
      </c>
      <c r="Z137" s="4">
        <f t="shared" ref="Z137" si="72">W137/X137-1</f>
        <v>3.618240190295019E-2</v>
      </c>
      <c r="AA137" s="4">
        <f t="shared" ref="AA137" si="73">S137/(X137-V137)-1</f>
        <v>5.5223943340851678E-2</v>
      </c>
      <c r="AB137" s="125">
        <f t="shared" si="67"/>
        <v>0.26755247999999993</v>
      </c>
    </row>
    <row r="138" spans="1:28">
      <c r="A138" s="109" t="s">
        <v>497</v>
      </c>
      <c r="B138">
        <v>240</v>
      </c>
      <c r="C138" s="2">
        <v>251.55</v>
      </c>
      <c r="D138" s="3">
        <v>0.9536</v>
      </c>
      <c r="E138" s="1">
        <f t="shared" ref="E138" si="74">10%*Q138+13%</f>
        <v>0.28991872000000002</v>
      </c>
      <c r="F138" s="36">
        <f t="shared" si="56"/>
        <v>1.2908000000000067E-2</v>
      </c>
      <c r="H138" s="40">
        <f t="shared" si="57"/>
        <v>3.0979200000000162</v>
      </c>
      <c r="I138" t="s">
        <v>7</v>
      </c>
      <c r="J138" s="97" t="s">
        <v>496</v>
      </c>
      <c r="K138" s="86">
        <f t="shared" si="61"/>
        <v>43670</v>
      </c>
      <c r="L138" s="87" t="str">
        <f t="shared" ca="1" si="62"/>
        <v>2019/11/18</v>
      </c>
      <c r="M138" s="85">
        <f t="shared" ca="1" si="63"/>
        <v>28320</v>
      </c>
      <c r="N138" s="110">
        <f t="shared" ca="1" si="64"/>
        <v>3.9927288135593431E-2</v>
      </c>
      <c r="O138" s="90">
        <f t="shared" si="58"/>
        <v>239.87808000000001</v>
      </c>
      <c r="P138" s="90">
        <f t="shared" si="59"/>
        <v>-0.1219199999999887</v>
      </c>
      <c r="Q138" s="93">
        <f t="shared" ref="Q138" si="75">O138/150</f>
        <v>1.5991872</v>
      </c>
      <c r="R138" s="6">
        <f t="shared" si="55"/>
        <v>15633.36000000001</v>
      </c>
      <c r="S138" s="106">
        <f t="shared" si="60"/>
        <v>14907.972096000009</v>
      </c>
      <c r="T138" s="106"/>
      <c r="U138" s="113"/>
      <c r="V138" s="107">
        <f t="shared" ref="V138" si="76">U138+V137</f>
        <v>7247.8200000000006</v>
      </c>
      <c r="W138" s="107">
        <f t="shared" ref="W138" si="77">S138+V138</f>
        <v>22155.792096000008</v>
      </c>
      <c r="X138" s="97">
        <f t="shared" si="65"/>
        <v>21260</v>
      </c>
      <c r="Y138" s="6">
        <f t="shared" ref="Y138" si="78">W138-X138</f>
        <v>895.79209600000831</v>
      </c>
      <c r="Z138" s="4">
        <f t="shared" ref="Z138" si="79">W138/X138-1</f>
        <v>4.2135093885230956E-2</v>
      </c>
      <c r="AA138" s="4">
        <f t="shared" ref="AA138" si="80">S138/(X138-V138)-1</f>
        <v>6.3929531022296926E-2</v>
      </c>
      <c r="AB138" s="125">
        <f t="shared" si="67"/>
        <v>0.27701071999999993</v>
      </c>
    </row>
    <row r="139" spans="1:28">
      <c r="A139" s="109" t="s">
        <v>504</v>
      </c>
      <c r="B139">
        <v>135</v>
      </c>
      <c r="C139" s="2">
        <v>140.99</v>
      </c>
      <c r="D139" s="3">
        <v>0.95699999999999996</v>
      </c>
      <c r="E139" s="1">
        <f t="shared" ref="E139:E141" si="81">10%*Q139+13%</f>
        <v>0.21995162000000001</v>
      </c>
      <c r="F139" s="36">
        <f t="shared" ref="F139:F141" si="82">IF(G139="",($F$1*C139-B139)/B139,H139/B139)</f>
        <v>9.2795259259261277E-3</v>
      </c>
      <c r="H139" s="40">
        <f t="shared" ref="H139:H141" si="83">IF(G139="",$F$1*C139-B139,G139-B139)</f>
        <v>1.2527360000000272</v>
      </c>
      <c r="I139" t="s">
        <v>7</v>
      </c>
      <c r="J139" s="97" t="s">
        <v>499</v>
      </c>
      <c r="K139" s="86">
        <f t="shared" si="61"/>
        <v>43671</v>
      </c>
      <c r="L139" s="87" t="str">
        <f t="shared" ca="1" si="62"/>
        <v>2019/11/18</v>
      </c>
      <c r="M139" s="85">
        <f t="shared" ca="1" si="63"/>
        <v>15795</v>
      </c>
      <c r="N139" s="110">
        <f t="shared" ca="1" si="64"/>
        <v>2.8948948401393476E-2</v>
      </c>
      <c r="O139" s="90">
        <f t="shared" ref="O139:O141" si="84">D139*C139</f>
        <v>134.92743000000002</v>
      </c>
      <c r="P139" s="90">
        <f t="shared" si="59"/>
        <v>-7.2569999999984702E-2</v>
      </c>
      <c r="Q139" s="93">
        <f t="shared" ref="Q139:Q140" si="85">O139/150</f>
        <v>0.8995162000000001</v>
      </c>
      <c r="R139" s="6">
        <f t="shared" ref="R139:R140" si="86">R138+C139-T139</f>
        <v>15774.350000000009</v>
      </c>
      <c r="S139" s="106">
        <f t="shared" ref="S139:S140" si="87">R139*D139</f>
        <v>15096.052950000008</v>
      </c>
      <c r="T139" s="106"/>
      <c r="U139" s="113"/>
      <c r="V139" s="107">
        <f t="shared" ref="V139:V140" si="88">U139+V138</f>
        <v>7247.8200000000006</v>
      </c>
      <c r="W139" s="107">
        <f t="shared" ref="W139:W140" si="89">S139+V139</f>
        <v>22343.872950000008</v>
      </c>
      <c r="X139" s="97">
        <f t="shared" ref="X139:X140" si="90">X138+B139</f>
        <v>21395</v>
      </c>
      <c r="Y139" s="6">
        <f t="shared" ref="Y139:Y140" si="91">W139-X139</f>
        <v>948.87295000000813</v>
      </c>
      <c r="Z139" s="4">
        <f t="shared" ref="Z139:Z140" si="92">W139/X139-1</f>
        <v>4.4350219677495195E-2</v>
      </c>
      <c r="AA139" s="4">
        <f t="shared" ref="AA139:AA140" si="93">S139/(X139-V139)-1</f>
        <v>6.7071525915412655E-2</v>
      </c>
      <c r="AB139" s="125">
        <f t="shared" si="67"/>
        <v>0.21067209407407389</v>
      </c>
    </row>
    <row r="140" spans="1:28">
      <c r="A140" s="109" t="s">
        <v>505</v>
      </c>
      <c r="B140">
        <v>135</v>
      </c>
      <c r="C140" s="2">
        <v>140.77000000000001</v>
      </c>
      <c r="D140" s="3">
        <v>0.95850000000000002</v>
      </c>
      <c r="E140" s="1">
        <f t="shared" si="81"/>
        <v>0.21995203000000002</v>
      </c>
      <c r="F140" s="36">
        <f t="shared" si="82"/>
        <v>7.7046518518519257E-3</v>
      </c>
      <c r="H140" s="40">
        <f t="shared" si="83"/>
        <v>1.0401280000000099</v>
      </c>
      <c r="I140" t="s">
        <v>7</v>
      </c>
      <c r="J140" s="97" t="s">
        <v>501</v>
      </c>
      <c r="K140" s="86">
        <f t="shared" si="61"/>
        <v>43672</v>
      </c>
      <c r="L140" s="87" t="str">
        <f t="shared" ca="1" si="62"/>
        <v>2019/11/18</v>
      </c>
      <c r="M140" s="85">
        <f t="shared" ca="1" si="63"/>
        <v>15660</v>
      </c>
      <c r="N140" s="110">
        <f t="shared" ca="1" si="64"/>
        <v>2.4243085568327178E-2</v>
      </c>
      <c r="O140" s="90">
        <f t="shared" si="84"/>
        <v>134.92804500000003</v>
      </c>
      <c r="P140" s="90">
        <f t="shared" si="59"/>
        <v>-7.1954999999974234E-2</v>
      </c>
      <c r="Q140" s="93">
        <f t="shared" si="85"/>
        <v>0.89952030000000016</v>
      </c>
      <c r="R140" s="6">
        <f t="shared" si="86"/>
        <v>15915.12000000001</v>
      </c>
      <c r="S140" s="106">
        <f t="shared" si="87"/>
        <v>15254.64252000001</v>
      </c>
      <c r="T140" s="106"/>
      <c r="U140" s="113"/>
      <c r="V140" s="107">
        <f t="shared" si="88"/>
        <v>7247.8200000000006</v>
      </c>
      <c r="W140" s="107">
        <f t="shared" si="89"/>
        <v>22502.462520000012</v>
      </c>
      <c r="X140" s="97">
        <f t="shared" si="90"/>
        <v>21530</v>
      </c>
      <c r="Y140" s="6">
        <f t="shared" si="91"/>
        <v>972.46252000001186</v>
      </c>
      <c r="Z140" s="4">
        <f t="shared" si="92"/>
        <v>4.5167790060381519E-2</v>
      </c>
      <c r="AA140" s="4">
        <f t="shared" si="93"/>
        <v>6.8089221673442779E-2</v>
      </c>
      <c r="AB140" s="125">
        <f t="shared" si="67"/>
        <v>0.21224737814814809</v>
      </c>
    </row>
    <row r="141" spans="1:28">
      <c r="A141" s="109" t="s">
        <v>506</v>
      </c>
      <c r="B141">
        <v>135</v>
      </c>
      <c r="C141" s="2">
        <v>140.80000000000001</v>
      </c>
      <c r="D141" s="3">
        <v>0.95830000000000004</v>
      </c>
      <c r="E141" s="1">
        <f t="shared" si="81"/>
        <v>0.2199524266666667</v>
      </c>
      <c r="F141" s="36">
        <f t="shared" si="82"/>
        <v>7.919407407407604E-3</v>
      </c>
      <c r="H141" s="40">
        <f t="shared" si="83"/>
        <v>1.0691200000000265</v>
      </c>
      <c r="I141" t="s">
        <v>7</v>
      </c>
      <c r="J141" s="97" t="s">
        <v>503</v>
      </c>
      <c r="K141" s="86">
        <f t="shared" si="61"/>
        <v>43675</v>
      </c>
      <c r="L141" s="87" t="str">
        <f t="shared" ca="1" si="62"/>
        <v>2019/11/18</v>
      </c>
      <c r="M141" s="85">
        <f t="shared" ca="1" si="63"/>
        <v>15255</v>
      </c>
      <c r="N141" s="110">
        <f t="shared" ca="1" si="64"/>
        <v>2.5580386758440491E-2</v>
      </c>
      <c r="O141" s="90">
        <f t="shared" si="84"/>
        <v>134.92864000000003</v>
      </c>
      <c r="P141" s="90">
        <f t="shared" si="59"/>
        <v>-7.1359999999970114E-2</v>
      </c>
      <c r="Q141" s="93">
        <f t="shared" ref="Q141" si="94">O141/150</f>
        <v>0.89952426666666685</v>
      </c>
      <c r="R141" s="6">
        <f t="shared" ref="R141" si="95">R140+C141-T141</f>
        <v>16055.920000000009</v>
      </c>
      <c r="S141" s="106">
        <f t="shared" ref="S141" si="96">R141*D141</f>
        <v>15386.388136000009</v>
      </c>
      <c r="T141" s="106"/>
      <c r="U141" s="113"/>
      <c r="V141" s="107">
        <f t="shared" ref="V141" si="97">U141+V140</f>
        <v>7247.8200000000006</v>
      </c>
      <c r="W141" s="107">
        <f t="shared" ref="W141" si="98">S141+V141</f>
        <v>22634.208136000008</v>
      </c>
      <c r="X141" s="97">
        <f t="shared" ref="X141" si="99">X140+B141</f>
        <v>21665</v>
      </c>
      <c r="Y141" s="6">
        <f t="shared" ref="Y141" si="100">W141-X141</f>
        <v>969.20813600000838</v>
      </c>
      <c r="Z141" s="4">
        <f t="shared" ref="Z141" si="101">W141/X141-1</f>
        <v>4.4736124440341918E-2</v>
      </c>
      <c r="AA141" s="4">
        <f t="shared" ref="AA141" si="102">S141/(X141-V141)-1</f>
        <v>6.7225916302633859E-2</v>
      </c>
      <c r="AB141" s="125">
        <f t="shared" si="67"/>
        <v>0.2120330192592591</v>
      </c>
    </row>
    <row r="142" spans="1:28">
      <c r="A142" s="109" t="s">
        <v>516</v>
      </c>
      <c r="B142">
        <v>135</v>
      </c>
      <c r="C142" s="2">
        <v>140.06</v>
      </c>
      <c r="D142" s="3">
        <v>0.96340000000000003</v>
      </c>
      <c r="E142" s="1">
        <f t="shared" ref="E142:E145" si="103">10%*Q142+13%</f>
        <v>0.21995586933333333</v>
      </c>
      <c r="F142" s="36">
        <f t="shared" ref="F142:F145" si="104">IF(G142="",($F$1*C142-B142)/B142,H142/B142)</f>
        <v>2.6221037037036815E-3</v>
      </c>
      <c r="H142" s="40">
        <f t="shared" ref="H142:H145" si="105">IF(G142="",$F$1*C142-B142,G142-B142)</f>
        <v>0.35398399999999697</v>
      </c>
      <c r="I142" t="s">
        <v>7</v>
      </c>
      <c r="J142" s="97" t="s">
        <v>509</v>
      </c>
      <c r="K142" s="86">
        <f t="shared" si="61"/>
        <v>43676</v>
      </c>
      <c r="L142" s="87" t="str">
        <f t="shared" ca="1" si="62"/>
        <v>2019/11/18</v>
      </c>
      <c r="M142" s="85">
        <f t="shared" ca="1" si="63"/>
        <v>15120</v>
      </c>
      <c r="N142" s="110">
        <f t="shared" ca="1" si="64"/>
        <v>8.5452486772486045E-3</v>
      </c>
      <c r="O142" s="90">
        <f t="shared" ref="O142:O145" si="106">D142*C142</f>
        <v>134.93380400000001</v>
      </c>
      <c r="P142" s="90">
        <f t="shared" ref="P142:P145" si="107">O142-B142</f>
        <v>-6.6195999999990818E-2</v>
      </c>
      <c r="Q142" s="93">
        <f t="shared" ref="Q142:Q144" si="108">O142/150</f>
        <v>0.89955869333333338</v>
      </c>
      <c r="R142" s="6">
        <f t="shared" ref="R142:R145" si="109">R141+C142-T142</f>
        <v>16195.980000000009</v>
      </c>
      <c r="S142" s="106">
        <f t="shared" ref="S142:S145" si="110">R142*D142</f>
        <v>15603.207132000009</v>
      </c>
      <c r="T142" s="106"/>
      <c r="U142" s="113"/>
      <c r="V142" s="107">
        <f t="shared" ref="V142:V145" si="111">U142+V141</f>
        <v>7247.8200000000006</v>
      </c>
      <c r="W142" s="107">
        <f t="shared" ref="W142:W145" si="112">S142+V142</f>
        <v>22851.02713200001</v>
      </c>
      <c r="X142" s="97">
        <f t="shared" ref="X142:X145" si="113">X141+B142</f>
        <v>21800</v>
      </c>
      <c r="Y142" s="6">
        <f t="shared" ref="Y142:Y145" si="114">W142-X142</f>
        <v>1051.0271320000102</v>
      </c>
      <c r="Z142" s="4">
        <f t="shared" ref="Z142:Z145" si="115">W142/X142-1</f>
        <v>4.8212253761468427E-2</v>
      </c>
      <c r="AA142" s="4">
        <f t="shared" ref="AA142:AA145" si="116">S142/(X142-V142)-1</f>
        <v>7.2224720419896471E-2</v>
      </c>
      <c r="AB142" s="125">
        <f t="shared" si="67"/>
        <v>0.21733376562962964</v>
      </c>
    </row>
    <row r="143" spans="1:28">
      <c r="A143" s="109" t="s">
        <v>517</v>
      </c>
      <c r="B143">
        <v>135</v>
      </c>
      <c r="C143" s="2">
        <v>140.57</v>
      </c>
      <c r="D143" s="3">
        <v>0.95989999999999998</v>
      </c>
      <c r="E143" s="1">
        <f t="shared" si="103"/>
        <v>0.21995542866666667</v>
      </c>
      <c r="F143" s="36">
        <f t="shared" si="104"/>
        <v>6.2729481481481053E-3</v>
      </c>
      <c r="H143" s="40">
        <f t="shared" si="105"/>
        <v>0.84684799999999427</v>
      </c>
      <c r="I143" t="s">
        <v>7</v>
      </c>
      <c r="J143" s="97" t="s">
        <v>511</v>
      </c>
      <c r="K143" s="86">
        <f t="shared" si="61"/>
        <v>43677</v>
      </c>
      <c r="L143" s="87" t="str">
        <f t="shared" ca="1" si="62"/>
        <v>2019/11/18</v>
      </c>
      <c r="M143" s="85">
        <f t="shared" ca="1" si="63"/>
        <v>14985</v>
      </c>
      <c r="N143" s="110">
        <f t="shared" ca="1" si="64"/>
        <v>2.0627261928595122E-2</v>
      </c>
      <c r="O143" s="90">
        <f t="shared" si="106"/>
        <v>134.933143</v>
      </c>
      <c r="P143" s="90">
        <f t="shared" si="107"/>
        <v>-6.6856999999998834E-2</v>
      </c>
      <c r="Q143" s="93">
        <f t="shared" si="108"/>
        <v>0.8995542866666667</v>
      </c>
      <c r="R143" s="6">
        <f t="shared" si="109"/>
        <v>16336.550000000008</v>
      </c>
      <c r="S143" s="106">
        <f t="shared" si="110"/>
        <v>15681.454345000007</v>
      </c>
      <c r="T143" s="106"/>
      <c r="U143" s="113"/>
      <c r="V143" s="107">
        <f t="shared" si="111"/>
        <v>7247.8200000000006</v>
      </c>
      <c r="W143" s="107">
        <f t="shared" si="112"/>
        <v>22929.274345000009</v>
      </c>
      <c r="X143" s="97">
        <f t="shared" si="113"/>
        <v>21935</v>
      </c>
      <c r="Y143" s="6">
        <f t="shared" si="114"/>
        <v>994.27434500000891</v>
      </c>
      <c r="Z143" s="4">
        <f t="shared" si="115"/>
        <v>4.5328212673809487E-2</v>
      </c>
      <c r="AA143" s="4">
        <f t="shared" si="116"/>
        <v>6.769674947811688E-2</v>
      </c>
      <c r="AB143" s="125">
        <f t="shared" si="67"/>
        <v>0.21368248051851857</v>
      </c>
    </row>
    <row r="144" spans="1:28">
      <c r="A144" s="109" t="s">
        <v>518</v>
      </c>
      <c r="B144">
        <v>135</v>
      </c>
      <c r="C144" s="2">
        <v>141.47999999999999</v>
      </c>
      <c r="D144" s="3">
        <v>0.95369999999999999</v>
      </c>
      <c r="E144" s="1">
        <f t="shared" si="103"/>
        <v>0.21995298400000002</v>
      </c>
      <c r="F144" s="36">
        <f t="shared" si="104"/>
        <v>1.2787199999999959E-2</v>
      </c>
      <c r="H144" s="40">
        <f t="shared" si="105"/>
        <v>1.7262719999999945</v>
      </c>
      <c r="I144" t="s">
        <v>7</v>
      </c>
      <c r="J144" s="97" t="s">
        <v>512</v>
      </c>
      <c r="K144" s="86">
        <f t="shared" si="61"/>
        <v>43678</v>
      </c>
      <c r="L144" s="87" t="str">
        <f t="shared" ca="1" si="62"/>
        <v>2019/11/18</v>
      </c>
      <c r="M144" s="85">
        <f t="shared" ca="1" si="63"/>
        <v>14850</v>
      </c>
      <c r="N144" s="110">
        <f t="shared" ca="1" si="64"/>
        <v>4.2430254545454411E-2</v>
      </c>
      <c r="O144" s="90">
        <f t="shared" si="106"/>
        <v>134.92947599999999</v>
      </c>
      <c r="P144" s="90">
        <f t="shared" si="107"/>
        <v>-7.0524000000006026E-2</v>
      </c>
      <c r="Q144" s="93">
        <f t="shared" si="108"/>
        <v>0.89952983999999991</v>
      </c>
      <c r="R144" s="6">
        <f t="shared" si="109"/>
        <v>16478.03000000001</v>
      </c>
      <c r="S144" s="106">
        <f t="shared" si="110"/>
        <v>15715.097211000009</v>
      </c>
      <c r="T144" s="106"/>
      <c r="U144" s="113"/>
      <c r="V144" s="107">
        <f t="shared" si="111"/>
        <v>7247.8200000000006</v>
      </c>
      <c r="W144" s="107">
        <f t="shared" si="112"/>
        <v>22962.917211000011</v>
      </c>
      <c r="X144" s="97">
        <f t="shared" si="113"/>
        <v>22070</v>
      </c>
      <c r="Y144" s="6">
        <f t="shared" si="114"/>
        <v>892.91721100001087</v>
      </c>
      <c r="Z144" s="4">
        <f t="shared" si="115"/>
        <v>4.0458414635252016E-2</v>
      </c>
      <c r="AA144" s="4">
        <f t="shared" si="116"/>
        <v>6.0241962450868103E-2</v>
      </c>
      <c r="AB144" s="125">
        <f t="shared" si="67"/>
        <v>0.20716578400000005</v>
      </c>
    </row>
    <row r="145" spans="1:28">
      <c r="A145" s="109" t="s">
        <v>519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103"/>
        <v>0.29000000000000004</v>
      </c>
      <c r="F145" s="36">
        <f t="shared" si="104"/>
        <v>2.4625600000000011E-2</v>
      </c>
      <c r="H145" s="40">
        <f t="shared" si="105"/>
        <v>5.9101440000000025</v>
      </c>
      <c r="I145" t="s">
        <v>7</v>
      </c>
      <c r="J145" s="97" t="s">
        <v>513</v>
      </c>
      <c r="K145" s="86">
        <f t="shared" si="61"/>
        <v>43679</v>
      </c>
      <c r="L145" s="87" t="str">
        <f t="shared" ca="1" si="62"/>
        <v>2019/11/18</v>
      </c>
      <c r="M145" s="85">
        <f t="shared" ca="1" si="63"/>
        <v>26160</v>
      </c>
      <c r="N145" s="110">
        <f t="shared" ca="1" si="64"/>
        <v>8.2461871559633054E-2</v>
      </c>
      <c r="O145" s="90">
        <f t="shared" si="106"/>
        <v>239.87944199999998</v>
      </c>
      <c r="P145" s="90">
        <f t="shared" si="107"/>
        <v>-0.12055800000001682</v>
      </c>
      <c r="Q145" s="93">
        <f>B145/150</f>
        <v>1.6</v>
      </c>
      <c r="R145" s="6">
        <f t="shared" si="109"/>
        <v>16732.490000000009</v>
      </c>
      <c r="S145" s="106">
        <f t="shared" si="110"/>
        <v>15773.718323000008</v>
      </c>
      <c r="T145" s="106"/>
      <c r="U145" s="113"/>
      <c r="V145" s="107">
        <f t="shared" si="111"/>
        <v>7247.8200000000006</v>
      </c>
      <c r="W145" s="107">
        <f t="shared" si="112"/>
        <v>23021.538323000008</v>
      </c>
      <c r="X145" s="97">
        <f t="shared" si="113"/>
        <v>22310</v>
      </c>
      <c r="Y145" s="6">
        <f t="shared" si="114"/>
        <v>711.53832300000795</v>
      </c>
      <c r="Z145" s="4">
        <f t="shared" si="115"/>
        <v>3.1893246212461035E-2</v>
      </c>
      <c r="AA145" s="4">
        <f t="shared" si="116"/>
        <v>4.7240062394687143E-2</v>
      </c>
      <c r="AB145" s="125">
        <f t="shared" si="67"/>
        <v>0.26537440000000001</v>
      </c>
    </row>
    <row r="146" spans="1:28">
      <c r="A146" s="109" t="s">
        <v>529</v>
      </c>
      <c r="B146">
        <v>240</v>
      </c>
      <c r="C146" s="2">
        <v>257.33</v>
      </c>
      <c r="D146" s="3">
        <v>0.93220000000000003</v>
      </c>
      <c r="E146" s="1">
        <f t="shared" ref="E146:E150" si="117">10%*Q146+13%</f>
        <v>0.29000000000000004</v>
      </c>
      <c r="F146" s="36">
        <f t="shared" ref="F146:F150" si="118">IF(G146="",($F$1*C146-B146)/B146,H146/B146)</f>
        <v>3.6182133333333276E-2</v>
      </c>
      <c r="H146" s="40">
        <f t="shared" ref="H146:H150" si="119">IF(G146="",$F$1*C146-B146,G146-B146)</f>
        <v>8.6837119999999857</v>
      </c>
      <c r="I146" t="s">
        <v>7</v>
      </c>
      <c r="J146" s="97" t="s">
        <v>530</v>
      </c>
      <c r="K146" s="86">
        <f t="shared" si="61"/>
        <v>43682</v>
      </c>
      <c r="L146" s="87" t="str">
        <f t="shared" ca="1" si="62"/>
        <v>2019/11/18</v>
      </c>
      <c r="M146" s="85">
        <f t="shared" ca="1" si="63"/>
        <v>25440</v>
      </c>
      <c r="N146" s="110">
        <f t="shared" ca="1" si="64"/>
        <v>0.12458942138364758</v>
      </c>
      <c r="O146" s="90">
        <f t="shared" ref="O146:O150" si="120">D146*C146</f>
        <v>239.883026</v>
      </c>
      <c r="P146" s="90">
        <f t="shared" ref="P146:P150" si="121">O146-B146</f>
        <v>-0.11697399999999902</v>
      </c>
      <c r="Q146" s="93">
        <f t="shared" ref="Q146:Q150" si="122">B146/150</f>
        <v>1.6</v>
      </c>
      <c r="R146" s="6">
        <f t="shared" ref="R146:R150" si="123">R145+C146-T146</f>
        <v>16989.820000000011</v>
      </c>
      <c r="S146" s="106">
        <f t="shared" ref="S146:S150" si="124">R146*D146</f>
        <v>15837.910204000011</v>
      </c>
      <c r="T146" s="106"/>
      <c r="U146" s="113"/>
      <c r="V146" s="107">
        <f t="shared" ref="V146:V150" si="125">U146+V145</f>
        <v>7247.8200000000006</v>
      </c>
      <c r="W146" s="107">
        <f t="shared" ref="W146:W150" si="126">S146+V146</f>
        <v>23085.73020400001</v>
      </c>
      <c r="X146" s="97">
        <f t="shared" ref="X146:X150" si="127">X145+B146</f>
        <v>22550</v>
      </c>
      <c r="Y146" s="6">
        <f t="shared" ref="Y146:Y150" si="128">W146-X146</f>
        <v>535.73020400001042</v>
      </c>
      <c r="Z146" s="4">
        <f t="shared" ref="Z146:Z150" si="129">W146/X146-1</f>
        <v>2.3757436984479297E-2</v>
      </c>
      <c r="AA146" s="4">
        <f t="shared" ref="AA146:AA150" si="130">S146/(X146-V146)-1</f>
        <v>3.5010057651917004E-2</v>
      </c>
      <c r="AB146" s="125">
        <f t="shared" si="67"/>
        <v>0.25381786666666678</v>
      </c>
    </row>
    <row r="147" spans="1:28">
      <c r="A147" s="109" t="s">
        <v>531</v>
      </c>
      <c r="B147">
        <v>360</v>
      </c>
      <c r="C147" s="2">
        <f>262.68+131.34</f>
        <v>394.02</v>
      </c>
      <c r="D147" s="3">
        <v>0.91320000000000001</v>
      </c>
      <c r="E147" s="1">
        <f t="shared" si="117"/>
        <v>0.29000000000000004</v>
      </c>
      <c r="F147" s="36">
        <f t="shared" si="118"/>
        <v>5.7724800000000048E-2</v>
      </c>
      <c r="H147" s="40">
        <f t="shared" si="119"/>
        <v>20.780928000000017</v>
      </c>
      <c r="I147" t="s">
        <v>7</v>
      </c>
      <c r="J147" s="97" t="s">
        <v>532</v>
      </c>
      <c r="K147" s="86">
        <f t="shared" si="61"/>
        <v>43683</v>
      </c>
      <c r="L147" s="87" t="str">
        <f t="shared" ca="1" si="62"/>
        <v>2019/11/18</v>
      </c>
      <c r="M147" s="85">
        <f t="shared" ca="1" si="63"/>
        <v>37800</v>
      </c>
      <c r="N147" s="110">
        <f t="shared" ca="1" si="64"/>
        <v>0.20066240000000019</v>
      </c>
      <c r="O147" s="90">
        <f t="shared" si="120"/>
        <v>359.81906399999997</v>
      </c>
      <c r="P147" s="90">
        <f t="shared" si="121"/>
        <v>-0.18093600000003107</v>
      </c>
      <c r="Q147" s="93">
        <v>1.6</v>
      </c>
      <c r="R147" s="6">
        <f t="shared" si="123"/>
        <v>17383.840000000011</v>
      </c>
      <c r="S147" s="106">
        <f t="shared" si="124"/>
        <v>15874.92268800001</v>
      </c>
      <c r="T147" s="106"/>
      <c r="U147" s="113"/>
      <c r="V147" s="107">
        <f t="shared" si="125"/>
        <v>7247.8200000000006</v>
      </c>
      <c r="W147" s="107">
        <f t="shared" si="126"/>
        <v>23122.742688000009</v>
      </c>
      <c r="X147" s="97">
        <f t="shared" si="127"/>
        <v>22910</v>
      </c>
      <c r="Y147" s="6">
        <f t="shared" si="128"/>
        <v>212.74268800000937</v>
      </c>
      <c r="Z147" s="4">
        <f t="shared" si="129"/>
        <v>9.2860186817986801E-3</v>
      </c>
      <c r="AA147" s="4">
        <f t="shared" si="130"/>
        <v>1.3583210510925703E-2</v>
      </c>
      <c r="AB147" s="125">
        <f t="shared" si="67"/>
        <v>0.23227519999999999</v>
      </c>
    </row>
    <row r="148" spans="1:28">
      <c r="A148" s="109" t="s">
        <v>533</v>
      </c>
      <c r="B148">
        <v>360</v>
      </c>
      <c r="C148" s="2">
        <v>395.75</v>
      </c>
      <c r="D148" s="3">
        <v>0.90920000000000001</v>
      </c>
      <c r="E148" s="1">
        <f t="shared" si="117"/>
        <v>0.29000000000000004</v>
      </c>
      <c r="F148" s="36">
        <f t="shared" si="118"/>
        <v>6.236888888888896E-2</v>
      </c>
      <c r="H148" s="40">
        <f t="shared" si="119"/>
        <v>22.452800000000025</v>
      </c>
      <c r="I148" t="s">
        <v>7</v>
      </c>
      <c r="J148" s="97" t="s">
        <v>534</v>
      </c>
      <c r="K148" s="86">
        <f t="shared" si="61"/>
        <v>43684</v>
      </c>
      <c r="L148" s="87" t="str">
        <f t="shared" ca="1" si="62"/>
        <v>2019/11/18</v>
      </c>
      <c r="M148" s="85">
        <f t="shared" ca="1" si="63"/>
        <v>37440</v>
      </c>
      <c r="N148" s="110">
        <f t="shared" ca="1" si="64"/>
        <v>0.2188908119658122</v>
      </c>
      <c r="O148" s="90">
        <f t="shared" si="120"/>
        <v>359.8159</v>
      </c>
      <c r="P148" s="90">
        <f t="shared" si="121"/>
        <v>-0.18410000000000082</v>
      </c>
      <c r="Q148" s="93">
        <v>1.6</v>
      </c>
      <c r="R148" s="6">
        <f t="shared" si="123"/>
        <v>17779.590000000011</v>
      </c>
      <c r="S148" s="106">
        <f t="shared" si="124"/>
        <v>16165.203228000009</v>
      </c>
      <c r="T148" s="106"/>
      <c r="U148" s="113"/>
      <c r="V148" s="107">
        <f t="shared" si="125"/>
        <v>7247.8200000000006</v>
      </c>
      <c r="W148" s="107">
        <f t="shared" si="126"/>
        <v>23413.023228000009</v>
      </c>
      <c r="X148" s="97">
        <f t="shared" si="127"/>
        <v>23270</v>
      </c>
      <c r="Y148" s="6">
        <f t="shared" si="128"/>
        <v>143.02322800000911</v>
      </c>
      <c r="Z148" s="4">
        <f t="shared" si="129"/>
        <v>6.1462495917494753E-3</v>
      </c>
      <c r="AA148" s="4">
        <f t="shared" si="130"/>
        <v>8.9265772822431089E-3</v>
      </c>
      <c r="AB148" s="125">
        <f t="shared" si="67"/>
        <v>0.22763111111111106</v>
      </c>
    </row>
    <row r="149" spans="1:28">
      <c r="A149" s="109" t="s">
        <v>535</v>
      </c>
      <c r="B149">
        <v>240</v>
      </c>
      <c r="C149" s="2">
        <v>262.33999999999997</v>
      </c>
      <c r="D149" s="3">
        <v>0.91439999999999999</v>
      </c>
      <c r="E149" s="1">
        <f t="shared" si="117"/>
        <v>0.29000000000000004</v>
      </c>
      <c r="F149" s="36">
        <f t="shared" si="118"/>
        <v>5.635573333333331E-2</v>
      </c>
      <c r="H149" s="40">
        <f t="shared" si="119"/>
        <v>13.525375999999994</v>
      </c>
      <c r="I149" t="s">
        <v>7</v>
      </c>
      <c r="J149" s="97" t="s">
        <v>536</v>
      </c>
      <c r="K149" s="86">
        <f t="shared" si="61"/>
        <v>43685</v>
      </c>
      <c r="L149" s="87" t="str">
        <f t="shared" ca="1" si="62"/>
        <v>2019/11/18</v>
      </c>
      <c r="M149" s="85">
        <f t="shared" ca="1" si="63"/>
        <v>24720</v>
      </c>
      <c r="N149" s="110">
        <f t="shared" ca="1" si="64"/>
        <v>0.19970721035598696</v>
      </c>
      <c r="O149" s="90">
        <f t="shared" si="120"/>
        <v>239.88369599999999</v>
      </c>
      <c r="P149" s="90">
        <f t="shared" si="121"/>
        <v>-0.11630400000001373</v>
      </c>
      <c r="Q149" s="93">
        <f t="shared" si="122"/>
        <v>1.6</v>
      </c>
      <c r="R149" s="6">
        <f t="shared" si="123"/>
        <v>18041.930000000011</v>
      </c>
      <c r="S149" s="106">
        <f t="shared" si="124"/>
        <v>16497.540792000011</v>
      </c>
      <c r="T149" s="106"/>
      <c r="U149" s="113"/>
      <c r="V149" s="107">
        <f t="shared" si="125"/>
        <v>7247.8200000000006</v>
      </c>
      <c r="W149" s="107">
        <f t="shared" si="126"/>
        <v>23745.36079200001</v>
      </c>
      <c r="X149" s="97">
        <f t="shared" si="127"/>
        <v>23510</v>
      </c>
      <c r="Y149" s="6">
        <f t="shared" si="128"/>
        <v>235.36079200001041</v>
      </c>
      <c r="Z149" s="4">
        <f t="shared" si="129"/>
        <v>1.0011092811569977E-2</v>
      </c>
      <c r="AA149" s="4">
        <f t="shared" si="130"/>
        <v>1.4472893056159064E-2</v>
      </c>
      <c r="AB149" s="125">
        <f t="shared" si="67"/>
        <v>0.23364426666666671</v>
      </c>
    </row>
    <row r="150" spans="1:28">
      <c r="A150" s="109" t="s">
        <v>537</v>
      </c>
      <c r="B150">
        <v>240</v>
      </c>
      <c r="C150" s="2">
        <v>265.32</v>
      </c>
      <c r="D150" s="3">
        <v>0.90410000000000001</v>
      </c>
      <c r="E150" s="1">
        <f t="shared" si="117"/>
        <v>0.29000000000000004</v>
      </c>
      <c r="F150" s="36">
        <f t="shared" si="118"/>
        <v>6.8355200000000116E-2</v>
      </c>
      <c r="H150" s="40">
        <f t="shared" si="119"/>
        <v>16.405248000000029</v>
      </c>
      <c r="I150" t="s">
        <v>7</v>
      </c>
      <c r="J150" s="97" t="s">
        <v>538</v>
      </c>
      <c r="K150" s="86">
        <f t="shared" si="61"/>
        <v>43686</v>
      </c>
      <c r="L150" s="87" t="str">
        <f t="shared" ca="1" si="62"/>
        <v>2019/11/18</v>
      </c>
      <c r="M150" s="85">
        <f t="shared" ca="1" si="63"/>
        <v>24480</v>
      </c>
      <c r="N150" s="110">
        <f t="shared" ca="1" si="64"/>
        <v>0.24460439215686317</v>
      </c>
      <c r="O150" s="90">
        <f t="shared" si="120"/>
        <v>239.875812</v>
      </c>
      <c r="P150" s="90">
        <f t="shared" si="121"/>
        <v>-0.12418800000000374</v>
      </c>
      <c r="Q150" s="93">
        <f t="shared" si="122"/>
        <v>1.6</v>
      </c>
      <c r="R150" s="6">
        <f t="shared" si="123"/>
        <v>18307.250000000011</v>
      </c>
      <c r="S150" s="106">
        <f t="shared" si="124"/>
        <v>16551.584725000012</v>
      </c>
      <c r="T150" s="106"/>
      <c r="U150" s="113"/>
      <c r="V150" s="107">
        <f t="shared" si="125"/>
        <v>7247.8200000000006</v>
      </c>
      <c r="W150" s="107">
        <f t="shared" si="126"/>
        <v>23799.404725000011</v>
      </c>
      <c r="X150" s="97">
        <f t="shared" si="127"/>
        <v>23750</v>
      </c>
      <c r="Y150" s="6">
        <f t="shared" si="128"/>
        <v>49.40472500001124</v>
      </c>
      <c r="Z150" s="4">
        <f t="shared" si="129"/>
        <v>2.0801989473688831E-3</v>
      </c>
      <c r="AA150" s="4">
        <f t="shared" si="130"/>
        <v>2.9938302091003788E-3</v>
      </c>
      <c r="AB150" s="125">
        <f t="shared" si="67"/>
        <v>0.22164479999999992</v>
      </c>
    </row>
    <row r="151" spans="1:28">
      <c r="A151" s="109" t="s">
        <v>557</v>
      </c>
      <c r="B151">
        <v>240</v>
      </c>
      <c r="C151" s="2">
        <v>260.68</v>
      </c>
      <c r="D151" s="3">
        <v>0.92020000000000002</v>
      </c>
      <c r="E151" s="1">
        <f t="shared" ref="E151:E155" si="131">10%*Q151+13%</f>
        <v>0.29000000000000004</v>
      </c>
      <c r="F151" s="36">
        <f t="shared" ref="F151:F155" si="132">IF(G151="",($F$1*C151-B151)/B151,H151/B151)</f>
        <v>4.9671466666666692E-2</v>
      </c>
      <c r="H151" s="40">
        <f t="shared" ref="H151:H155" si="133">IF(G151="",$F$1*C151-B151,G151-B151)</f>
        <v>11.921152000000006</v>
      </c>
      <c r="I151" t="s">
        <v>7</v>
      </c>
      <c r="J151" s="97" t="s">
        <v>548</v>
      </c>
      <c r="K151" s="86">
        <f>DATE(MID(J151,1,4),MID(J151,5,2),MID(J151,7,2))</f>
        <v>43689</v>
      </c>
      <c r="L151" s="87" t="str">
        <f t="shared" ca="1" si="62"/>
        <v>2019/11/18</v>
      </c>
      <c r="M151" s="85">
        <f t="shared" ca="1" si="63"/>
        <v>23760</v>
      </c>
      <c r="N151" s="110">
        <f t="shared" ca="1" si="64"/>
        <v>0.18313217508417517</v>
      </c>
      <c r="O151" s="90">
        <f t="shared" ref="O151:O155" si="134">D151*C151</f>
        <v>239.877736</v>
      </c>
      <c r="P151" s="90">
        <f t="shared" ref="P151:P155" si="135">O151-B151</f>
        <v>-0.12226400000000126</v>
      </c>
      <c r="Q151" s="93">
        <f t="shared" ref="Q151:Q155" si="136">B151/150</f>
        <v>1.6</v>
      </c>
      <c r="R151" s="6">
        <f t="shared" ref="R151:R155" si="137">R150+C151-T151</f>
        <v>18567.930000000011</v>
      </c>
      <c r="S151" s="106">
        <f t="shared" ref="S151:S155" si="138">R151*D151</f>
        <v>17086.209186000011</v>
      </c>
      <c r="T151" s="106"/>
      <c r="U151" s="113"/>
      <c r="V151" s="107">
        <f t="shared" ref="V151:V155" si="139">U151+V150</f>
        <v>7247.8200000000006</v>
      </c>
      <c r="W151" s="107">
        <f t="shared" ref="W151:W155" si="140">S151+V151</f>
        <v>24334.029186000011</v>
      </c>
      <c r="X151" s="97">
        <f t="shared" ref="X151:X155" si="141">X150+B151</f>
        <v>23990</v>
      </c>
      <c r="Y151" s="6">
        <f t="shared" ref="Y151:Y155" si="142">W151-X151</f>
        <v>344.02918600001067</v>
      </c>
      <c r="Z151" s="4">
        <f t="shared" ref="Z151:Z155" si="143">W151/X151-1</f>
        <v>1.4340524635265028E-2</v>
      </c>
      <c r="AA151" s="4">
        <f t="shared" ref="AA151:AA155" si="144">S151/(X151-V151)-1</f>
        <v>2.0548649339573011E-2</v>
      </c>
      <c r="AB151" s="125">
        <f t="shared" si="67"/>
        <v>0.24032853333333334</v>
      </c>
    </row>
    <row r="152" spans="1:28">
      <c r="A152" s="109" t="s">
        <v>558</v>
      </c>
      <c r="B152">
        <v>240</v>
      </c>
      <c r="C152" s="2">
        <v>261.99</v>
      </c>
      <c r="D152" s="3">
        <v>0.91559999999999997</v>
      </c>
      <c r="E152" s="1">
        <f t="shared" si="131"/>
        <v>0.29000000000000004</v>
      </c>
      <c r="F152" s="36">
        <f t="shared" si="132"/>
        <v>5.4946400000000041E-2</v>
      </c>
      <c r="H152" s="40">
        <f t="shared" si="133"/>
        <v>13.18713600000001</v>
      </c>
      <c r="I152" t="s">
        <v>7</v>
      </c>
      <c r="J152" s="97" t="s">
        <v>550</v>
      </c>
      <c r="K152" s="86">
        <f t="shared" si="61"/>
        <v>43690</v>
      </c>
      <c r="L152" s="87" t="str">
        <f t="shared" ca="1" si="62"/>
        <v>2019/11/18</v>
      </c>
      <c r="M152" s="85">
        <f t="shared" ca="1" si="63"/>
        <v>23520</v>
      </c>
      <c r="N152" s="110">
        <f t="shared" ca="1" si="64"/>
        <v>0.20464730612244911</v>
      </c>
      <c r="O152" s="90">
        <f t="shared" si="134"/>
        <v>239.87804399999999</v>
      </c>
      <c r="P152" s="90">
        <f t="shared" si="135"/>
        <v>-0.1219560000000115</v>
      </c>
      <c r="Q152" s="93">
        <f t="shared" si="136"/>
        <v>1.6</v>
      </c>
      <c r="R152" s="6">
        <f t="shared" si="137"/>
        <v>18829.920000000013</v>
      </c>
      <c r="S152" s="106">
        <f t="shared" si="138"/>
        <v>17240.67475200001</v>
      </c>
      <c r="T152" s="106"/>
      <c r="U152" s="113"/>
      <c r="V152" s="107">
        <f t="shared" si="139"/>
        <v>7247.8200000000006</v>
      </c>
      <c r="W152" s="107">
        <f t="shared" si="140"/>
        <v>24488.49475200001</v>
      </c>
      <c r="X152" s="97">
        <f t="shared" si="141"/>
        <v>24230</v>
      </c>
      <c r="Y152" s="6">
        <f t="shared" si="142"/>
        <v>258.49475200000961</v>
      </c>
      <c r="Z152" s="4">
        <f t="shared" si="143"/>
        <v>1.0668376062732632E-2</v>
      </c>
      <c r="AA152" s="4">
        <f t="shared" si="144"/>
        <v>1.5221529391397981E-2</v>
      </c>
      <c r="AB152" s="125">
        <f t="shared" si="67"/>
        <v>0.2350536</v>
      </c>
    </row>
    <row r="153" spans="1:28">
      <c r="A153" s="109" t="s">
        <v>559</v>
      </c>
      <c r="B153">
        <v>90</v>
      </c>
      <c r="C153" s="2">
        <v>97.72</v>
      </c>
      <c r="D153" s="3">
        <v>0.92059999999999997</v>
      </c>
      <c r="E153" s="1">
        <f t="shared" si="131"/>
        <v>0.19</v>
      </c>
      <c r="F153" s="36">
        <f t="shared" si="132"/>
        <v>4.9295644444444522E-2</v>
      </c>
      <c r="H153" s="40">
        <f t="shared" si="133"/>
        <v>4.4366080000000068</v>
      </c>
      <c r="I153" t="s">
        <v>7</v>
      </c>
      <c r="J153" s="97" t="s">
        <v>552</v>
      </c>
      <c r="K153" s="86">
        <f t="shared" si="61"/>
        <v>43691</v>
      </c>
      <c r="L153" s="87" t="str">
        <f t="shared" ca="1" si="62"/>
        <v>2019/11/18</v>
      </c>
      <c r="M153" s="85">
        <f t="shared" ca="1" si="63"/>
        <v>8730</v>
      </c>
      <c r="N153" s="110">
        <f t="shared" ca="1" si="64"/>
        <v>0.18549391981672422</v>
      </c>
      <c r="O153" s="90">
        <f t="shared" si="134"/>
        <v>89.961032000000003</v>
      </c>
      <c r="P153" s="90">
        <f t="shared" si="135"/>
        <v>-3.8967999999997005E-2</v>
      </c>
      <c r="Q153" s="93">
        <f t="shared" si="136"/>
        <v>0.6</v>
      </c>
      <c r="R153" s="6">
        <f t="shared" si="137"/>
        <v>18927.640000000014</v>
      </c>
      <c r="S153" s="106">
        <f t="shared" si="138"/>
        <v>17424.785384000013</v>
      </c>
      <c r="T153" s="106"/>
      <c r="U153" s="113"/>
      <c r="V153" s="107">
        <f t="shared" si="139"/>
        <v>7247.8200000000006</v>
      </c>
      <c r="W153" s="107">
        <f t="shared" si="140"/>
        <v>24672.605384000013</v>
      </c>
      <c r="X153" s="97">
        <f t="shared" si="141"/>
        <v>24320</v>
      </c>
      <c r="Y153" s="6">
        <f t="shared" si="142"/>
        <v>352.60538400001315</v>
      </c>
      <c r="Z153" s="4">
        <f t="shared" si="143"/>
        <v>1.4498576644737415E-2</v>
      </c>
      <c r="AA153" s="4">
        <f t="shared" si="144"/>
        <v>2.0653799573341791E-2</v>
      </c>
      <c r="AB153" s="125">
        <f t="shared" si="67"/>
        <v>0.14070435555555549</v>
      </c>
    </row>
    <row r="154" spans="1:28">
      <c r="A154" s="109" t="s">
        <v>560</v>
      </c>
      <c r="B154">
        <v>90</v>
      </c>
      <c r="C154" s="2">
        <v>97.25</v>
      </c>
      <c r="D154" s="3">
        <v>0.92500000000000004</v>
      </c>
      <c r="E154" s="1">
        <f t="shared" si="131"/>
        <v>0.19</v>
      </c>
      <c r="F154" s="36">
        <f t="shared" si="132"/>
        <v>4.4248888888888872E-2</v>
      </c>
      <c r="H154" s="40">
        <f t="shared" si="133"/>
        <v>3.9823999999999984</v>
      </c>
      <c r="I154" t="s">
        <v>7</v>
      </c>
      <c r="J154" s="97" t="s">
        <v>554</v>
      </c>
      <c r="K154" s="86">
        <f t="shared" si="61"/>
        <v>43692</v>
      </c>
      <c r="L154" s="87" t="str">
        <f t="shared" ca="1" si="62"/>
        <v>2019/11/18</v>
      </c>
      <c r="M154" s="85">
        <f t="shared" ca="1" si="63"/>
        <v>8640</v>
      </c>
      <c r="N154" s="110">
        <f t="shared" ca="1" si="64"/>
        <v>0.16823796296296289</v>
      </c>
      <c r="O154" s="90">
        <f t="shared" si="134"/>
        <v>89.956250000000011</v>
      </c>
      <c r="P154" s="90">
        <f t="shared" si="135"/>
        <v>-4.3749999999988631E-2</v>
      </c>
      <c r="Q154" s="93">
        <f t="shared" si="136"/>
        <v>0.6</v>
      </c>
      <c r="R154" s="6">
        <f t="shared" si="137"/>
        <v>19024.890000000014</v>
      </c>
      <c r="S154" s="106">
        <f t="shared" si="138"/>
        <v>17598.023250000013</v>
      </c>
      <c r="T154" s="106"/>
      <c r="U154" s="113"/>
      <c r="V154" s="107">
        <f t="shared" si="139"/>
        <v>7247.8200000000006</v>
      </c>
      <c r="W154" s="107">
        <f t="shared" si="140"/>
        <v>24845.843250000013</v>
      </c>
      <c r="X154" s="97">
        <f t="shared" si="141"/>
        <v>24410</v>
      </c>
      <c r="Y154" s="6">
        <f t="shared" si="142"/>
        <v>435.84325000001263</v>
      </c>
      <c r="Z154" s="4">
        <f t="shared" si="143"/>
        <v>1.7855110610406122E-2</v>
      </c>
      <c r="AA154" s="4">
        <f t="shared" si="144"/>
        <v>2.5395564549492766E-2</v>
      </c>
      <c r="AB154" s="125">
        <f t="shared" si="67"/>
        <v>0.14575111111111114</v>
      </c>
    </row>
    <row r="155" spans="1:28">
      <c r="A155" s="109" t="s">
        <v>561</v>
      </c>
      <c r="B155">
        <v>150</v>
      </c>
      <c r="C155" s="2">
        <v>161.53</v>
      </c>
      <c r="D155" s="3">
        <v>0.92820000000000003</v>
      </c>
      <c r="E155" s="1">
        <f t="shared" si="131"/>
        <v>0.23</v>
      </c>
      <c r="F155" s="36">
        <f t="shared" si="132"/>
        <v>4.0683946666666769E-2</v>
      </c>
      <c r="H155" s="40">
        <f t="shared" si="133"/>
        <v>6.1025920000000156</v>
      </c>
      <c r="I155" t="s">
        <v>7</v>
      </c>
      <c r="J155" s="97" t="s">
        <v>556</v>
      </c>
      <c r="K155" s="86">
        <f t="shared" si="61"/>
        <v>43693</v>
      </c>
      <c r="L155" s="87" t="str">
        <f t="shared" ca="1" si="62"/>
        <v>2019/11/18</v>
      </c>
      <c r="M155" s="85">
        <f t="shared" ca="1" si="63"/>
        <v>14250</v>
      </c>
      <c r="N155" s="110">
        <f t="shared" ca="1" si="64"/>
        <v>0.15631200561403549</v>
      </c>
      <c r="O155" s="90">
        <f t="shared" si="134"/>
        <v>149.93214600000002</v>
      </c>
      <c r="P155" s="90">
        <f t="shared" si="135"/>
        <v>-6.7853999999982761E-2</v>
      </c>
      <c r="Q155" s="93">
        <f t="shared" si="136"/>
        <v>1</v>
      </c>
      <c r="R155" s="6">
        <f t="shared" si="137"/>
        <v>19186.420000000013</v>
      </c>
      <c r="S155" s="106">
        <f t="shared" si="138"/>
        <v>17808.835044000014</v>
      </c>
      <c r="T155" s="106"/>
      <c r="U155" s="113"/>
      <c r="V155" s="107">
        <f t="shared" si="139"/>
        <v>7247.8200000000006</v>
      </c>
      <c r="W155" s="107">
        <f t="shared" si="140"/>
        <v>25056.655044000014</v>
      </c>
      <c r="X155" s="97">
        <f t="shared" si="141"/>
        <v>24560</v>
      </c>
      <c r="Y155" s="6">
        <f t="shared" si="142"/>
        <v>496.65504400001373</v>
      </c>
      <c r="Z155" s="4">
        <f t="shared" si="143"/>
        <v>2.0222110912052615E-2</v>
      </c>
      <c r="AA155" s="4">
        <f t="shared" si="144"/>
        <v>2.8688186236511815E-2</v>
      </c>
      <c r="AB155" s="125">
        <f t="shared" si="67"/>
        <v>0.18931605333333323</v>
      </c>
    </row>
    <row r="156" spans="1:28">
      <c r="A156" s="109" t="s">
        <v>592</v>
      </c>
      <c r="B156">
        <v>150</v>
      </c>
      <c r="C156" s="2">
        <v>156.75</v>
      </c>
      <c r="D156" s="3">
        <v>0.95650000000000002</v>
      </c>
      <c r="E156" s="1">
        <f t="shared" ref="E156:E160" si="145">10%*Q156+13%</f>
        <v>0.23</v>
      </c>
      <c r="F156" s="36">
        <f t="shared" ref="F156:F160" si="146">IF(G156="",($F$1*C156-B156)/B156,H156/B156)</f>
        <v>9.8880000000000721E-3</v>
      </c>
      <c r="H156" s="40">
        <f t="shared" ref="H156:H160" si="147">IF(G156="",$F$1*C156-B156,G156-B156)</f>
        <v>1.4832000000000107</v>
      </c>
      <c r="I156" t="s">
        <v>7</v>
      </c>
      <c r="J156" s="97" t="s">
        <v>583</v>
      </c>
      <c r="K156" s="86">
        <f t="shared" si="61"/>
        <v>43696</v>
      </c>
      <c r="L156" s="87" t="str">
        <f t="shared" ca="1" si="62"/>
        <v>2019/11/18</v>
      </c>
      <c r="M156" s="85">
        <f t="shared" ca="1" si="63"/>
        <v>13800</v>
      </c>
      <c r="N156" s="110">
        <f t="shared" ca="1" si="64"/>
        <v>3.9229565217391592E-2</v>
      </c>
      <c r="O156" s="90">
        <f t="shared" ref="O156:O160" si="148">D156*C156</f>
        <v>149.931375</v>
      </c>
      <c r="P156" s="90">
        <f t="shared" ref="P156:P160" si="149">O156-B156</f>
        <v>-6.8624999999997272E-2</v>
      </c>
      <c r="Q156" s="93">
        <f t="shared" ref="Q156:Q160" si="150">B156/150</f>
        <v>1</v>
      </c>
      <c r="R156" s="6">
        <f t="shared" ref="R156:R160" si="151">R155+C156-T156</f>
        <v>19343.170000000013</v>
      </c>
      <c r="S156" s="106">
        <f t="shared" ref="S156:S160" si="152">R156*D156</f>
        <v>18501.742105000012</v>
      </c>
      <c r="T156" s="106"/>
      <c r="U156" s="113"/>
      <c r="V156" s="107">
        <f t="shared" ref="V156:V160" si="153">U156+V155</f>
        <v>7247.8200000000006</v>
      </c>
      <c r="W156" s="107">
        <f t="shared" ref="W156:W160" si="154">S156+V156</f>
        <v>25749.562105000012</v>
      </c>
      <c r="X156" s="97">
        <f t="shared" ref="X156:X160" si="155">X155+B156</f>
        <v>24710</v>
      </c>
      <c r="Y156" s="6">
        <f t="shared" ref="Y156:Y160" si="156">W156-X156</f>
        <v>1039.5621050000118</v>
      </c>
      <c r="Z156" s="4">
        <f t="shared" ref="Z156:Z160" si="157">W156/X156-1</f>
        <v>4.2070502023472844E-2</v>
      </c>
      <c r="AA156" s="4">
        <f t="shared" ref="AA156:AA160" si="158">S156/(X156-V156)-1</f>
        <v>5.9532206459904202E-2</v>
      </c>
      <c r="AB156" s="125">
        <f t="shared" si="67"/>
        <v>0.22011199999999995</v>
      </c>
    </row>
    <row r="157" spans="1:28">
      <c r="A157" s="109" t="s">
        <v>593</v>
      </c>
      <c r="B157">
        <v>135</v>
      </c>
      <c r="C157" s="2">
        <v>141.13999999999999</v>
      </c>
      <c r="D157" s="3">
        <v>0.95599999999999996</v>
      </c>
      <c r="E157" s="1">
        <f t="shared" si="145"/>
        <v>0.22000000000000003</v>
      </c>
      <c r="F157" s="36">
        <f t="shared" si="146"/>
        <v>1.0353303703703676E-2</v>
      </c>
      <c r="H157" s="40">
        <f t="shared" si="147"/>
        <v>1.3976959999999963</v>
      </c>
      <c r="I157" t="s">
        <v>7</v>
      </c>
      <c r="J157" s="97" t="s">
        <v>585</v>
      </c>
      <c r="K157" s="86">
        <f t="shared" si="61"/>
        <v>43697</v>
      </c>
      <c r="L157" s="87" t="str">
        <f t="shared" ca="1" si="62"/>
        <v>2019/11/18</v>
      </c>
      <c r="M157" s="85">
        <f t="shared" ca="1" si="63"/>
        <v>12285</v>
      </c>
      <c r="N157" s="110">
        <f t="shared" ca="1" si="64"/>
        <v>4.1526987382987268E-2</v>
      </c>
      <c r="O157" s="90">
        <f t="shared" si="148"/>
        <v>134.92983999999998</v>
      </c>
      <c r="P157" s="90">
        <f t="shared" si="149"/>
        <v>-7.0160000000015543E-2</v>
      </c>
      <c r="Q157" s="93">
        <f t="shared" si="150"/>
        <v>0.9</v>
      </c>
      <c r="R157" s="6">
        <f t="shared" si="151"/>
        <v>19484.310000000012</v>
      </c>
      <c r="S157" s="106">
        <f t="shared" si="152"/>
        <v>18627.000360000013</v>
      </c>
      <c r="T157" s="106"/>
      <c r="U157" s="113"/>
      <c r="V157" s="107">
        <f t="shared" si="153"/>
        <v>7247.8200000000006</v>
      </c>
      <c r="W157" s="107">
        <f t="shared" si="154"/>
        <v>25874.820360000012</v>
      </c>
      <c r="X157" s="97">
        <f t="shared" si="155"/>
        <v>24845</v>
      </c>
      <c r="Y157" s="6">
        <f t="shared" si="156"/>
        <v>1029.8203600000124</v>
      </c>
      <c r="Z157" s="4">
        <f t="shared" si="157"/>
        <v>4.1449803179714806E-2</v>
      </c>
      <c r="AA157" s="4">
        <f t="shared" si="158"/>
        <v>5.8521897258538624E-2</v>
      </c>
      <c r="AB157" s="125">
        <f t="shared" si="67"/>
        <v>0.20964669629629634</v>
      </c>
    </row>
    <row r="158" spans="1:28">
      <c r="A158" s="109" t="s">
        <v>594</v>
      </c>
      <c r="B158">
        <v>135</v>
      </c>
      <c r="C158" s="2">
        <v>140.88999999999999</v>
      </c>
      <c r="D158" s="3">
        <v>0.9577</v>
      </c>
      <c r="E158" s="1">
        <f t="shared" si="145"/>
        <v>0.22000000000000003</v>
      </c>
      <c r="F158" s="36">
        <f t="shared" si="146"/>
        <v>8.5636740740740059E-3</v>
      </c>
      <c r="H158" s="40">
        <f t="shared" si="147"/>
        <v>1.1560959999999909</v>
      </c>
      <c r="I158" t="s">
        <v>7</v>
      </c>
      <c r="J158" s="97" t="s">
        <v>587</v>
      </c>
      <c r="K158" s="86">
        <f t="shared" si="61"/>
        <v>43698</v>
      </c>
      <c r="L158" s="87" t="str">
        <f t="shared" ca="1" si="62"/>
        <v>2019/11/18</v>
      </c>
      <c r="M158" s="85">
        <f t="shared" ca="1" si="63"/>
        <v>12150</v>
      </c>
      <c r="N158" s="110">
        <f t="shared" ca="1" si="64"/>
        <v>3.4730455967077911E-2</v>
      </c>
      <c r="O158" s="90">
        <f t="shared" si="148"/>
        <v>134.930353</v>
      </c>
      <c r="P158" s="90">
        <f t="shared" si="149"/>
        <v>-6.9647000000003345E-2</v>
      </c>
      <c r="Q158" s="93">
        <f t="shared" si="150"/>
        <v>0.9</v>
      </c>
      <c r="R158" s="6">
        <f t="shared" si="151"/>
        <v>19625.200000000012</v>
      </c>
      <c r="S158" s="106">
        <f t="shared" si="152"/>
        <v>18795.05404000001</v>
      </c>
      <c r="T158" s="106"/>
      <c r="U158" s="113"/>
      <c r="V158" s="107">
        <f t="shared" si="153"/>
        <v>7247.8200000000006</v>
      </c>
      <c r="W158" s="107">
        <f t="shared" si="154"/>
        <v>26042.87404000001</v>
      </c>
      <c r="X158" s="97">
        <f t="shared" si="155"/>
        <v>24980</v>
      </c>
      <c r="Y158" s="6">
        <f t="shared" si="156"/>
        <v>1062.8740400000097</v>
      </c>
      <c r="Z158" s="4">
        <f t="shared" si="157"/>
        <v>4.2549000800640835E-2</v>
      </c>
      <c r="AA158" s="4">
        <f t="shared" si="158"/>
        <v>5.994040439472248E-2</v>
      </c>
      <c r="AB158" s="125">
        <f t="shared" si="67"/>
        <v>0.21143632592592601</v>
      </c>
    </row>
    <row r="159" spans="1:28">
      <c r="A159" s="109" t="s">
        <v>595</v>
      </c>
      <c r="B159">
        <v>135</v>
      </c>
      <c r="C159" s="2">
        <v>140.76</v>
      </c>
      <c r="D159" s="3">
        <v>0.95860000000000001</v>
      </c>
      <c r="E159" s="1">
        <f t="shared" si="145"/>
        <v>0.22000000000000003</v>
      </c>
      <c r="F159" s="36">
        <f t="shared" si="146"/>
        <v>7.633066666666629E-3</v>
      </c>
      <c r="H159" s="40">
        <f t="shared" si="147"/>
        <v>1.0304639999999949</v>
      </c>
      <c r="I159" t="s">
        <v>7</v>
      </c>
      <c r="J159" s="97" t="s">
        <v>589</v>
      </c>
      <c r="K159" s="86">
        <f t="shared" si="61"/>
        <v>43699</v>
      </c>
      <c r="L159" s="87" t="str">
        <f t="shared" ca="1" si="62"/>
        <v>2019/11/18</v>
      </c>
      <c r="M159" s="85">
        <f t="shared" ca="1" si="63"/>
        <v>12015</v>
      </c>
      <c r="N159" s="110">
        <f t="shared" ca="1" si="64"/>
        <v>3.1304149812733925E-2</v>
      </c>
      <c r="O159" s="90">
        <f t="shared" si="148"/>
        <v>134.932536</v>
      </c>
      <c r="P159" s="90">
        <f t="shared" si="149"/>
        <v>-6.7464000000001079E-2</v>
      </c>
      <c r="Q159" s="93">
        <f t="shared" si="150"/>
        <v>0.9</v>
      </c>
      <c r="R159" s="6">
        <f t="shared" si="151"/>
        <v>19765.96000000001</v>
      </c>
      <c r="S159" s="106">
        <f t="shared" si="152"/>
        <v>18947.649256000012</v>
      </c>
      <c r="T159" s="106"/>
      <c r="U159" s="113"/>
      <c r="V159" s="107">
        <f t="shared" si="153"/>
        <v>7247.8200000000006</v>
      </c>
      <c r="W159" s="107">
        <f t="shared" si="154"/>
        <v>26195.469256000011</v>
      </c>
      <c r="X159" s="97">
        <f t="shared" si="155"/>
        <v>25115</v>
      </c>
      <c r="Y159" s="6">
        <f t="shared" si="156"/>
        <v>1080.4692560000112</v>
      </c>
      <c r="Z159" s="4">
        <f t="shared" si="157"/>
        <v>4.3020874218594907E-2</v>
      </c>
      <c r="AA159" s="4">
        <f t="shared" si="158"/>
        <v>6.0472288072320968E-2</v>
      </c>
      <c r="AB159" s="125">
        <f t="shared" si="67"/>
        <v>0.2123669333333334</v>
      </c>
    </row>
    <row r="160" spans="1:28">
      <c r="A160" s="109" t="s">
        <v>596</v>
      </c>
      <c r="B160">
        <v>135</v>
      </c>
      <c r="C160" s="2">
        <v>140.72999999999999</v>
      </c>
      <c r="D160" s="3">
        <v>0.95879999999999999</v>
      </c>
      <c r="E160" s="1">
        <f t="shared" si="145"/>
        <v>0.22000000000000003</v>
      </c>
      <c r="F160" s="36">
        <f t="shared" si="146"/>
        <v>7.4183111111111614E-3</v>
      </c>
      <c r="H160" s="40">
        <f t="shared" si="147"/>
        <v>1.0014720000000068</v>
      </c>
      <c r="I160" t="s">
        <v>7</v>
      </c>
      <c r="J160" s="97" t="s">
        <v>591</v>
      </c>
      <c r="K160" s="86">
        <f t="shared" si="61"/>
        <v>43700</v>
      </c>
      <c r="L160" s="87" t="str">
        <f t="shared" ca="1" si="62"/>
        <v>2019/11/18</v>
      </c>
      <c r="M160" s="85">
        <f t="shared" ca="1" si="63"/>
        <v>11880</v>
      </c>
      <c r="N160" s="110">
        <f t="shared" ca="1" si="64"/>
        <v>3.0769131313131519E-2</v>
      </c>
      <c r="O160" s="90">
        <f t="shared" si="148"/>
        <v>134.93192399999998</v>
      </c>
      <c r="P160" s="90">
        <f t="shared" si="149"/>
        <v>-6.8076000000019121E-2</v>
      </c>
      <c r="Q160" s="93">
        <f t="shared" si="150"/>
        <v>0.9</v>
      </c>
      <c r="R160" s="6">
        <f t="shared" si="151"/>
        <v>19906.69000000001</v>
      </c>
      <c r="S160" s="106">
        <f t="shared" si="152"/>
        <v>19086.534372000009</v>
      </c>
      <c r="T160" s="106"/>
      <c r="U160" s="113"/>
      <c r="V160" s="107">
        <f t="shared" si="153"/>
        <v>7247.8200000000006</v>
      </c>
      <c r="W160" s="107">
        <f t="shared" si="154"/>
        <v>26334.354372000009</v>
      </c>
      <c r="X160" s="97">
        <f t="shared" si="155"/>
        <v>25250</v>
      </c>
      <c r="Y160" s="6">
        <f t="shared" si="156"/>
        <v>1084.3543720000089</v>
      </c>
      <c r="Z160" s="4">
        <f t="shared" si="157"/>
        <v>4.2944727603960731E-2</v>
      </c>
      <c r="AA160" s="4">
        <f t="shared" si="158"/>
        <v>6.023461447446965E-2</v>
      </c>
      <c r="AB160" s="125">
        <f t="shared" si="67"/>
        <v>0.21258168888888887</v>
      </c>
    </row>
    <row r="161" spans="1:28">
      <c r="A161" s="109" t="s">
        <v>609</v>
      </c>
      <c r="B161">
        <v>135</v>
      </c>
      <c r="C161" s="2">
        <v>141.47</v>
      </c>
      <c r="D161" s="3">
        <v>0.95379999999999998</v>
      </c>
      <c r="E161" s="1">
        <f t="shared" ref="E161:E165" si="159">10%*Q161+13%</f>
        <v>0.22000000000000003</v>
      </c>
      <c r="F161" s="36">
        <f t="shared" ref="F161:F165" si="160">IF(G161="",($F$1*C161-B161)/B161,H161/B161)</f>
        <v>1.2715614814814874E-2</v>
      </c>
      <c r="H161" s="40">
        <f t="shared" ref="H161:H165" si="161">IF(G161="",$F$1*C161-B161,G161-B161)</f>
        <v>1.7166080000000079</v>
      </c>
      <c r="I161" t="s">
        <v>7</v>
      </c>
      <c r="J161" s="97" t="s">
        <v>600</v>
      </c>
      <c r="K161" s="86">
        <f t="shared" si="61"/>
        <v>43703</v>
      </c>
      <c r="L161" s="87" t="str">
        <f t="shared" ca="1" si="62"/>
        <v>2019/11/18</v>
      </c>
      <c r="M161" s="85">
        <f t="shared" ca="1" si="63"/>
        <v>11475</v>
      </c>
      <c r="N161" s="110">
        <f t="shared" ca="1" si="64"/>
        <v>5.4602345969499158E-2</v>
      </c>
      <c r="O161" s="90">
        <f t="shared" ref="O161:O165" si="162">D161*C161</f>
        <v>134.93408600000001</v>
      </c>
      <c r="P161" s="90">
        <f t="shared" ref="P161:P165" si="163">O161-B161</f>
        <v>-6.5913999999992257E-2</v>
      </c>
      <c r="Q161" s="93">
        <f t="shared" ref="Q161:Q165" si="164">B161/150</f>
        <v>0.9</v>
      </c>
      <c r="R161" s="6">
        <f t="shared" ref="R161:R165" si="165">R160+C161-T161</f>
        <v>20048.160000000011</v>
      </c>
      <c r="S161" s="106">
        <f t="shared" ref="S161:S165" si="166">R161*D161</f>
        <v>19121.935008000011</v>
      </c>
      <c r="T161" s="106"/>
      <c r="U161" s="113"/>
      <c r="V161" s="107">
        <f t="shared" ref="V161:V165" si="167">U161+V160</f>
        <v>7247.8200000000006</v>
      </c>
      <c r="W161" s="107">
        <f t="shared" ref="W161:W165" si="168">S161+V161</f>
        <v>26369.755008000011</v>
      </c>
      <c r="X161" s="97">
        <f t="shared" ref="X161:X165" si="169">X160+B161</f>
        <v>25385</v>
      </c>
      <c r="Y161" s="6">
        <f t="shared" ref="Y161:Y165" si="170">W161-X161</f>
        <v>984.755008000011</v>
      </c>
      <c r="Z161" s="4">
        <f t="shared" ref="Z161:Z165" si="171">W161/X161-1</f>
        <v>3.8792791333465138E-2</v>
      </c>
      <c r="AA161" s="4">
        <f t="shared" ref="AA161:AA165" si="172">S161/(X161-V161)-1</f>
        <v>5.4294824664033348E-2</v>
      </c>
      <c r="AB161" s="125">
        <f t="shared" si="67"/>
        <v>0.20728438518518516</v>
      </c>
    </row>
    <row r="162" spans="1:28">
      <c r="A162" s="109" t="s">
        <v>610</v>
      </c>
      <c r="B162">
        <v>135</v>
      </c>
      <c r="C162" s="2">
        <v>139.22</v>
      </c>
      <c r="D162" s="3">
        <v>0.96919999999999995</v>
      </c>
      <c r="E162" s="1">
        <f t="shared" si="159"/>
        <v>0.22000000000000003</v>
      </c>
      <c r="F162" s="36">
        <f t="shared" si="160"/>
        <v>-3.3910518518517302E-3</v>
      </c>
      <c r="H162" s="40">
        <f t="shared" si="161"/>
        <v>-0.45779199999998355</v>
      </c>
      <c r="I162" t="s">
        <v>7</v>
      </c>
      <c r="J162" s="97" t="s">
        <v>602</v>
      </c>
      <c r="K162" s="86">
        <f t="shared" si="61"/>
        <v>43704</v>
      </c>
      <c r="L162" s="87" t="str">
        <f t="shared" ca="1" si="62"/>
        <v>2019/11/18</v>
      </c>
      <c r="M162" s="85">
        <f t="shared" ca="1" si="63"/>
        <v>11340</v>
      </c>
      <c r="N162" s="110">
        <f t="shared" ca="1" si="64"/>
        <v>-1.4734927689593825E-2</v>
      </c>
      <c r="O162" s="90">
        <f t="shared" si="162"/>
        <v>134.93202399999998</v>
      </c>
      <c r="P162" s="90">
        <f t="shared" si="163"/>
        <v>-6.7976000000015802E-2</v>
      </c>
      <c r="Q162" s="93">
        <f t="shared" si="164"/>
        <v>0.9</v>
      </c>
      <c r="R162" s="6">
        <f t="shared" si="165"/>
        <v>20187.380000000012</v>
      </c>
      <c r="S162" s="106">
        <f t="shared" si="166"/>
        <v>19565.60869600001</v>
      </c>
      <c r="T162" s="106"/>
      <c r="U162" s="113"/>
      <c r="V162" s="107">
        <f t="shared" si="167"/>
        <v>7247.8200000000006</v>
      </c>
      <c r="W162" s="107">
        <f t="shared" si="168"/>
        <v>26813.42869600001</v>
      </c>
      <c r="X162" s="97">
        <f t="shared" si="169"/>
        <v>25520</v>
      </c>
      <c r="Y162" s="6">
        <f t="shared" si="170"/>
        <v>1293.4286960000099</v>
      </c>
      <c r="Z162" s="4">
        <f t="shared" si="171"/>
        <v>5.0682942633229144E-2</v>
      </c>
      <c r="AA162" s="4">
        <f t="shared" si="172"/>
        <v>7.078677508649811E-2</v>
      </c>
      <c r="AB162" s="125">
        <f t="shared" si="67"/>
        <v>0.22339105185185176</v>
      </c>
    </row>
    <row r="163" spans="1:28">
      <c r="A163" s="109" t="s">
        <v>611</v>
      </c>
      <c r="B163">
        <v>135</v>
      </c>
      <c r="C163" s="2">
        <v>139.30000000000001</v>
      </c>
      <c r="D163" s="3">
        <v>0.96860000000000002</v>
      </c>
      <c r="E163" s="1">
        <f t="shared" si="159"/>
        <v>0.22000000000000003</v>
      </c>
      <c r="F163" s="36">
        <f t="shared" si="160"/>
        <v>-2.8183703703702021E-3</v>
      </c>
      <c r="H163" s="40">
        <f t="shared" si="161"/>
        <v>-0.38047999999997728</v>
      </c>
      <c r="I163" t="s">
        <v>7</v>
      </c>
      <c r="J163" s="97" t="s">
        <v>604</v>
      </c>
      <c r="K163" s="86">
        <f t="shared" si="61"/>
        <v>43705</v>
      </c>
      <c r="L163" s="87" t="str">
        <f t="shared" ca="1" si="62"/>
        <v>2019/11/18</v>
      </c>
      <c r="M163" s="85">
        <f t="shared" ca="1" si="63"/>
        <v>11205</v>
      </c>
      <c r="N163" s="110">
        <f t="shared" ca="1" si="64"/>
        <v>-1.2394038375724382E-2</v>
      </c>
      <c r="O163" s="90">
        <f t="shared" si="162"/>
        <v>134.92598000000001</v>
      </c>
      <c r="P163" s="90">
        <f t="shared" si="163"/>
        <v>-7.4019999999990205E-2</v>
      </c>
      <c r="Q163" s="93">
        <f t="shared" si="164"/>
        <v>0.9</v>
      </c>
      <c r="R163" s="6">
        <f t="shared" si="165"/>
        <v>20326.680000000011</v>
      </c>
      <c r="S163" s="106">
        <f t="shared" si="166"/>
        <v>19688.42224800001</v>
      </c>
      <c r="T163" s="106"/>
      <c r="U163" s="113"/>
      <c r="V163" s="107">
        <f t="shared" si="167"/>
        <v>7247.8200000000006</v>
      </c>
      <c r="W163" s="107">
        <f t="shared" si="168"/>
        <v>26936.24224800001</v>
      </c>
      <c r="X163" s="97">
        <f t="shared" si="169"/>
        <v>25655</v>
      </c>
      <c r="Y163" s="6">
        <f t="shared" si="170"/>
        <v>1281.2422480000096</v>
      </c>
      <c r="Z163" s="4">
        <f t="shared" si="171"/>
        <v>4.9941229701812917E-2</v>
      </c>
      <c r="AA163" s="4">
        <f t="shared" si="172"/>
        <v>6.960556956578956E-2</v>
      </c>
      <c r="AB163" s="125">
        <f t="shared" si="67"/>
        <v>0.22281837037037022</v>
      </c>
    </row>
    <row r="164" spans="1:28">
      <c r="A164" s="109" t="s">
        <v>612</v>
      </c>
      <c r="B164">
        <v>135</v>
      </c>
      <c r="C164" s="2">
        <v>139.09</v>
      </c>
      <c r="D164" s="3">
        <v>0.97009999999999996</v>
      </c>
      <c r="E164" s="1">
        <f t="shared" si="159"/>
        <v>0.22000000000000003</v>
      </c>
      <c r="F164" s="36">
        <f t="shared" si="160"/>
        <v>-4.3216592592591075E-3</v>
      </c>
      <c r="H164" s="40">
        <f t="shared" si="161"/>
        <v>-0.58342399999997951</v>
      </c>
      <c r="I164" t="s">
        <v>7</v>
      </c>
      <c r="J164" s="97" t="s">
        <v>606</v>
      </c>
      <c r="K164" s="86">
        <f t="shared" si="61"/>
        <v>43706</v>
      </c>
      <c r="L164" s="87" t="str">
        <f t="shared" ca="1" si="62"/>
        <v>2019/11/18</v>
      </c>
      <c r="M164" s="85">
        <f t="shared" ca="1" si="63"/>
        <v>11070</v>
      </c>
      <c r="N164" s="110">
        <f t="shared" ca="1" si="64"/>
        <v>-1.9236654019872856E-2</v>
      </c>
      <c r="O164" s="90">
        <f t="shared" si="162"/>
        <v>134.931209</v>
      </c>
      <c r="P164" s="90">
        <f t="shared" si="163"/>
        <v>-6.8791000000004487E-2</v>
      </c>
      <c r="Q164" s="93">
        <f t="shared" si="164"/>
        <v>0.9</v>
      </c>
      <c r="R164" s="6">
        <f t="shared" si="165"/>
        <v>20465.770000000011</v>
      </c>
      <c r="S164" s="106">
        <f t="shared" si="166"/>
        <v>19853.843477000009</v>
      </c>
      <c r="T164" s="106"/>
      <c r="U164" s="113"/>
      <c r="V164" s="107">
        <f t="shared" si="167"/>
        <v>7247.8200000000006</v>
      </c>
      <c r="W164" s="107">
        <f t="shared" si="168"/>
        <v>27101.663477000009</v>
      </c>
      <c r="X164" s="97">
        <f t="shared" si="169"/>
        <v>25790</v>
      </c>
      <c r="Y164" s="6">
        <f t="shared" si="170"/>
        <v>1311.6634770000092</v>
      </c>
      <c r="Z164" s="4">
        <f t="shared" si="171"/>
        <v>5.0859382590151547E-2</v>
      </c>
      <c r="AA164" s="4">
        <f t="shared" si="172"/>
        <v>7.07394425574559E-2</v>
      </c>
      <c r="AB164" s="125">
        <f t="shared" si="67"/>
        <v>0.22432165925925915</v>
      </c>
    </row>
    <row r="165" spans="1:28">
      <c r="A165" s="109" t="s">
        <v>613</v>
      </c>
      <c r="B165">
        <v>135</v>
      </c>
      <c r="C165" s="2">
        <v>140.29</v>
      </c>
      <c r="D165" s="3">
        <v>0.96179999999999999</v>
      </c>
      <c r="E165" s="1">
        <f t="shared" si="159"/>
        <v>0.22000000000000003</v>
      </c>
      <c r="F165" s="36">
        <f t="shared" si="160"/>
        <v>4.268562962962969E-3</v>
      </c>
      <c r="H165" s="40">
        <f t="shared" si="161"/>
        <v>0.57625600000000077</v>
      </c>
      <c r="I165" t="s">
        <v>7</v>
      </c>
      <c r="J165" s="97" t="s">
        <v>608</v>
      </c>
      <c r="K165" s="86">
        <f t="shared" si="61"/>
        <v>43707</v>
      </c>
      <c r="L165" s="87" t="str">
        <f t="shared" ca="1" si="62"/>
        <v>2019/11/18</v>
      </c>
      <c r="M165" s="85">
        <f t="shared" ca="1" si="63"/>
        <v>10935</v>
      </c>
      <c r="N165" s="110">
        <f t="shared" ca="1" si="64"/>
        <v>1.9234882487425723E-2</v>
      </c>
      <c r="O165" s="90">
        <f t="shared" si="162"/>
        <v>134.93092199999998</v>
      </c>
      <c r="P165" s="90">
        <f t="shared" si="163"/>
        <v>-6.9078000000018847E-2</v>
      </c>
      <c r="Q165" s="93">
        <f t="shared" si="164"/>
        <v>0.9</v>
      </c>
      <c r="R165" s="6">
        <f t="shared" si="165"/>
        <v>20606.060000000012</v>
      </c>
      <c r="S165" s="106">
        <f t="shared" si="166"/>
        <v>19818.908508000011</v>
      </c>
      <c r="T165" s="106"/>
      <c r="U165" s="113"/>
      <c r="V165" s="107">
        <f t="shared" si="167"/>
        <v>7247.8200000000006</v>
      </c>
      <c r="W165" s="107">
        <f t="shared" si="168"/>
        <v>27066.728508000011</v>
      </c>
      <c r="X165" s="97">
        <f t="shared" si="169"/>
        <v>25925</v>
      </c>
      <c r="Y165" s="6">
        <f t="shared" si="170"/>
        <v>1141.7285080000111</v>
      </c>
      <c r="Z165" s="4">
        <f t="shared" si="171"/>
        <v>4.4039672439730504E-2</v>
      </c>
      <c r="AA165" s="4">
        <f t="shared" si="172"/>
        <v>6.1129598151327569E-2</v>
      </c>
      <c r="AB165" s="125">
        <f t="shared" si="67"/>
        <v>0.21573143703703707</v>
      </c>
    </row>
    <row r="166" spans="1:28">
      <c r="A166" s="109" t="s">
        <v>635</v>
      </c>
      <c r="B166">
        <v>135</v>
      </c>
      <c r="C166" s="2">
        <v>137.08000000000001</v>
      </c>
      <c r="D166" s="3">
        <v>0.98429999999999995</v>
      </c>
      <c r="E166" s="1">
        <f t="shared" ref="E166" si="173">10%*Q166+13%</f>
        <v>0.22000000000000003</v>
      </c>
      <c r="F166" s="36">
        <f t="shared" ref="F166" si="174">IF(G166="",($F$1*C166-B166)/B166,H166/B166)</f>
        <v>-1.8710281481481336E-2</v>
      </c>
      <c r="H166" s="40">
        <f t="shared" ref="H166" si="175">IF(G166="",$F$1*C166-B166,G166-B166)</f>
        <v>-2.5258879999999806</v>
      </c>
      <c r="I166" t="s">
        <v>7</v>
      </c>
      <c r="J166" s="97" t="s">
        <v>626</v>
      </c>
      <c r="K166" s="86">
        <f t="shared" si="61"/>
        <v>43710</v>
      </c>
      <c r="L166" s="87" t="str">
        <f t="shared" ref="L166" ca="1" si="176">IF(LEN(J166) &gt; 15,DATE(MID(J166,12,4),MID(J166,16,2),MID(J166,18,2)),TEXT(TODAY(),"yyyy/m/d"))</f>
        <v>2019/11/18</v>
      </c>
      <c r="M166" s="85">
        <f t="shared" ca="1" si="63"/>
        <v>10530</v>
      </c>
      <c r="N166" s="110">
        <f t="shared" ref="N166" ca="1" si="177">H166/M166*365</f>
        <v>-8.7554522317188313E-2</v>
      </c>
      <c r="O166" s="90">
        <f t="shared" ref="O166" si="178">D166*C166</f>
        <v>134.92784399999999</v>
      </c>
      <c r="P166" s="90">
        <f t="shared" ref="P166" si="179">O166-B166</f>
        <v>-7.215600000000677E-2</v>
      </c>
      <c r="Q166" s="93">
        <f t="shared" ref="Q166" si="180">B166/150</f>
        <v>0.9</v>
      </c>
      <c r="R166" s="6">
        <f t="shared" ref="R166" si="181">R165+C166-T166</f>
        <v>20743.140000000014</v>
      </c>
      <c r="S166" s="106">
        <f t="shared" ref="S166" si="182">R166*D166</f>
        <v>20417.472702000014</v>
      </c>
      <c r="T166" s="106"/>
      <c r="U166" s="113"/>
      <c r="V166" s="107">
        <f t="shared" ref="V166" si="183">U166+V165</f>
        <v>7247.8200000000006</v>
      </c>
      <c r="W166" s="107">
        <f t="shared" ref="W166" si="184">S166+V166</f>
        <v>27665.292702000013</v>
      </c>
      <c r="X166" s="97">
        <f t="shared" ref="X166" si="185">X165+B166</f>
        <v>26060</v>
      </c>
      <c r="Y166" s="6">
        <f t="shared" ref="Y166" si="186">W166-X166</f>
        <v>1605.2927020000134</v>
      </c>
      <c r="Z166" s="4">
        <f t="shared" ref="Z166" si="187">W166/X166-1</f>
        <v>6.1599873445894682E-2</v>
      </c>
      <c r="AA166" s="4">
        <f t="shared" ref="AA166" si="188">S166/(X166-V166)-1</f>
        <v>8.5332625033356813E-2</v>
      </c>
      <c r="AB166" s="125">
        <f t="shared" si="67"/>
        <v>0.23871028148148138</v>
      </c>
    </row>
    <row r="167" spans="1:28">
      <c r="A167" s="109" t="s">
        <v>636</v>
      </c>
      <c r="B167">
        <v>135</v>
      </c>
      <c r="C167" s="2">
        <v>136.25</v>
      </c>
      <c r="D167" s="3">
        <v>0.99029999999999996</v>
      </c>
      <c r="E167" s="1">
        <f t="shared" ref="E167:E170" si="189">10%*Q167+13%</f>
        <v>0.22000000000000003</v>
      </c>
      <c r="F167" s="36">
        <f t="shared" ref="F167:F170" si="190">IF(G167="",($F$1*C167-B167)/B167,H167/B167)</f>
        <v>-2.4651851851851873E-2</v>
      </c>
      <c r="H167" s="40">
        <f t="shared" ref="H167:H170" si="191">IF(G167="",$F$1*C167-B167,G167-B167)</f>
        <v>-3.328000000000003</v>
      </c>
      <c r="I167" t="s">
        <v>7</v>
      </c>
      <c r="J167" s="97" t="s">
        <v>628</v>
      </c>
      <c r="K167" s="86">
        <f t="shared" si="61"/>
        <v>43711</v>
      </c>
      <c r="L167" s="87" t="str">
        <f t="shared" ref="L167:L170" ca="1" si="192">IF(LEN(J167) &gt; 15,DATE(MID(J167,12,4),MID(J167,16,2),MID(J167,18,2)),TEXT(TODAY(),"yyyy/m/d"))</f>
        <v>2019/11/18</v>
      </c>
      <c r="M167" s="85">
        <f t="shared" ca="1" si="63"/>
        <v>10395</v>
      </c>
      <c r="N167" s="110">
        <f t="shared" ref="N167:N170" ca="1" si="193">H167/M167*365</f>
        <v>-0.11685618085618096</v>
      </c>
      <c r="O167" s="90">
        <f t="shared" ref="O167:O170" si="194">D167*C167</f>
        <v>134.92837499999999</v>
      </c>
      <c r="P167" s="90">
        <f t="shared" ref="P167:P170" si="195">O167-B167</f>
        <v>-7.1625000000011596E-2</v>
      </c>
      <c r="Q167" s="93">
        <f t="shared" ref="Q167:Q170" si="196">B167/150</f>
        <v>0.9</v>
      </c>
      <c r="R167" s="6">
        <f t="shared" ref="R167:R170" si="197">R166+C167-T167</f>
        <v>20879.390000000014</v>
      </c>
      <c r="S167" s="106">
        <f t="shared" ref="S167:S170" si="198">R167*D167</f>
        <v>20676.859917000013</v>
      </c>
      <c r="T167" s="106"/>
      <c r="U167" s="113"/>
      <c r="V167" s="107">
        <f t="shared" ref="V167:V170" si="199">U167+V166</f>
        <v>7247.8200000000006</v>
      </c>
      <c r="W167" s="107">
        <f t="shared" ref="W167:W170" si="200">S167+V167</f>
        <v>27924.679917000012</v>
      </c>
      <c r="X167" s="97">
        <f t="shared" ref="X167:X170" si="201">X166+B167</f>
        <v>26195</v>
      </c>
      <c r="Y167" s="6">
        <f t="shared" ref="Y167:Y170" si="202">W167-X167</f>
        <v>1729.6799170000122</v>
      </c>
      <c r="Z167" s="4">
        <f t="shared" ref="Z167:Z170" si="203">W167/X167-1</f>
        <v>6.603091876312317E-2</v>
      </c>
      <c r="AA167" s="4">
        <f t="shared" ref="AA167:AA170" si="204">S167/(X167-V167)-1</f>
        <v>9.1289570110170137E-2</v>
      </c>
      <c r="AB167" s="125">
        <f t="shared" si="67"/>
        <v>0.2446518518518519</v>
      </c>
    </row>
    <row r="168" spans="1:28">
      <c r="A168" s="109" t="s">
        <v>637</v>
      </c>
      <c r="B168">
        <v>135</v>
      </c>
      <c r="C168" s="2">
        <v>135.02000000000001</v>
      </c>
      <c r="D168" s="3">
        <v>0.99929999999999997</v>
      </c>
      <c r="E168" s="1">
        <f t="shared" si="189"/>
        <v>0.22000000000000003</v>
      </c>
      <c r="F168" s="36">
        <f t="shared" si="190"/>
        <v>-3.3456829629629418E-2</v>
      </c>
      <c r="H168" s="40">
        <f t="shared" si="191"/>
        <v>-4.5166719999999714</v>
      </c>
      <c r="I168" t="s">
        <v>7</v>
      </c>
      <c r="J168" s="97" t="s">
        <v>630</v>
      </c>
      <c r="K168" s="86">
        <f t="shared" si="61"/>
        <v>43712</v>
      </c>
      <c r="L168" s="87" t="str">
        <f t="shared" ca="1" si="192"/>
        <v>2019/11/18</v>
      </c>
      <c r="M168" s="85">
        <f t="shared" ca="1" si="63"/>
        <v>10260</v>
      </c>
      <c r="N168" s="110">
        <f t="shared" ca="1" si="193"/>
        <v>-0.16068082651072021</v>
      </c>
      <c r="O168" s="90">
        <f t="shared" si="194"/>
        <v>134.92548600000001</v>
      </c>
      <c r="P168" s="90">
        <f t="shared" si="195"/>
        <v>-7.451399999999353E-2</v>
      </c>
      <c r="Q168" s="93">
        <f t="shared" si="196"/>
        <v>0.9</v>
      </c>
      <c r="R168" s="6">
        <f t="shared" si="197"/>
        <v>21014.410000000014</v>
      </c>
      <c r="S168" s="106">
        <f t="shared" si="198"/>
        <v>20999.699913000015</v>
      </c>
      <c r="T168" s="106"/>
      <c r="U168" s="113"/>
      <c r="V168" s="107">
        <f t="shared" si="199"/>
        <v>7247.8200000000006</v>
      </c>
      <c r="W168" s="107">
        <f t="shared" si="200"/>
        <v>28247.519913000015</v>
      </c>
      <c r="X168" s="97">
        <f t="shared" si="201"/>
        <v>26330</v>
      </c>
      <c r="Y168" s="6">
        <f t="shared" si="202"/>
        <v>1917.5199130000146</v>
      </c>
      <c r="Z168" s="4">
        <f t="shared" si="203"/>
        <v>7.2826430421572885E-2</v>
      </c>
      <c r="AA168" s="4">
        <f t="shared" si="204"/>
        <v>0.10048746594990798</v>
      </c>
      <c r="AB168" s="125">
        <f t="shared" si="67"/>
        <v>0.25345682962962945</v>
      </c>
    </row>
    <row r="169" spans="1:28">
      <c r="A169" s="109" t="s">
        <v>638</v>
      </c>
      <c r="B169">
        <v>135</v>
      </c>
      <c r="C169" s="2">
        <v>133.81</v>
      </c>
      <c r="D169" s="3">
        <v>1.0084</v>
      </c>
      <c r="E169" s="1">
        <f t="shared" si="189"/>
        <v>0.22000000000000003</v>
      </c>
      <c r="F169" s="36">
        <f t="shared" si="190"/>
        <v>-4.2118637037036999E-2</v>
      </c>
      <c r="H169" s="40">
        <f t="shared" si="191"/>
        <v>-5.6860159999999951</v>
      </c>
      <c r="I169" t="s">
        <v>7</v>
      </c>
      <c r="J169" s="97" t="s">
        <v>632</v>
      </c>
      <c r="K169" s="86">
        <f t="shared" si="61"/>
        <v>43713</v>
      </c>
      <c r="L169" s="87" t="str">
        <f t="shared" ca="1" si="192"/>
        <v>2019/11/18</v>
      </c>
      <c r="M169" s="85">
        <f t="shared" ca="1" si="63"/>
        <v>10125</v>
      </c>
      <c r="N169" s="110">
        <f t="shared" ca="1" si="193"/>
        <v>-0.20497736691358007</v>
      </c>
      <c r="O169" s="90">
        <f t="shared" si="194"/>
        <v>134.93400399999999</v>
      </c>
      <c r="P169" s="90">
        <f t="shared" si="195"/>
        <v>-6.59960000000126E-2</v>
      </c>
      <c r="Q169" s="93">
        <f t="shared" si="196"/>
        <v>0.9</v>
      </c>
      <c r="R169" s="6">
        <f t="shared" si="197"/>
        <v>21148.220000000016</v>
      </c>
      <c r="S169" s="106">
        <f t="shared" si="198"/>
        <v>21325.865048000014</v>
      </c>
      <c r="T169" s="106"/>
      <c r="U169" s="113"/>
      <c r="V169" s="107">
        <f t="shared" si="199"/>
        <v>7247.8200000000006</v>
      </c>
      <c r="W169" s="107">
        <f t="shared" si="200"/>
        <v>28573.685048000014</v>
      </c>
      <c r="X169" s="97">
        <f t="shared" si="201"/>
        <v>26465</v>
      </c>
      <c r="Y169" s="6">
        <f t="shared" si="202"/>
        <v>2108.6850480000139</v>
      </c>
      <c r="Z169" s="4">
        <f t="shared" si="203"/>
        <v>7.9678256111846313E-2</v>
      </c>
      <c r="AA169" s="4">
        <f t="shared" si="204"/>
        <v>0.10972916151069056</v>
      </c>
      <c r="AB169" s="125">
        <f t="shared" si="67"/>
        <v>0.26211863703703703</v>
      </c>
    </row>
    <row r="170" spans="1:28">
      <c r="A170" s="109" t="s">
        <v>639</v>
      </c>
      <c r="B170">
        <v>135</v>
      </c>
      <c r="C170" s="33">
        <v>133.38</v>
      </c>
      <c r="D170" s="3">
        <v>1.0116000000000001</v>
      </c>
      <c r="E170" s="1">
        <f t="shared" si="189"/>
        <v>0.22000000000000003</v>
      </c>
      <c r="F170" s="36">
        <f t="shared" si="190"/>
        <v>-4.5196799999999898E-2</v>
      </c>
      <c r="H170" s="40">
        <f t="shared" si="191"/>
        <v>-6.1015679999999861</v>
      </c>
      <c r="I170" t="s">
        <v>7</v>
      </c>
      <c r="J170" s="97" t="s">
        <v>634</v>
      </c>
      <c r="K170" s="86">
        <f t="shared" si="61"/>
        <v>43714</v>
      </c>
      <c r="L170" s="87" t="str">
        <f t="shared" ca="1" si="192"/>
        <v>2019/11/18</v>
      </c>
      <c r="M170" s="85">
        <f t="shared" ca="1" si="63"/>
        <v>9990</v>
      </c>
      <c r="N170" s="110">
        <f t="shared" ca="1" si="193"/>
        <v>-0.22293016216216166</v>
      </c>
      <c r="O170" s="90">
        <f t="shared" si="194"/>
        <v>134.92720800000001</v>
      </c>
      <c r="P170" s="90">
        <f t="shared" si="195"/>
        <v>-7.279199999999264E-2</v>
      </c>
      <c r="Q170" s="93">
        <f t="shared" si="196"/>
        <v>0.9</v>
      </c>
      <c r="R170" s="6">
        <f t="shared" si="197"/>
        <v>21281.600000000017</v>
      </c>
      <c r="S170" s="106">
        <f t="shared" si="198"/>
        <v>21528.466560000019</v>
      </c>
      <c r="T170" s="106"/>
      <c r="U170" s="113"/>
      <c r="V170" s="107">
        <f t="shared" si="199"/>
        <v>7247.8200000000006</v>
      </c>
      <c r="W170" s="107">
        <f t="shared" si="200"/>
        <v>28776.286560000019</v>
      </c>
      <c r="X170" s="97">
        <f t="shared" si="201"/>
        <v>26600</v>
      </c>
      <c r="Y170" s="6">
        <f t="shared" si="202"/>
        <v>2176.2865600000187</v>
      </c>
      <c r="Z170" s="4">
        <f t="shared" si="203"/>
        <v>8.1815284210527084E-2</v>
      </c>
      <c r="AA170" s="4">
        <f t="shared" si="204"/>
        <v>0.11245692009892516</v>
      </c>
      <c r="AB170" s="125">
        <f t="shared" si="67"/>
        <v>0.2651967999999999</v>
      </c>
    </row>
    <row r="171" spans="1:28">
      <c r="A171" s="109" t="s">
        <v>653</v>
      </c>
      <c r="B171">
        <v>135</v>
      </c>
      <c r="C171" s="33">
        <v>130.83000000000001</v>
      </c>
      <c r="D171" s="3">
        <v>1.0313000000000001</v>
      </c>
      <c r="E171" s="1">
        <f t="shared" ref="E171:E175" si="205">10%*Q171+13%</f>
        <v>0.22000000000000003</v>
      </c>
      <c r="F171" s="36">
        <f t="shared" ref="F171:F175" si="206">IF(G171="",($F$1*C171-B171)/B171,H171/B171)</f>
        <v>-6.3451022222222125E-2</v>
      </c>
      <c r="H171" s="40">
        <f t="shared" ref="H171:H175" si="207">IF(G171="",$F$1*C171-B171,G171-B171)</f>
        <v>-8.5658879999999868</v>
      </c>
      <c r="I171" t="s">
        <v>7</v>
      </c>
      <c r="J171" s="97" t="s">
        <v>644</v>
      </c>
      <c r="K171" s="86">
        <f t="shared" si="61"/>
        <v>43717</v>
      </c>
      <c r="L171" s="87" t="str">
        <f t="shared" ref="L171:L175" ca="1" si="208">IF(LEN(J171) &gt; 15,DATE(MID(J171,12,4),MID(J171,16,2),MID(J171,18,2)),TEXT(TODAY(),"yyyy/m/d"))</f>
        <v>2019/11/18</v>
      </c>
      <c r="M171" s="85">
        <f t="shared" ca="1" si="63"/>
        <v>9585</v>
      </c>
      <c r="N171" s="110">
        <f t="shared" ref="N171:N175" ca="1" si="209">H171/M171*365</f>
        <v>-0.32619187480438139</v>
      </c>
      <c r="O171" s="90">
        <f t="shared" ref="O171:O175" si="210">D171*C171</f>
        <v>134.92497900000004</v>
      </c>
      <c r="P171" s="90">
        <f t="shared" ref="P171:P175" si="211">O171-B171</f>
        <v>-7.5020999999964033E-2</v>
      </c>
      <c r="Q171" s="93">
        <f t="shared" ref="Q171:Q175" si="212">B171/150</f>
        <v>0.9</v>
      </c>
      <c r="R171" s="6">
        <f t="shared" ref="R171:R175" si="213">R170+C171-T171</f>
        <v>21412.430000000018</v>
      </c>
      <c r="S171" s="106">
        <f t="shared" ref="S171:S175" si="214">R171*D171</f>
        <v>22082.639059000023</v>
      </c>
      <c r="T171" s="106"/>
      <c r="U171" s="113"/>
      <c r="V171" s="107">
        <f t="shared" ref="V171:V175" si="215">U171+V170</f>
        <v>7247.8200000000006</v>
      </c>
      <c r="W171" s="107">
        <f t="shared" ref="W171:W175" si="216">S171+V171</f>
        <v>29330.459059000023</v>
      </c>
      <c r="X171" s="97">
        <f t="shared" ref="X171:X175" si="217">X170+B171</f>
        <v>26735</v>
      </c>
      <c r="Y171" s="6">
        <f t="shared" ref="Y171:Y175" si="218">W171-X171</f>
        <v>2595.4590590000225</v>
      </c>
      <c r="Z171" s="4">
        <f t="shared" ref="Z171:Z175" si="219">W171/X171-1</f>
        <v>9.7080944791472668E-2</v>
      </c>
      <c r="AA171" s="4">
        <f t="shared" ref="AA171:AA175" si="220">S171/(X171-V171)-1</f>
        <v>0.13318802715426359</v>
      </c>
      <c r="AB171" s="125">
        <f t="shared" si="67"/>
        <v>0.28345102222222218</v>
      </c>
    </row>
    <row r="172" spans="1:28">
      <c r="A172" s="109" t="s">
        <v>654</v>
      </c>
      <c r="B172">
        <v>135</v>
      </c>
      <c r="C172" s="33">
        <v>131.24</v>
      </c>
      <c r="D172" s="3">
        <v>1.0281</v>
      </c>
      <c r="E172" s="1">
        <f t="shared" si="205"/>
        <v>0.22000000000000003</v>
      </c>
      <c r="F172" s="36">
        <f t="shared" si="206"/>
        <v>-6.0516029629629507E-2</v>
      </c>
      <c r="H172" s="40">
        <f t="shared" si="207"/>
        <v>-8.1696639999999832</v>
      </c>
      <c r="I172" t="s">
        <v>7</v>
      </c>
      <c r="J172" s="97" t="s">
        <v>646</v>
      </c>
      <c r="K172" s="86">
        <f t="shared" si="61"/>
        <v>43718</v>
      </c>
      <c r="L172" s="87" t="str">
        <f t="shared" ca="1" si="208"/>
        <v>2019/11/18</v>
      </c>
      <c r="M172" s="85">
        <f t="shared" ca="1" si="63"/>
        <v>9450</v>
      </c>
      <c r="N172" s="110">
        <f t="shared" ca="1" si="209"/>
        <v>-0.31554786878306812</v>
      </c>
      <c r="O172" s="90">
        <f t="shared" si="210"/>
        <v>134.92784400000002</v>
      </c>
      <c r="P172" s="90">
        <f t="shared" si="211"/>
        <v>-7.2155999999978349E-2</v>
      </c>
      <c r="Q172" s="93">
        <f t="shared" si="212"/>
        <v>0.9</v>
      </c>
      <c r="R172" s="6">
        <f t="shared" si="213"/>
        <v>21543.67000000002</v>
      </c>
      <c r="S172" s="106">
        <f t="shared" si="214"/>
        <v>22149.04712700002</v>
      </c>
      <c r="T172" s="106"/>
      <c r="U172" s="113"/>
      <c r="V172" s="107">
        <f t="shared" si="215"/>
        <v>7247.8200000000006</v>
      </c>
      <c r="W172" s="107">
        <f t="shared" si="216"/>
        <v>29396.86712700002</v>
      </c>
      <c r="X172" s="97">
        <f t="shared" si="217"/>
        <v>26870</v>
      </c>
      <c r="Y172" s="6">
        <f t="shared" si="218"/>
        <v>2526.8671270000195</v>
      </c>
      <c r="Z172" s="4">
        <f t="shared" si="219"/>
        <v>9.4040458764421908E-2</v>
      </c>
      <c r="AA172" s="4">
        <f t="shared" si="220"/>
        <v>0.12877606499379879</v>
      </c>
      <c r="AB172" s="125">
        <f t="shared" si="67"/>
        <v>0.28051602962962952</v>
      </c>
    </row>
    <row r="173" spans="1:28">
      <c r="A173" s="109" t="s">
        <v>655</v>
      </c>
      <c r="B173">
        <v>135</v>
      </c>
      <c r="C173" s="33">
        <v>131.9</v>
      </c>
      <c r="D173" s="3">
        <v>1.0229999999999999</v>
      </c>
      <c r="E173" s="1">
        <f t="shared" si="205"/>
        <v>0.22000000000000003</v>
      </c>
      <c r="F173" s="36">
        <f t="shared" si="206"/>
        <v>-5.5791407407407324E-2</v>
      </c>
      <c r="H173" s="40">
        <f t="shared" si="207"/>
        <v>-7.5318399999999883</v>
      </c>
      <c r="I173" t="s">
        <v>7</v>
      </c>
      <c r="J173" s="97" t="s">
        <v>648</v>
      </c>
      <c r="K173" s="86">
        <f t="shared" si="61"/>
        <v>43719</v>
      </c>
      <c r="L173" s="87" t="str">
        <f t="shared" ca="1" si="208"/>
        <v>2019/11/18</v>
      </c>
      <c r="M173" s="85">
        <f t="shared" ca="1" si="63"/>
        <v>9315</v>
      </c>
      <c r="N173" s="110">
        <f t="shared" ca="1" si="209"/>
        <v>-0.29512845947396626</v>
      </c>
      <c r="O173" s="90">
        <f t="shared" si="210"/>
        <v>134.93369999999999</v>
      </c>
      <c r="P173" s="90">
        <f t="shared" si="211"/>
        <v>-6.630000000001246E-2</v>
      </c>
      <c r="Q173" s="93">
        <f t="shared" si="212"/>
        <v>0.9</v>
      </c>
      <c r="R173" s="6">
        <f t="shared" si="213"/>
        <v>21675.570000000022</v>
      </c>
      <c r="S173" s="106">
        <f t="shared" si="214"/>
        <v>22174.108110000019</v>
      </c>
      <c r="T173" s="106"/>
      <c r="U173" s="113"/>
      <c r="V173" s="107">
        <f t="shared" si="215"/>
        <v>7247.8200000000006</v>
      </c>
      <c r="W173" s="107">
        <f t="shared" si="216"/>
        <v>29421.928110000019</v>
      </c>
      <c r="X173" s="97">
        <f t="shared" si="217"/>
        <v>27005</v>
      </c>
      <c r="Y173" s="6">
        <f t="shared" si="218"/>
        <v>2416.9281100000189</v>
      </c>
      <c r="Z173" s="4">
        <f t="shared" si="219"/>
        <v>8.949928198481838E-2</v>
      </c>
      <c r="AA173" s="4">
        <f t="shared" si="220"/>
        <v>0.12233163386677748</v>
      </c>
      <c r="AB173" s="125">
        <f t="shared" si="67"/>
        <v>0.27579140740740737</v>
      </c>
    </row>
    <row r="174" spans="1:28">
      <c r="A174" s="109" t="s">
        <v>656</v>
      </c>
      <c r="B174">
        <v>135</v>
      </c>
      <c r="C174" s="33">
        <v>131.28</v>
      </c>
      <c r="D174" s="3">
        <v>1.0278</v>
      </c>
      <c r="E174" s="1">
        <f t="shared" si="205"/>
        <v>0.22000000000000003</v>
      </c>
      <c r="F174" s="36">
        <f t="shared" si="206"/>
        <v>-6.0229688888888848E-2</v>
      </c>
      <c r="H174" s="40">
        <f t="shared" si="207"/>
        <v>-8.1310079999999942</v>
      </c>
      <c r="I174" t="s">
        <v>7</v>
      </c>
      <c r="J174" s="97" t="s">
        <v>650</v>
      </c>
      <c r="K174" s="86">
        <f t="shared" si="61"/>
        <v>43720</v>
      </c>
      <c r="L174" s="87" t="str">
        <f t="shared" ca="1" si="208"/>
        <v>2019/11/18</v>
      </c>
      <c r="M174" s="85">
        <f t="shared" ca="1" si="63"/>
        <v>9180</v>
      </c>
      <c r="N174" s="110">
        <f t="shared" ca="1" si="209"/>
        <v>-0.3232917124183004</v>
      </c>
      <c r="O174" s="90">
        <f t="shared" si="210"/>
        <v>134.92958400000001</v>
      </c>
      <c r="P174" s="90">
        <f t="shared" si="211"/>
        <v>-7.0415999999994483E-2</v>
      </c>
      <c r="Q174" s="93">
        <f t="shared" si="212"/>
        <v>0.9</v>
      </c>
      <c r="R174" s="6">
        <f t="shared" si="213"/>
        <v>21806.85000000002</v>
      </c>
      <c r="S174" s="106">
        <f t="shared" si="214"/>
        <v>22413.080430000024</v>
      </c>
      <c r="T174" s="106"/>
      <c r="U174" s="113"/>
      <c r="V174" s="107">
        <f t="shared" si="215"/>
        <v>7247.8200000000006</v>
      </c>
      <c r="W174" s="107">
        <f t="shared" si="216"/>
        <v>29660.900430000023</v>
      </c>
      <c r="X174" s="97">
        <f t="shared" si="217"/>
        <v>27140</v>
      </c>
      <c r="Y174" s="6">
        <f t="shared" si="218"/>
        <v>2520.9004300000233</v>
      </c>
      <c r="Z174" s="4">
        <f t="shared" si="219"/>
        <v>9.2885056374355957E-2</v>
      </c>
      <c r="AA174" s="4">
        <f t="shared" si="220"/>
        <v>0.12672821329789019</v>
      </c>
      <c r="AB174" s="125">
        <f t="shared" si="67"/>
        <v>0.28022968888888888</v>
      </c>
    </row>
    <row r="175" spans="1:28">
      <c r="A175" s="109" t="s">
        <v>657</v>
      </c>
      <c r="B175">
        <v>135</v>
      </c>
      <c r="C175" s="33">
        <v>131.15</v>
      </c>
      <c r="D175" s="34">
        <v>1.0287999999999999</v>
      </c>
      <c r="E175" s="1">
        <f t="shared" si="205"/>
        <v>0.22000000000000003</v>
      </c>
      <c r="F175" s="36">
        <f t="shared" si="206"/>
        <v>-6.1160296296296227E-2</v>
      </c>
      <c r="H175" s="40">
        <f t="shared" si="207"/>
        <v>-8.2566399999999902</v>
      </c>
      <c r="I175" t="s">
        <v>7</v>
      </c>
      <c r="J175" s="97" t="s">
        <v>652</v>
      </c>
      <c r="K175" s="86">
        <f t="shared" si="61"/>
        <v>43724</v>
      </c>
      <c r="L175" s="87" t="str">
        <f t="shared" ca="1" si="208"/>
        <v>2019/11/18</v>
      </c>
      <c r="M175" s="85">
        <f t="shared" ca="1" si="63"/>
        <v>8640</v>
      </c>
      <c r="N175" s="110">
        <f t="shared" ca="1" si="209"/>
        <v>-0.3488048148148144</v>
      </c>
      <c r="O175" s="90">
        <f t="shared" si="210"/>
        <v>134.92712</v>
      </c>
      <c r="P175" s="90">
        <f t="shared" si="211"/>
        <v>-7.2879999999997835E-2</v>
      </c>
      <c r="Q175" s="93">
        <f t="shared" si="212"/>
        <v>0.9</v>
      </c>
      <c r="R175" s="6">
        <f t="shared" si="213"/>
        <v>21938.000000000022</v>
      </c>
      <c r="S175" s="106">
        <f t="shared" si="214"/>
        <v>22569.814400000021</v>
      </c>
      <c r="T175" s="106"/>
      <c r="U175" s="113"/>
      <c r="V175" s="107">
        <f t="shared" si="215"/>
        <v>7247.8200000000006</v>
      </c>
      <c r="W175" s="107">
        <f t="shared" si="216"/>
        <v>29817.634400000021</v>
      </c>
      <c r="X175" s="97">
        <f t="shared" si="217"/>
        <v>27275</v>
      </c>
      <c r="Y175" s="6">
        <f t="shared" si="218"/>
        <v>2542.6344000000208</v>
      </c>
      <c r="Z175" s="4">
        <f t="shared" si="219"/>
        <v>9.3222159486710199E-2</v>
      </c>
      <c r="AA175" s="4">
        <f t="shared" si="220"/>
        <v>0.126959182471023</v>
      </c>
      <c r="AB175" s="125">
        <f t="shared" si="67"/>
        <v>0.28116029629629624</v>
      </c>
    </row>
    <row r="176" spans="1:28">
      <c r="A176" s="109" t="s">
        <v>658</v>
      </c>
      <c r="B176">
        <v>135</v>
      </c>
      <c r="C176" s="33">
        <v>133.78</v>
      </c>
      <c r="D176" s="34">
        <v>1.0085999999999999</v>
      </c>
      <c r="E176" s="1">
        <f t="shared" ref="E176:E179" si="221">10%*Q176+13%</f>
        <v>0.22000000000000003</v>
      </c>
      <c r="F176" s="36">
        <f t="shared" ref="F176:F179" si="222">IF(G176="",($F$1*C176-B176)/B176,H176/B176)</f>
        <v>-4.2333392592592466E-2</v>
      </c>
      <c r="H176" s="40">
        <f t="shared" ref="H176:H179" si="223">IF(G176="",$F$1*C176-B176,G176-B176)</f>
        <v>-5.7150079999999832</v>
      </c>
      <c r="I176" t="s">
        <v>7</v>
      </c>
      <c r="J176" s="97" t="s">
        <v>659</v>
      </c>
      <c r="K176" s="86">
        <f t="shared" si="61"/>
        <v>43725</v>
      </c>
      <c r="L176" s="87" t="str">
        <f t="shared" ref="L176:L179" ca="1" si="224">IF(LEN(J176) &gt; 15,DATE(MID(J176,12,4),MID(J176,16,2),MID(J176,18,2)),TEXT(TODAY(),"yyyy/m/d"))</f>
        <v>2019/11/18</v>
      </c>
      <c r="M176" s="85">
        <f t="shared" ca="1" si="63"/>
        <v>8505</v>
      </c>
      <c r="N176" s="110">
        <f t="shared" ref="N176:N179" ca="1" si="225">H176/M176*365</f>
        <v>-0.24526489359200399</v>
      </c>
      <c r="O176" s="90">
        <f t="shared" ref="O176:O179" si="226">D176*C176</f>
        <v>134.930508</v>
      </c>
      <c r="P176" s="90">
        <f t="shared" ref="P176:P179" si="227">O176-B176</f>
        <v>-6.9491999999996779E-2</v>
      </c>
      <c r="Q176" s="93">
        <f t="shared" ref="Q176:Q179" si="228">B176/150</f>
        <v>0.9</v>
      </c>
      <c r="R176" s="6">
        <f t="shared" ref="R176:R179" si="229">R175+C176-T176</f>
        <v>22071.780000000021</v>
      </c>
      <c r="S176" s="106">
        <f t="shared" ref="S176:S179" si="230">R176*D176</f>
        <v>22261.597308000019</v>
      </c>
      <c r="T176" s="106"/>
      <c r="U176" s="113"/>
      <c r="V176" s="107">
        <f t="shared" ref="V176:V179" si="231">U176+V175</f>
        <v>7247.8200000000006</v>
      </c>
      <c r="W176" s="107">
        <f t="shared" ref="W176:W179" si="232">S176+V176</f>
        <v>29509.417308000018</v>
      </c>
      <c r="X176" s="97">
        <f t="shared" ref="X176:X179" si="233">X175+B176</f>
        <v>27410</v>
      </c>
      <c r="Y176" s="6">
        <f t="shared" ref="Y176:Y179" si="234">W176-X176</f>
        <v>2099.4173080000182</v>
      </c>
      <c r="Z176" s="4">
        <f t="shared" ref="Z176:Z179" si="235">W176/X176-1</f>
        <v>7.6593115943087042E-2</v>
      </c>
      <c r="AA176" s="4">
        <f t="shared" ref="AA176:AA179" si="236">S176/(X176-V176)-1</f>
        <v>0.10412650358245079</v>
      </c>
      <c r="AB176" s="125">
        <f t="shared" si="67"/>
        <v>0.26233339259259247</v>
      </c>
    </row>
    <row r="177" spans="1:28">
      <c r="A177" s="109" t="s">
        <v>660</v>
      </c>
      <c r="B177">
        <v>135</v>
      </c>
      <c r="C177" s="33">
        <v>133.77000000000001</v>
      </c>
      <c r="D177" s="34">
        <v>1.0086999999999999</v>
      </c>
      <c r="E177" s="1">
        <f t="shared" si="221"/>
        <v>0.22000000000000003</v>
      </c>
      <c r="F177" s="36">
        <f t="shared" si="222"/>
        <v>-4.2404977777777762E-2</v>
      </c>
      <c r="H177" s="40">
        <f t="shared" si="223"/>
        <v>-5.7246719999999982</v>
      </c>
      <c r="I177" t="s">
        <v>7</v>
      </c>
      <c r="J177" s="97" t="s">
        <v>661</v>
      </c>
      <c r="K177" s="86">
        <f t="shared" si="61"/>
        <v>43726</v>
      </c>
      <c r="L177" s="87" t="str">
        <f t="shared" ca="1" si="224"/>
        <v>2019/11/18</v>
      </c>
      <c r="M177" s="85">
        <f t="shared" ca="1" si="63"/>
        <v>8370</v>
      </c>
      <c r="N177" s="110">
        <f t="shared" ca="1" si="225"/>
        <v>-0.24964220788530456</v>
      </c>
      <c r="O177" s="90">
        <f t="shared" si="226"/>
        <v>134.93379899999999</v>
      </c>
      <c r="P177" s="90">
        <f t="shared" si="227"/>
        <v>-6.6201000000006616E-2</v>
      </c>
      <c r="Q177" s="93">
        <f t="shared" si="228"/>
        <v>0.9</v>
      </c>
      <c r="R177" s="6">
        <f t="shared" si="229"/>
        <v>22205.550000000021</v>
      </c>
      <c r="S177" s="106">
        <f t="shared" si="230"/>
        <v>22398.738285000021</v>
      </c>
      <c r="T177" s="106"/>
      <c r="U177" s="113"/>
      <c r="V177" s="107">
        <f t="shared" si="231"/>
        <v>7247.8200000000006</v>
      </c>
      <c r="W177" s="107">
        <f t="shared" si="232"/>
        <v>29646.558285000021</v>
      </c>
      <c r="X177" s="97">
        <f t="shared" si="233"/>
        <v>27545</v>
      </c>
      <c r="Y177" s="6">
        <f t="shared" si="234"/>
        <v>2101.558285000021</v>
      </c>
      <c r="Z177" s="4">
        <f t="shared" si="235"/>
        <v>7.6295454165911103E-2</v>
      </c>
      <c r="AA177" s="4">
        <f t="shared" si="236"/>
        <v>0.10353942197881771</v>
      </c>
      <c r="AB177" s="125">
        <f t="shared" si="67"/>
        <v>0.26240497777777777</v>
      </c>
    </row>
    <row r="178" spans="1:28">
      <c r="A178" s="109" t="s">
        <v>662</v>
      </c>
      <c r="B178">
        <v>135</v>
      </c>
      <c r="C178" s="33">
        <v>132.6</v>
      </c>
      <c r="D178" s="34">
        <v>1.0176000000000001</v>
      </c>
      <c r="E178" s="1">
        <f t="shared" si="221"/>
        <v>0.22000000000000003</v>
      </c>
      <c r="F178" s="36">
        <f t="shared" si="222"/>
        <v>-5.0780444444444371E-2</v>
      </c>
      <c r="H178" s="40">
        <f t="shared" si="223"/>
        <v>-6.8553599999999904</v>
      </c>
      <c r="I178" t="s">
        <v>7</v>
      </c>
      <c r="J178" s="97" t="s">
        <v>663</v>
      </c>
      <c r="K178" s="86">
        <f t="shared" si="61"/>
        <v>43727</v>
      </c>
      <c r="L178" s="87" t="str">
        <f t="shared" ca="1" si="224"/>
        <v>2019/11/18</v>
      </c>
      <c r="M178" s="85">
        <f t="shared" ca="1" si="63"/>
        <v>8235</v>
      </c>
      <c r="N178" s="110">
        <f t="shared" ca="1" si="225"/>
        <v>-0.30385020036429827</v>
      </c>
      <c r="O178" s="90">
        <f t="shared" si="226"/>
        <v>134.93376000000001</v>
      </c>
      <c r="P178" s="90">
        <f t="shared" si="227"/>
        <v>-6.6239999999993415E-2</v>
      </c>
      <c r="Q178" s="93">
        <f t="shared" si="228"/>
        <v>0.9</v>
      </c>
      <c r="R178" s="6">
        <f t="shared" si="229"/>
        <v>22338.15000000002</v>
      </c>
      <c r="S178" s="106">
        <f t="shared" si="230"/>
        <v>22731.301440000021</v>
      </c>
      <c r="T178" s="106"/>
      <c r="U178" s="113"/>
      <c r="V178" s="107">
        <f t="shared" si="231"/>
        <v>7247.8200000000006</v>
      </c>
      <c r="W178" s="107">
        <f t="shared" si="232"/>
        <v>29979.121440000021</v>
      </c>
      <c r="X178" s="97">
        <f t="shared" si="233"/>
        <v>27680</v>
      </c>
      <c r="Y178" s="6">
        <f t="shared" si="234"/>
        <v>2299.1214400000208</v>
      </c>
      <c r="Z178" s="4">
        <f t="shared" si="235"/>
        <v>8.3060745664740532E-2</v>
      </c>
      <c r="AA178" s="4">
        <f t="shared" si="236"/>
        <v>0.11252452944326152</v>
      </c>
      <c r="AB178" s="125">
        <f t="shared" si="67"/>
        <v>0.27078044444444438</v>
      </c>
    </row>
    <row r="179" spans="1:28">
      <c r="A179" s="109" t="s">
        <v>664</v>
      </c>
      <c r="B179">
        <v>135</v>
      </c>
      <c r="C179" s="33">
        <v>132.28</v>
      </c>
      <c r="D179" s="34">
        <v>1.02</v>
      </c>
      <c r="E179" s="1">
        <f t="shared" si="221"/>
        <v>0.22000000000000003</v>
      </c>
      <c r="F179" s="36">
        <f t="shared" si="222"/>
        <v>-5.3071170370370277E-2</v>
      </c>
      <c r="H179" s="40">
        <f t="shared" si="223"/>
        <v>-7.164607999999987</v>
      </c>
      <c r="I179" t="s">
        <v>7</v>
      </c>
      <c r="J179" s="97" t="s">
        <v>665</v>
      </c>
      <c r="K179" s="86">
        <f t="shared" si="61"/>
        <v>43728</v>
      </c>
      <c r="L179" s="87" t="str">
        <f t="shared" ca="1" si="224"/>
        <v>2019/11/18</v>
      </c>
      <c r="M179" s="85">
        <f t="shared" ca="1" si="63"/>
        <v>8100</v>
      </c>
      <c r="N179" s="110">
        <f t="shared" ca="1" si="225"/>
        <v>-0.32284961975308579</v>
      </c>
      <c r="O179" s="90">
        <f t="shared" si="226"/>
        <v>134.9256</v>
      </c>
      <c r="P179" s="90">
        <f t="shared" si="227"/>
        <v>-7.4399999999997135E-2</v>
      </c>
      <c r="Q179" s="93">
        <f t="shared" si="228"/>
        <v>0.9</v>
      </c>
      <c r="R179" s="6">
        <f t="shared" si="229"/>
        <v>22470.430000000018</v>
      </c>
      <c r="S179" s="106">
        <f t="shared" si="230"/>
        <v>22919.838600000021</v>
      </c>
      <c r="T179" s="106"/>
      <c r="U179" s="113"/>
      <c r="V179" s="107">
        <f t="shared" si="231"/>
        <v>7247.8200000000006</v>
      </c>
      <c r="W179" s="107">
        <f t="shared" si="232"/>
        <v>30167.658600000021</v>
      </c>
      <c r="X179" s="97">
        <f t="shared" si="233"/>
        <v>27815</v>
      </c>
      <c r="Y179" s="6">
        <f t="shared" si="234"/>
        <v>2352.6586000000207</v>
      </c>
      <c r="Z179" s="4">
        <f t="shared" si="235"/>
        <v>8.4582369225238985E-2</v>
      </c>
      <c r="AA179" s="4">
        <f t="shared" si="236"/>
        <v>0.11438897311153107</v>
      </c>
      <c r="AB179" s="125">
        <f t="shared" si="67"/>
        <v>0.27307117037037032</v>
      </c>
    </row>
    <row r="180" spans="1:28">
      <c r="A180" s="109" t="s">
        <v>681</v>
      </c>
      <c r="B180">
        <v>135</v>
      </c>
      <c r="C180" s="33">
        <v>133.12</v>
      </c>
      <c r="D180" s="34">
        <v>1.0136000000000001</v>
      </c>
      <c r="E180" s="1">
        <f t="shared" ref="E180:E184" si="237">10%*Q180+13%</f>
        <v>0.22000000000000003</v>
      </c>
      <c r="F180" s="36">
        <f t="shared" ref="F180:F184" si="238">IF(G180="",($F$1*C180-B180)/B180,H180/B180)</f>
        <v>-4.7058014814814655E-2</v>
      </c>
      <c r="H180" s="40">
        <f t="shared" ref="H180:H184" si="239">IF(G180="",$F$1*C180-B180,G180-B180)</f>
        <v>-6.3528319999999781</v>
      </c>
      <c r="I180" t="s">
        <v>7</v>
      </c>
      <c r="J180" s="97" t="s">
        <v>672</v>
      </c>
      <c r="K180" s="86">
        <f t="shared" si="61"/>
        <v>43731</v>
      </c>
      <c r="L180" s="87" t="str">
        <f t="shared" ref="L180:L184" ca="1" si="240">IF(LEN(J180) &gt; 15,DATE(MID(J180,12,4),MID(J180,16,2),MID(J180,18,2)),TEXT(TODAY(),"yyyy/m/d"))</f>
        <v>2019/11/18</v>
      </c>
      <c r="M180" s="85">
        <f t="shared" ca="1" si="63"/>
        <v>7695</v>
      </c>
      <c r="N180" s="110">
        <f t="shared" ref="N180:N184" ca="1" si="241">H180/M180*365</f>
        <v>-0.30133641065626926</v>
      </c>
      <c r="O180" s="90">
        <f t="shared" ref="O180:O184" si="242">D180*C180</f>
        <v>134.93043200000002</v>
      </c>
      <c r="P180" s="90">
        <f t="shared" ref="P180:P184" si="243">O180-B180</f>
        <v>-6.9567999999975427E-2</v>
      </c>
      <c r="Q180" s="93">
        <f t="shared" ref="Q180:Q184" si="244">B180/150</f>
        <v>0.9</v>
      </c>
      <c r="R180" s="6">
        <f t="shared" ref="R180:R184" si="245">R179+C180-T180</f>
        <v>22603.550000000017</v>
      </c>
      <c r="S180" s="106">
        <f t="shared" ref="S180:S184" si="246">R180*D180</f>
        <v>22910.958280000021</v>
      </c>
      <c r="T180" s="106"/>
      <c r="U180" s="113"/>
      <c r="V180" s="107">
        <f t="shared" ref="V180:V184" si="247">U180+V179</f>
        <v>7247.8200000000006</v>
      </c>
      <c r="W180" s="107">
        <f t="shared" ref="W180:W184" si="248">S180+V180</f>
        <v>30158.77828000002</v>
      </c>
      <c r="X180" s="97">
        <f t="shared" ref="X180:X184" si="249">X179+B180</f>
        <v>27950</v>
      </c>
      <c r="Y180" s="6">
        <f t="shared" ref="Y180:Y184" si="250">W180-X180</f>
        <v>2208.7782800000205</v>
      </c>
      <c r="Z180" s="4">
        <f t="shared" ref="Z180:Z184" si="251">W180/X180-1</f>
        <v>7.9026056529517774E-2</v>
      </c>
      <c r="AA180" s="4">
        <f t="shared" ref="AA180:AA184" si="252">S180/(X180-V180)-1</f>
        <v>0.10669302846367001</v>
      </c>
      <c r="AB180" s="125">
        <f t="shared" si="67"/>
        <v>0.26705801481481467</v>
      </c>
    </row>
    <row r="181" spans="1:28">
      <c r="A181" s="109" t="s">
        <v>682</v>
      </c>
      <c r="B181">
        <v>135</v>
      </c>
      <c r="C181" s="33">
        <v>132.84</v>
      </c>
      <c r="D181" s="34">
        <v>1.0157</v>
      </c>
      <c r="E181" s="1">
        <f t="shared" si="237"/>
        <v>0.22000000000000003</v>
      </c>
      <c r="F181" s="36">
        <f t="shared" si="238"/>
        <v>-4.9062399999999999E-2</v>
      </c>
      <c r="H181" s="40">
        <f t="shared" si="239"/>
        <v>-6.623424</v>
      </c>
      <c r="I181" t="s">
        <v>7</v>
      </c>
      <c r="J181" s="97" t="s">
        <v>674</v>
      </c>
      <c r="K181" s="86">
        <f t="shared" si="61"/>
        <v>43732</v>
      </c>
      <c r="L181" s="87" t="str">
        <f t="shared" ca="1" si="240"/>
        <v>2019/11/18</v>
      </c>
      <c r="M181" s="85">
        <f t="shared" ca="1" si="63"/>
        <v>7560</v>
      </c>
      <c r="N181" s="110">
        <f t="shared" ca="1" si="241"/>
        <v>-0.31978171428571428</v>
      </c>
      <c r="O181" s="90">
        <f t="shared" si="242"/>
        <v>134.925588</v>
      </c>
      <c r="P181" s="90">
        <f t="shared" si="243"/>
        <v>-7.441199999999526E-2</v>
      </c>
      <c r="Q181" s="93">
        <f t="shared" si="244"/>
        <v>0.9</v>
      </c>
      <c r="R181" s="6">
        <f t="shared" si="245"/>
        <v>22736.390000000018</v>
      </c>
      <c r="S181" s="106">
        <f t="shared" si="246"/>
        <v>23093.351323000017</v>
      </c>
      <c r="T181" s="106"/>
      <c r="U181" s="113"/>
      <c r="V181" s="107">
        <f t="shared" si="247"/>
        <v>7247.8200000000006</v>
      </c>
      <c r="W181" s="107">
        <f t="shared" si="248"/>
        <v>30341.171323000017</v>
      </c>
      <c r="X181" s="97">
        <f t="shared" si="249"/>
        <v>28085</v>
      </c>
      <c r="Y181" s="6">
        <f t="shared" si="250"/>
        <v>2256.1713230000169</v>
      </c>
      <c r="Z181" s="4">
        <f t="shared" si="251"/>
        <v>8.0333677158626271E-2</v>
      </c>
      <c r="AA181" s="4">
        <f t="shared" si="252"/>
        <v>0.10827623138063869</v>
      </c>
      <c r="AB181" s="125">
        <f t="shared" si="67"/>
        <v>0.26906240000000003</v>
      </c>
    </row>
    <row r="182" spans="1:28">
      <c r="A182" s="109" t="s">
        <v>683</v>
      </c>
      <c r="B182">
        <v>135</v>
      </c>
      <c r="C182" s="33">
        <v>135.01</v>
      </c>
      <c r="D182" s="34">
        <v>0.99939999999999996</v>
      </c>
      <c r="E182" s="1">
        <f t="shared" si="237"/>
        <v>0.22000000000000003</v>
      </c>
      <c r="F182" s="36">
        <f t="shared" si="238"/>
        <v>-3.3528414814814923E-2</v>
      </c>
      <c r="H182" s="40">
        <f t="shared" si="239"/>
        <v>-4.5263360000000148</v>
      </c>
      <c r="I182" t="s">
        <v>7</v>
      </c>
      <c r="J182" s="97" t="s">
        <v>676</v>
      </c>
      <c r="K182" s="86">
        <f t="shared" si="61"/>
        <v>43733</v>
      </c>
      <c r="L182" s="87" t="str">
        <f t="shared" ca="1" si="240"/>
        <v>2019/11/18</v>
      </c>
      <c r="M182" s="85">
        <f t="shared" ca="1" si="63"/>
        <v>7425</v>
      </c>
      <c r="N182" s="110">
        <f t="shared" ca="1" si="241"/>
        <v>-0.22250675286195359</v>
      </c>
      <c r="O182" s="90">
        <f t="shared" si="242"/>
        <v>134.92899399999999</v>
      </c>
      <c r="P182" s="90">
        <f t="shared" si="243"/>
        <v>-7.1006000000011227E-2</v>
      </c>
      <c r="Q182" s="93">
        <f t="shared" si="244"/>
        <v>0.9</v>
      </c>
      <c r="R182" s="6">
        <f t="shared" si="245"/>
        <v>22871.400000000016</v>
      </c>
      <c r="S182" s="106">
        <f t="shared" si="246"/>
        <v>22857.677160000014</v>
      </c>
      <c r="T182" s="106"/>
      <c r="U182" s="113"/>
      <c r="V182" s="107">
        <f t="shared" si="247"/>
        <v>7247.8200000000006</v>
      </c>
      <c r="W182" s="107">
        <f t="shared" si="248"/>
        <v>30105.497160000014</v>
      </c>
      <c r="X182" s="97">
        <f t="shared" si="249"/>
        <v>28220</v>
      </c>
      <c r="Y182" s="6">
        <f t="shared" si="250"/>
        <v>1885.4971600000135</v>
      </c>
      <c r="Z182" s="4">
        <f t="shared" si="251"/>
        <v>6.6814215450035963E-2</v>
      </c>
      <c r="AA182" s="4">
        <f t="shared" si="252"/>
        <v>8.9904681344524784E-2</v>
      </c>
      <c r="AB182" s="125">
        <f t="shared" si="67"/>
        <v>0.25352841481481497</v>
      </c>
    </row>
    <row r="183" spans="1:28">
      <c r="A183" s="109" t="s">
        <v>684</v>
      </c>
      <c r="B183">
        <v>135</v>
      </c>
      <c r="C183" s="33">
        <v>137.94</v>
      </c>
      <c r="D183" s="34">
        <v>0.97819999999999996</v>
      </c>
      <c r="E183" s="1">
        <f t="shared" si="237"/>
        <v>0.22000000000000003</v>
      </c>
      <c r="F183" s="36">
        <f t="shared" si="238"/>
        <v>-1.2553955555555545E-2</v>
      </c>
      <c r="H183" s="40">
        <f t="shared" si="239"/>
        <v>-1.6947839999999985</v>
      </c>
      <c r="I183" t="s">
        <v>7</v>
      </c>
      <c r="J183" s="97" t="s">
        <v>678</v>
      </c>
      <c r="K183" s="86">
        <f t="shared" si="61"/>
        <v>43734</v>
      </c>
      <c r="L183" s="87" t="str">
        <f t="shared" ca="1" si="240"/>
        <v>2019/11/18</v>
      </c>
      <c r="M183" s="85">
        <f t="shared" ca="1" si="63"/>
        <v>7290</v>
      </c>
      <c r="N183" s="110">
        <f t="shared" ca="1" si="241"/>
        <v>-8.4855440329218032E-2</v>
      </c>
      <c r="O183" s="90">
        <f t="shared" si="242"/>
        <v>134.932908</v>
      </c>
      <c r="P183" s="90">
        <f t="shared" si="243"/>
        <v>-6.7092000000002372E-2</v>
      </c>
      <c r="Q183" s="93">
        <f t="shared" si="244"/>
        <v>0.9</v>
      </c>
      <c r="R183" s="6">
        <f t="shared" si="245"/>
        <v>23009.340000000015</v>
      </c>
      <c r="S183" s="106">
        <f t="shared" si="246"/>
        <v>22507.736388000012</v>
      </c>
      <c r="T183" s="106"/>
      <c r="U183" s="113"/>
      <c r="V183" s="107">
        <f t="shared" si="247"/>
        <v>7247.8200000000006</v>
      </c>
      <c r="W183" s="107">
        <f t="shared" si="248"/>
        <v>29755.556388000012</v>
      </c>
      <c r="X183" s="97">
        <f t="shared" si="249"/>
        <v>28355</v>
      </c>
      <c r="Y183" s="6">
        <f t="shared" si="250"/>
        <v>1400.5563880000118</v>
      </c>
      <c r="Z183" s="4">
        <f t="shared" si="251"/>
        <v>4.9393630329748195E-2</v>
      </c>
      <c r="AA183" s="4">
        <f t="shared" si="252"/>
        <v>6.6354500601217836E-2</v>
      </c>
      <c r="AB183" s="125">
        <f t="shared" si="67"/>
        <v>0.23255395555555558</v>
      </c>
    </row>
    <row r="184" spans="1:28">
      <c r="A184" s="109" t="s">
        <v>685</v>
      </c>
      <c r="B184">
        <v>135</v>
      </c>
      <c r="C184" s="33">
        <v>137.07</v>
      </c>
      <c r="D184" s="34">
        <v>0.98440000000000005</v>
      </c>
      <c r="E184" s="1">
        <f t="shared" si="237"/>
        <v>0.22000000000000003</v>
      </c>
      <c r="F184" s="36">
        <f t="shared" si="238"/>
        <v>-1.8781866666666633E-2</v>
      </c>
      <c r="H184" s="40">
        <f t="shared" si="239"/>
        <v>-2.5355519999999956</v>
      </c>
      <c r="I184" t="s">
        <v>7</v>
      </c>
      <c r="J184" s="97" t="s">
        <v>680</v>
      </c>
      <c r="K184" s="86">
        <f t="shared" si="61"/>
        <v>43735</v>
      </c>
      <c r="L184" s="87" t="str">
        <f t="shared" ca="1" si="240"/>
        <v>2019/11/18</v>
      </c>
      <c r="M184" s="85">
        <f t="shared" ca="1" si="63"/>
        <v>7155</v>
      </c>
      <c r="N184" s="110">
        <f t="shared" ca="1" si="241"/>
        <v>-0.12934681761006267</v>
      </c>
      <c r="O184" s="90">
        <f t="shared" si="242"/>
        <v>134.93170800000001</v>
      </c>
      <c r="P184" s="90">
        <f t="shared" si="243"/>
        <v>-6.8291999999985364E-2</v>
      </c>
      <c r="Q184" s="93">
        <f t="shared" si="244"/>
        <v>0.9</v>
      </c>
      <c r="R184" s="6">
        <f t="shared" si="245"/>
        <v>23146.410000000014</v>
      </c>
      <c r="S184" s="106">
        <f t="shared" si="246"/>
        <v>22785.326004000017</v>
      </c>
      <c r="T184" s="106"/>
      <c r="U184" s="113"/>
      <c r="V184" s="107">
        <f t="shared" si="247"/>
        <v>7247.8200000000006</v>
      </c>
      <c r="W184" s="107">
        <f t="shared" si="248"/>
        <v>30033.146004000017</v>
      </c>
      <c r="X184" s="97">
        <f t="shared" si="249"/>
        <v>28490</v>
      </c>
      <c r="Y184" s="6">
        <f t="shared" si="250"/>
        <v>1543.1460040000165</v>
      </c>
      <c r="Z184" s="4">
        <f t="shared" si="251"/>
        <v>5.416447890487941E-2</v>
      </c>
      <c r="AA184" s="4">
        <f t="shared" si="252"/>
        <v>7.264536897813767E-2</v>
      </c>
      <c r="AB184" s="125">
        <f t="shared" si="67"/>
        <v>0.23878186666666668</v>
      </c>
    </row>
    <row r="185" spans="1:28">
      <c r="A185" s="109" t="s">
        <v>698</v>
      </c>
      <c r="B185">
        <v>135</v>
      </c>
      <c r="C185" s="33">
        <v>138.5</v>
      </c>
      <c r="D185" s="34">
        <v>0.97419999999999995</v>
      </c>
      <c r="E185" s="1">
        <f t="shared" ref="E185:E186" si="253">10%*Q185+13%</f>
        <v>0.22000000000000003</v>
      </c>
      <c r="F185" s="36">
        <f t="shared" ref="F185:F186" si="254">IF(G185="",($F$1*C185-B185)/B185,H185/B185)</f>
        <v>-8.5451851851850603E-3</v>
      </c>
      <c r="H185" s="40">
        <f t="shared" ref="H185:H186" si="255">IF(G185="",$F$1*C185-B185,G185-B185)</f>
        <v>-1.1535999999999831</v>
      </c>
      <c r="I185" t="s">
        <v>7</v>
      </c>
      <c r="J185" s="97" t="s">
        <v>689</v>
      </c>
      <c r="K185" s="86">
        <f t="shared" si="61"/>
        <v>43738</v>
      </c>
      <c r="L185" s="87" t="str">
        <f t="shared" ref="L185:L186" ca="1" si="256">IF(LEN(J185) &gt; 15,DATE(MID(J185,12,4),MID(J185,16,2),MID(J185,18,2)),TEXT(TODAY(),"yyyy/m/d"))</f>
        <v>2019/11/18</v>
      </c>
      <c r="M185" s="85">
        <f t="shared" ca="1" si="63"/>
        <v>6750</v>
      </c>
      <c r="N185" s="110">
        <f t="shared" ref="N185:N186" ca="1" si="257">H185/M185*365</f>
        <v>-6.237985185185093E-2</v>
      </c>
      <c r="O185" s="90">
        <f t="shared" ref="O185:O186" si="258">D185*C185</f>
        <v>134.92669999999998</v>
      </c>
      <c r="P185" s="90">
        <f t="shared" ref="P185:P186" si="259">O185-B185</f>
        <v>-7.3300000000017462E-2</v>
      </c>
      <c r="Q185" s="93">
        <f t="shared" ref="Q185:Q186" si="260">B185/150</f>
        <v>0.9</v>
      </c>
      <c r="R185" s="6">
        <f t="shared" ref="R185:R186" si="261">R184+C185-T185</f>
        <v>23284.910000000014</v>
      </c>
      <c r="S185" s="106">
        <f t="shared" ref="S185:S186" si="262">R185*D185</f>
        <v>22684.159322000014</v>
      </c>
      <c r="T185" s="106"/>
      <c r="U185" s="113"/>
      <c r="V185" s="107">
        <f t="shared" ref="V185:V186" si="263">U185+V184</f>
        <v>7247.8200000000006</v>
      </c>
      <c r="W185" s="107">
        <f t="shared" ref="W185:W186" si="264">S185+V185</f>
        <v>29931.979322000014</v>
      </c>
      <c r="X185" s="97">
        <f t="shared" ref="X185:X186" si="265">X184+B185</f>
        <v>28625</v>
      </c>
      <c r="Y185" s="6">
        <f t="shared" ref="Y185:Y186" si="266">W185-X185</f>
        <v>1306.9793220000138</v>
      </c>
      <c r="Z185" s="4">
        <f t="shared" ref="Z185:Z186" si="267">W185/X185-1</f>
        <v>4.5658666270742776E-2</v>
      </c>
      <c r="AA185" s="4">
        <f t="shared" ref="AA185:AA186" si="268">S185/(X185-V185)-1</f>
        <v>6.1138995976083521E-2</v>
      </c>
      <c r="AB185" s="125">
        <f t="shared" si="67"/>
        <v>0.2285451851851851</v>
      </c>
    </row>
    <row r="186" spans="1:28">
      <c r="A186" s="109" t="s">
        <v>699</v>
      </c>
      <c r="B186">
        <v>135</v>
      </c>
      <c r="C186" s="33">
        <v>138.52000000000001</v>
      </c>
      <c r="D186" s="34">
        <v>0.97409999999999997</v>
      </c>
      <c r="E186" s="1">
        <f t="shared" si="253"/>
        <v>0.22000000000000003</v>
      </c>
      <c r="F186" s="36">
        <f t="shared" si="254"/>
        <v>-8.4020148148146786E-3</v>
      </c>
      <c r="H186" s="40">
        <f t="shared" si="255"/>
        <v>-1.1342719999999815</v>
      </c>
      <c r="I186" t="s">
        <v>7</v>
      </c>
      <c r="J186" s="97" t="s">
        <v>691</v>
      </c>
      <c r="K186" s="86">
        <f t="shared" si="61"/>
        <v>43746</v>
      </c>
      <c r="L186" s="87" t="str">
        <f t="shared" ca="1" si="256"/>
        <v>2019/11/18</v>
      </c>
      <c r="M186" s="85">
        <f t="shared" ca="1" si="63"/>
        <v>5670</v>
      </c>
      <c r="N186" s="110">
        <f t="shared" ca="1" si="257"/>
        <v>-7.3017509700175176E-2</v>
      </c>
      <c r="O186" s="90">
        <f t="shared" si="258"/>
        <v>134.932332</v>
      </c>
      <c r="P186" s="90">
        <f t="shared" si="259"/>
        <v>-6.7667999999997619E-2</v>
      </c>
      <c r="Q186" s="93">
        <f t="shared" si="260"/>
        <v>0.9</v>
      </c>
      <c r="R186" s="6">
        <f t="shared" si="261"/>
        <v>23423.430000000015</v>
      </c>
      <c r="S186" s="106">
        <f t="shared" si="262"/>
        <v>22816.763163000014</v>
      </c>
      <c r="T186" s="106"/>
      <c r="U186" s="113"/>
      <c r="V186" s="107">
        <f t="shared" si="263"/>
        <v>7247.8200000000006</v>
      </c>
      <c r="W186" s="107">
        <f t="shared" si="264"/>
        <v>30064.583163000014</v>
      </c>
      <c r="X186" s="97">
        <f t="shared" si="265"/>
        <v>28760</v>
      </c>
      <c r="Y186" s="6">
        <f t="shared" si="266"/>
        <v>1304.5831630000139</v>
      </c>
      <c r="Z186" s="4">
        <f t="shared" si="267"/>
        <v>4.5361027920723718E-2</v>
      </c>
      <c r="AA186" s="4">
        <f t="shared" si="268"/>
        <v>6.0643931158999909E-2</v>
      </c>
      <c r="AB186" s="125">
        <f t="shared" si="67"/>
        <v>0.2284020148148147</v>
      </c>
    </row>
    <row r="187" spans="1:28">
      <c r="A187" s="109" t="s">
        <v>700</v>
      </c>
      <c r="B187">
        <v>135</v>
      </c>
      <c r="C187" s="33">
        <v>137.46</v>
      </c>
      <c r="D187" s="34">
        <v>0.98160000000000003</v>
      </c>
      <c r="E187" s="1">
        <f t="shared" ref="E187:E189" si="269">10%*Q187+13%</f>
        <v>0.22000000000000003</v>
      </c>
      <c r="F187" s="36">
        <f t="shared" ref="F187:F189" si="270">IF(G187="",($F$1*C187-B187)/B187,H187/B187)</f>
        <v>-1.5990044444444292E-2</v>
      </c>
      <c r="H187" s="40">
        <f t="shared" ref="H187:H189" si="271">IF(G187="",$F$1*C187-B187,G187-B187)</f>
        <v>-2.1586559999999793</v>
      </c>
      <c r="I187" t="s">
        <v>7</v>
      </c>
      <c r="J187" s="97" t="s">
        <v>693</v>
      </c>
      <c r="K187" s="86">
        <f t="shared" si="61"/>
        <v>43747</v>
      </c>
      <c r="L187" s="87" t="str">
        <f t="shared" ref="L187:L189" ca="1" si="272">IF(LEN(J187) &gt; 15,DATE(MID(J187,12,4),MID(J187,16,2),MID(J187,18,2)),TEXT(TODAY(),"yyyy/m/d"))</f>
        <v>2019/11/18</v>
      </c>
      <c r="M187" s="85">
        <f t="shared" ca="1" si="63"/>
        <v>5535</v>
      </c>
      <c r="N187" s="110">
        <f t="shared" ref="N187:N189" ca="1" si="273">H187/M187*365</f>
        <v>-0.14235039566395527</v>
      </c>
      <c r="O187" s="90">
        <f t="shared" ref="O187:O189" si="274">D187*C187</f>
        <v>134.93073600000002</v>
      </c>
      <c r="P187" s="90">
        <f t="shared" ref="P187:P189" si="275">O187-B187</f>
        <v>-6.9263999999975567E-2</v>
      </c>
      <c r="Q187" s="93">
        <f t="shared" ref="Q187:Q189" si="276">B187/150</f>
        <v>0.9</v>
      </c>
      <c r="R187" s="6">
        <f t="shared" ref="R187:R189" si="277">R186+C187-T187</f>
        <v>23560.890000000014</v>
      </c>
      <c r="S187" s="106">
        <f t="shared" ref="S187:S189" si="278">R187*D187</f>
        <v>23127.369624000014</v>
      </c>
      <c r="T187" s="106"/>
      <c r="U187" s="113"/>
      <c r="V187" s="107">
        <f t="shared" ref="V187:V189" si="279">U187+V186</f>
        <v>7247.8200000000006</v>
      </c>
      <c r="W187" s="107">
        <f t="shared" ref="W187:W189" si="280">S187+V187</f>
        <v>30375.189624000013</v>
      </c>
      <c r="X187" s="97">
        <f t="shared" ref="X187:X189" si="281">X186+B187</f>
        <v>28895</v>
      </c>
      <c r="Y187" s="6">
        <f t="shared" ref="Y187:Y189" si="282">W187-X187</f>
        <v>1480.1896240000133</v>
      </c>
      <c r="Z187" s="4">
        <f t="shared" ref="Z187:Z189" si="283">W187/X187-1</f>
        <v>5.1226496764146479E-2</v>
      </c>
      <c r="AA187" s="4">
        <f t="shared" ref="AA187:AA189" si="284">S187/(X187-V187)-1</f>
        <v>6.8377942253910806E-2</v>
      </c>
      <c r="AB187" s="125">
        <f t="shared" si="67"/>
        <v>0.23599004444444432</v>
      </c>
    </row>
    <row r="188" spans="1:28">
      <c r="A188" s="109" t="s">
        <v>701</v>
      </c>
      <c r="B188">
        <v>135</v>
      </c>
      <c r="C188" s="33">
        <v>135.85</v>
      </c>
      <c r="D188" s="34">
        <v>0.99319999999999997</v>
      </c>
      <c r="E188" s="1">
        <f t="shared" si="269"/>
        <v>0.22000000000000003</v>
      </c>
      <c r="F188" s="36">
        <f t="shared" si="270"/>
        <v>-2.7515259259259302E-2</v>
      </c>
      <c r="H188" s="40">
        <f t="shared" si="271"/>
        <v>-3.7145600000000059</v>
      </c>
      <c r="I188" t="s">
        <v>7</v>
      </c>
      <c r="J188" s="97" t="s">
        <v>695</v>
      </c>
      <c r="K188" s="86">
        <f t="shared" si="61"/>
        <v>43748</v>
      </c>
      <c r="L188" s="87" t="str">
        <f t="shared" ca="1" si="272"/>
        <v>2019/11/18</v>
      </c>
      <c r="M188" s="85">
        <f t="shared" ca="1" si="63"/>
        <v>5400</v>
      </c>
      <c r="N188" s="110">
        <f t="shared" ca="1" si="273"/>
        <v>-0.25107674074074116</v>
      </c>
      <c r="O188" s="90">
        <f t="shared" si="274"/>
        <v>134.92622</v>
      </c>
      <c r="P188" s="90">
        <f t="shared" si="275"/>
        <v>-7.3779999999999291E-2</v>
      </c>
      <c r="Q188" s="93">
        <f t="shared" si="276"/>
        <v>0.9</v>
      </c>
      <c r="R188" s="6">
        <f t="shared" si="277"/>
        <v>23696.740000000013</v>
      </c>
      <c r="S188" s="106">
        <f t="shared" si="278"/>
        <v>23535.602168000012</v>
      </c>
      <c r="T188" s="106"/>
      <c r="U188" s="113"/>
      <c r="V188" s="107">
        <f t="shared" si="279"/>
        <v>7247.8200000000006</v>
      </c>
      <c r="W188" s="107">
        <f t="shared" si="280"/>
        <v>30783.422168000012</v>
      </c>
      <c r="X188" s="97">
        <f t="shared" si="281"/>
        <v>29030</v>
      </c>
      <c r="Y188" s="6">
        <f t="shared" si="282"/>
        <v>1753.4221680000119</v>
      </c>
      <c r="Z188" s="4">
        <f t="shared" si="283"/>
        <v>6.0400350258353885E-2</v>
      </c>
      <c r="AA188" s="4">
        <f t="shared" si="284"/>
        <v>8.0498011126526992E-2</v>
      </c>
      <c r="AB188" s="125">
        <f t="shared" si="67"/>
        <v>0.24751525925925932</v>
      </c>
    </row>
    <row r="189" spans="1:28">
      <c r="A189" s="109" t="s">
        <v>702</v>
      </c>
      <c r="B189">
        <v>135</v>
      </c>
      <c r="C189" s="33">
        <v>135.59</v>
      </c>
      <c r="D189" s="34">
        <v>0.99509999999999998</v>
      </c>
      <c r="E189" s="1">
        <f t="shared" si="269"/>
        <v>0.22000000000000003</v>
      </c>
      <c r="F189" s="36">
        <f t="shared" si="270"/>
        <v>-2.9376474074074059E-2</v>
      </c>
      <c r="H189" s="40">
        <f t="shared" si="271"/>
        <v>-3.9658239999999978</v>
      </c>
      <c r="I189" t="s">
        <v>7</v>
      </c>
      <c r="J189" s="97" t="s">
        <v>697</v>
      </c>
      <c r="K189" s="86">
        <f t="shared" si="61"/>
        <v>43749</v>
      </c>
      <c r="L189" s="87" t="str">
        <f t="shared" ca="1" si="272"/>
        <v>2019/11/18</v>
      </c>
      <c r="M189" s="85">
        <f t="shared" ca="1" si="63"/>
        <v>5265</v>
      </c>
      <c r="N189" s="110">
        <f t="shared" ca="1" si="273"/>
        <v>-0.27493366761633414</v>
      </c>
      <c r="O189" s="90">
        <f t="shared" si="274"/>
        <v>134.92560900000001</v>
      </c>
      <c r="P189" s="90">
        <f t="shared" si="275"/>
        <v>-7.4390999999991436E-2</v>
      </c>
      <c r="Q189" s="93">
        <f t="shared" si="276"/>
        <v>0.9</v>
      </c>
      <c r="R189" s="6">
        <f t="shared" si="277"/>
        <v>23832.330000000013</v>
      </c>
      <c r="S189" s="106">
        <f t="shared" si="278"/>
        <v>23715.551583000011</v>
      </c>
      <c r="T189" s="106"/>
      <c r="U189" s="113"/>
      <c r="V189" s="107">
        <f t="shared" si="279"/>
        <v>7247.8200000000006</v>
      </c>
      <c r="W189" s="107">
        <f t="shared" si="280"/>
        <v>30963.371583000011</v>
      </c>
      <c r="X189" s="97">
        <f t="shared" si="281"/>
        <v>29165</v>
      </c>
      <c r="Y189" s="6">
        <f t="shared" si="282"/>
        <v>1798.371583000011</v>
      </c>
      <c r="Z189" s="4">
        <f t="shared" si="283"/>
        <v>6.1661977815875568E-2</v>
      </c>
      <c r="AA189" s="4">
        <f t="shared" si="284"/>
        <v>8.2053055320073565E-2</v>
      </c>
      <c r="AB189" s="125">
        <f t="shared" si="67"/>
        <v>0.24937647407407409</v>
      </c>
    </row>
    <row r="190" spans="1:28">
      <c r="A190" s="109" t="s">
        <v>714</v>
      </c>
      <c r="B190">
        <v>135</v>
      </c>
      <c r="C190" s="33">
        <v>133.74</v>
      </c>
      <c r="D190" s="34">
        <v>1.0088999999999999</v>
      </c>
      <c r="E190" s="1">
        <f t="shared" ref="E190:E194" si="285">10%*Q190+13%</f>
        <v>0.22000000000000003</v>
      </c>
      <c r="F190" s="36">
        <f t="shared" ref="F190:F194" si="286">IF(G190="",($F$1*C190-B190)/B190,H190/B190)</f>
        <v>-4.2619733333333229E-2</v>
      </c>
      <c r="H190" s="40">
        <f t="shared" ref="H190:H194" si="287">IF(G190="",$F$1*C190-B190,G190-B190)</f>
        <v>-5.7536639999999863</v>
      </c>
      <c r="I190" t="s">
        <v>7</v>
      </c>
      <c r="J190" s="97" t="s">
        <v>705</v>
      </c>
      <c r="K190" s="86">
        <f t="shared" si="61"/>
        <v>43752</v>
      </c>
      <c r="L190" s="87" t="str">
        <f t="shared" ref="L190:L194" ca="1" si="288">IF(LEN(J190) &gt; 15,DATE(MID(J190,12,4),MID(J190,16,2),MID(J190,18,2)),TEXT(TODAY(),"yyyy/m/d"))</f>
        <v>2019/11/18</v>
      </c>
      <c r="M190" s="85">
        <f t="shared" ca="1" si="63"/>
        <v>4860</v>
      </c>
      <c r="N190" s="110">
        <f t="shared" ref="N190:N194" ca="1" si="289">H190/M190*365</f>
        <v>-0.43211674074073975</v>
      </c>
      <c r="O190" s="90">
        <f t="shared" ref="O190:O194" si="290">D190*C190</f>
        <v>134.930286</v>
      </c>
      <c r="P190" s="90">
        <f t="shared" ref="P190:P194" si="291">O190-B190</f>
        <v>-6.9714000000004717E-2</v>
      </c>
      <c r="Q190" s="93">
        <f t="shared" ref="Q190:Q194" si="292">B190/150</f>
        <v>0.9</v>
      </c>
      <c r="R190" s="6">
        <f t="shared" ref="R190:R194" si="293">R189+C190-T190</f>
        <v>23966.070000000014</v>
      </c>
      <c r="S190" s="106">
        <f t="shared" ref="S190:S194" si="294">R190*D190</f>
        <v>24179.368023000014</v>
      </c>
      <c r="T190" s="106"/>
      <c r="U190" s="113"/>
      <c r="V190" s="107">
        <f t="shared" ref="V190:V194" si="295">U190+V189</f>
        <v>7247.8200000000006</v>
      </c>
      <c r="W190" s="107">
        <f t="shared" ref="W190:W194" si="296">S190+V190</f>
        <v>31427.188023000013</v>
      </c>
      <c r="X190" s="97">
        <f t="shared" ref="X190:X194" si="297">X189+B190</f>
        <v>29300</v>
      </c>
      <c r="Y190" s="6">
        <f t="shared" ref="Y190:Y194" si="298">W190-X190</f>
        <v>2127.1880230000133</v>
      </c>
      <c r="Z190" s="4">
        <f t="shared" ref="Z190:Z194" si="299">W190/X190-1</f>
        <v>7.2600273822525985E-2</v>
      </c>
      <c r="AA190" s="4">
        <f t="shared" ref="AA190:AA194" si="300">S190/(X190-V190)-1</f>
        <v>9.6461575363524732E-2</v>
      </c>
      <c r="AB190" s="125">
        <f t="shared" si="67"/>
        <v>0.26261973333333327</v>
      </c>
    </row>
    <row r="191" spans="1:28">
      <c r="A191" s="109" t="s">
        <v>715</v>
      </c>
      <c r="B191">
        <v>135</v>
      </c>
      <c r="C191" s="33">
        <v>135.43</v>
      </c>
      <c r="D191" s="34">
        <v>0.99629999999999996</v>
      </c>
      <c r="E191" s="1">
        <f t="shared" si="285"/>
        <v>0.22000000000000003</v>
      </c>
      <c r="F191" s="36">
        <f t="shared" si="286"/>
        <v>-3.0521837037036904E-2</v>
      </c>
      <c r="H191" s="40">
        <f t="shared" si="287"/>
        <v>-4.1204479999999819</v>
      </c>
      <c r="I191" t="s">
        <v>7</v>
      </c>
      <c r="J191" s="97" t="s">
        <v>707</v>
      </c>
      <c r="K191" s="86">
        <f t="shared" si="61"/>
        <v>43753</v>
      </c>
      <c r="L191" s="87" t="str">
        <f t="shared" ca="1" si="288"/>
        <v>2019/11/18</v>
      </c>
      <c r="M191" s="85">
        <f t="shared" ca="1" si="63"/>
        <v>4725</v>
      </c>
      <c r="N191" s="110">
        <f t="shared" ca="1" si="289"/>
        <v>-0.31829915767195627</v>
      </c>
      <c r="O191" s="90">
        <f t="shared" si="290"/>
        <v>134.928909</v>
      </c>
      <c r="P191" s="90">
        <f t="shared" si="291"/>
        <v>-7.1090999999995574E-2</v>
      </c>
      <c r="Q191" s="93">
        <f t="shared" si="292"/>
        <v>0.9</v>
      </c>
      <c r="R191" s="6">
        <f t="shared" si="293"/>
        <v>24101.500000000015</v>
      </c>
      <c r="S191" s="106">
        <f t="shared" si="294"/>
        <v>24012.324450000015</v>
      </c>
      <c r="T191" s="106"/>
      <c r="U191" s="113"/>
      <c r="V191" s="107">
        <f t="shared" si="295"/>
        <v>7247.8200000000006</v>
      </c>
      <c r="W191" s="107">
        <f t="shared" si="296"/>
        <v>31260.144450000014</v>
      </c>
      <c r="X191" s="97">
        <f t="shared" si="297"/>
        <v>29435</v>
      </c>
      <c r="Y191" s="6">
        <f t="shared" si="298"/>
        <v>1825.1444500000143</v>
      </c>
      <c r="Z191" s="4">
        <f t="shared" si="299"/>
        <v>6.2005926617972218E-2</v>
      </c>
      <c r="AA191" s="4">
        <f t="shared" si="300"/>
        <v>8.2261217964608946E-2</v>
      </c>
      <c r="AB191" s="125">
        <f t="shared" si="67"/>
        <v>0.25052183703703695</v>
      </c>
    </row>
    <row r="192" spans="1:28">
      <c r="A192" s="109" t="s">
        <v>716</v>
      </c>
      <c r="B192">
        <v>135</v>
      </c>
      <c r="C192" s="33">
        <v>136.02000000000001</v>
      </c>
      <c r="D192" s="34">
        <v>0.99199999999999999</v>
      </c>
      <c r="E192" s="1">
        <f t="shared" si="285"/>
        <v>0.22000000000000003</v>
      </c>
      <c r="F192" s="36">
        <f t="shared" si="286"/>
        <v>-2.6298311111110952E-2</v>
      </c>
      <c r="H192" s="40">
        <f t="shared" si="287"/>
        <v>-3.5502719999999783</v>
      </c>
      <c r="I192" t="s">
        <v>7</v>
      </c>
      <c r="J192" s="97" t="s">
        <v>709</v>
      </c>
      <c r="K192" s="86">
        <f t="shared" si="61"/>
        <v>43754</v>
      </c>
      <c r="L192" s="87" t="str">
        <f t="shared" ca="1" si="288"/>
        <v>2019/11/18</v>
      </c>
      <c r="M192" s="85">
        <f t="shared" ca="1" si="63"/>
        <v>4590</v>
      </c>
      <c r="N192" s="110">
        <f t="shared" ca="1" si="289"/>
        <v>-0.28232010457516166</v>
      </c>
      <c r="O192" s="90">
        <f t="shared" si="290"/>
        <v>134.93184000000002</v>
      </c>
      <c r="P192" s="90">
        <f t="shared" si="291"/>
        <v>-6.8159999999977572E-2</v>
      </c>
      <c r="Q192" s="93">
        <f t="shared" si="292"/>
        <v>0.9</v>
      </c>
      <c r="R192" s="6">
        <f t="shared" si="293"/>
        <v>24237.520000000015</v>
      </c>
      <c r="S192" s="106">
        <f t="shared" si="294"/>
        <v>24043.619840000014</v>
      </c>
      <c r="T192" s="106"/>
      <c r="U192" s="113"/>
      <c r="V192" s="107">
        <f t="shared" si="295"/>
        <v>7247.8200000000006</v>
      </c>
      <c r="W192" s="107">
        <f t="shared" si="296"/>
        <v>31291.439840000014</v>
      </c>
      <c r="X192" s="97">
        <f t="shared" si="297"/>
        <v>29570</v>
      </c>
      <c r="Y192" s="6">
        <f t="shared" si="298"/>
        <v>1721.4398400000136</v>
      </c>
      <c r="Z192" s="4">
        <f t="shared" si="299"/>
        <v>5.8215753804532033E-2</v>
      </c>
      <c r="AA192" s="4">
        <f t="shared" si="300"/>
        <v>7.7117908734720908E-2</v>
      </c>
      <c r="AB192" s="125">
        <f t="shared" si="67"/>
        <v>0.24629831111111097</v>
      </c>
    </row>
    <row r="193" spans="1:28">
      <c r="A193" s="109" t="s">
        <v>717</v>
      </c>
      <c r="B193">
        <v>135</v>
      </c>
      <c r="C193" s="33">
        <v>136.27000000000001</v>
      </c>
      <c r="D193" s="34">
        <v>0.99019999999999997</v>
      </c>
      <c r="E193" s="1">
        <f t="shared" si="285"/>
        <v>0.22000000000000003</v>
      </c>
      <c r="F193" s="36">
        <f t="shared" si="286"/>
        <v>-2.4508681481481283E-2</v>
      </c>
      <c r="H193" s="40">
        <f t="shared" si="287"/>
        <v>-3.308671999999973</v>
      </c>
      <c r="I193" t="s">
        <v>7</v>
      </c>
      <c r="J193" s="97" t="s">
        <v>711</v>
      </c>
      <c r="K193" s="86">
        <f t="shared" si="61"/>
        <v>43755</v>
      </c>
      <c r="L193" s="87" t="str">
        <f t="shared" ca="1" si="288"/>
        <v>2019/11/18</v>
      </c>
      <c r="M193" s="85">
        <f t="shared" ca="1" si="63"/>
        <v>4455</v>
      </c>
      <c r="N193" s="110">
        <f t="shared" ca="1" si="289"/>
        <v>-0.27108087093153538</v>
      </c>
      <c r="O193" s="90">
        <f t="shared" si="290"/>
        <v>134.93455400000002</v>
      </c>
      <c r="P193" s="90">
        <f t="shared" si="291"/>
        <v>-6.5445999999980131E-2</v>
      </c>
      <c r="Q193" s="93">
        <f t="shared" si="292"/>
        <v>0.9</v>
      </c>
      <c r="R193" s="6">
        <f t="shared" si="293"/>
        <v>24373.790000000015</v>
      </c>
      <c r="S193" s="106">
        <f t="shared" si="294"/>
        <v>24134.926858000013</v>
      </c>
      <c r="T193" s="106"/>
      <c r="U193" s="113"/>
      <c r="V193" s="107">
        <f t="shared" si="295"/>
        <v>7247.8200000000006</v>
      </c>
      <c r="W193" s="107">
        <f t="shared" si="296"/>
        <v>31382.746858000013</v>
      </c>
      <c r="X193" s="97">
        <f t="shared" si="297"/>
        <v>29705</v>
      </c>
      <c r="Y193" s="6">
        <f t="shared" si="298"/>
        <v>1677.7468580000132</v>
      </c>
      <c r="Z193" s="4">
        <f t="shared" si="299"/>
        <v>5.6480284733210429E-2</v>
      </c>
      <c r="AA193" s="4">
        <f t="shared" si="300"/>
        <v>7.4708705990690349E-2</v>
      </c>
      <c r="AB193" s="125">
        <f t="shared" si="67"/>
        <v>0.2445086814814813</v>
      </c>
    </row>
    <row r="194" spans="1:28">
      <c r="A194" s="109" t="s">
        <v>718</v>
      </c>
      <c r="B194">
        <v>135</v>
      </c>
      <c r="C194" s="33">
        <v>138.02000000000001</v>
      </c>
      <c r="D194" s="34">
        <v>0.97760000000000002</v>
      </c>
      <c r="E194" s="1">
        <f t="shared" si="285"/>
        <v>0.22000000000000003</v>
      </c>
      <c r="F194" s="36">
        <f t="shared" si="286"/>
        <v>-1.1981274074074016E-2</v>
      </c>
      <c r="H194" s="40">
        <f t="shared" si="287"/>
        <v>-1.6174719999999922</v>
      </c>
      <c r="I194" t="s">
        <v>7</v>
      </c>
      <c r="J194" s="97" t="s">
        <v>713</v>
      </c>
      <c r="K194" s="86">
        <f t="shared" si="61"/>
        <v>43756</v>
      </c>
      <c r="L194" s="87" t="str">
        <f t="shared" ca="1" si="288"/>
        <v>2019/11/18</v>
      </c>
      <c r="M194" s="85">
        <f t="shared" ca="1" si="63"/>
        <v>4320</v>
      </c>
      <c r="N194" s="110">
        <f t="shared" ca="1" si="289"/>
        <v>-0.13666140740740676</v>
      </c>
      <c r="O194" s="90">
        <f t="shared" si="290"/>
        <v>134.92835200000002</v>
      </c>
      <c r="P194" s="90">
        <f t="shared" si="291"/>
        <v>-7.1647999999981948E-2</v>
      </c>
      <c r="Q194" s="93">
        <f t="shared" si="292"/>
        <v>0.9</v>
      </c>
      <c r="R194" s="6">
        <f t="shared" si="293"/>
        <v>24511.810000000016</v>
      </c>
      <c r="S194" s="106">
        <f t="shared" si="294"/>
        <v>23962.745456000015</v>
      </c>
      <c r="T194" s="106"/>
      <c r="U194" s="113"/>
      <c r="V194" s="107">
        <f t="shared" si="295"/>
        <v>7247.8200000000006</v>
      </c>
      <c r="W194" s="107">
        <f t="shared" si="296"/>
        <v>31210.565456000015</v>
      </c>
      <c r="X194" s="97">
        <f t="shared" si="297"/>
        <v>29840</v>
      </c>
      <c r="Y194" s="6">
        <f t="shared" si="298"/>
        <v>1370.5654560000148</v>
      </c>
      <c r="Z194" s="4">
        <f t="shared" si="299"/>
        <v>4.5930477747989862E-2</v>
      </c>
      <c r="AA194" s="4">
        <f t="shared" si="300"/>
        <v>6.0665480533530491E-2</v>
      </c>
      <c r="AB194" s="125">
        <f t="shared" si="67"/>
        <v>0.23198127407407404</v>
      </c>
    </row>
    <row r="195" spans="1:28">
      <c r="A195" s="109" t="s">
        <v>735</v>
      </c>
      <c r="B195">
        <v>135</v>
      </c>
      <c r="C195" s="33">
        <v>138.30000000000001</v>
      </c>
      <c r="D195" s="34">
        <v>0.97560000000000002</v>
      </c>
      <c r="E195" s="1">
        <f t="shared" ref="E195:E199" si="301">10%*Q195+13%</f>
        <v>0.22000000000000003</v>
      </c>
      <c r="F195" s="36">
        <f t="shared" ref="F195:F199" si="302">IF(G195="",($F$1*C195-B195)/B195,H195/B195)</f>
        <v>-9.976888888888669E-3</v>
      </c>
      <c r="H195" s="40">
        <f t="shared" ref="H195:H199" si="303">IF(G195="",$F$1*C195-B195,G195-B195)</f>
        <v>-1.3468799999999703</v>
      </c>
      <c r="I195" t="s">
        <v>7</v>
      </c>
      <c r="J195" s="97" t="s">
        <v>726</v>
      </c>
      <c r="K195" s="86">
        <f t="shared" ref="K195:K199" si="304">DATE(MID(J195,1,4),MID(J195,5,2),MID(J195,7,2))</f>
        <v>43759</v>
      </c>
      <c r="L195" s="87" t="str">
        <f t="shared" ref="L195:L199" ca="1" si="305">IF(LEN(J195) &gt; 15,DATE(MID(J195,12,4),MID(J195,16,2),MID(J195,18,2)),TEXT(TODAY(),"yyyy/m/d"))</f>
        <v>2019/11/18</v>
      </c>
      <c r="M195" s="85">
        <f t="shared" ref="M195:M204" ca="1" si="306">(L195-K195+1)*B195</f>
        <v>3915</v>
      </c>
      <c r="N195" s="110">
        <f t="shared" ref="N195:N198" ca="1" si="307">H195/M195*365</f>
        <v>-0.12557118773946083</v>
      </c>
      <c r="O195" s="90">
        <f t="shared" ref="O195:O199" si="308">D195*C195</f>
        <v>134.92548000000002</v>
      </c>
      <c r="P195" s="90">
        <f t="shared" ref="P195:P199" si="309">O195-B195</f>
        <v>-7.4519999999978381E-2</v>
      </c>
      <c r="Q195" s="93">
        <f t="shared" ref="Q195:Q199" si="310">B195/150</f>
        <v>0.9</v>
      </c>
      <c r="R195" s="6">
        <f t="shared" ref="R195:R199" si="311">R194+C195-T195</f>
        <v>24650.110000000015</v>
      </c>
      <c r="S195" s="106">
        <f t="shared" ref="S195:S199" si="312">R195*D195</f>
        <v>24048.647316000017</v>
      </c>
      <c r="T195" s="106"/>
      <c r="U195" s="113"/>
      <c r="V195" s="107">
        <f t="shared" ref="V195:V199" si="313">U195+V194</f>
        <v>7247.8200000000006</v>
      </c>
      <c r="W195" s="107">
        <f t="shared" ref="W195:W199" si="314">S195+V195</f>
        <v>31296.467316000017</v>
      </c>
      <c r="X195" s="97">
        <f t="shared" ref="X195:X199" si="315">X194+B195</f>
        <v>29975</v>
      </c>
      <c r="Y195" s="6">
        <f t="shared" ref="Y195:Y199" si="316">W195-X195</f>
        <v>1321.4673160000166</v>
      </c>
      <c r="Z195" s="4">
        <f t="shared" ref="Z195:Z199" si="317">W195/X195-1</f>
        <v>4.4085648573812142E-2</v>
      </c>
      <c r="AA195" s="4">
        <f t="shared" ref="AA195:AA199" si="318">S195/(X195-V195)-1</f>
        <v>5.8144799134781211E-2</v>
      </c>
      <c r="AB195" s="125">
        <f t="shared" ref="AB195:AB204" si="319">IF(E195-F195&lt;0,"达成",E195-F195)</f>
        <v>0.2299768888888887</v>
      </c>
    </row>
    <row r="196" spans="1:28">
      <c r="A196" s="109" t="s">
        <v>736</v>
      </c>
      <c r="B196">
        <v>135</v>
      </c>
      <c r="C196" s="33">
        <v>136.86000000000001</v>
      </c>
      <c r="D196" s="34">
        <v>0.9859</v>
      </c>
      <c r="E196" s="1">
        <f t="shared" si="301"/>
        <v>0.22000000000000003</v>
      </c>
      <c r="F196" s="36">
        <f t="shared" si="302"/>
        <v>-2.028515555555533E-2</v>
      </c>
      <c r="H196" s="40">
        <f t="shared" si="303"/>
        <v>-2.7384959999999694</v>
      </c>
      <c r="I196" t="s">
        <v>7</v>
      </c>
      <c r="J196" s="97" t="s">
        <v>728</v>
      </c>
      <c r="K196" s="86">
        <f t="shared" si="304"/>
        <v>43760</v>
      </c>
      <c r="L196" s="87" t="str">
        <f t="shared" ca="1" si="305"/>
        <v>2019/11/18</v>
      </c>
      <c r="M196" s="85">
        <f t="shared" ca="1" si="306"/>
        <v>3780</v>
      </c>
      <c r="N196" s="110">
        <f t="shared" ca="1" si="307"/>
        <v>-0.26443149206348909</v>
      </c>
      <c r="O196" s="90">
        <f t="shared" si="308"/>
        <v>134.93027400000003</v>
      </c>
      <c r="P196" s="90">
        <f t="shared" si="309"/>
        <v>-6.972599999997442E-2</v>
      </c>
      <c r="Q196" s="93">
        <f t="shared" si="310"/>
        <v>0.9</v>
      </c>
      <c r="R196" s="6">
        <f t="shared" si="311"/>
        <v>24786.970000000016</v>
      </c>
      <c r="S196" s="106">
        <f t="shared" si="312"/>
        <v>24437.473723000014</v>
      </c>
      <c r="T196" s="106"/>
      <c r="U196" s="113"/>
      <c r="V196" s="107">
        <f t="shared" si="313"/>
        <v>7247.8200000000006</v>
      </c>
      <c r="W196" s="107">
        <f t="shared" si="314"/>
        <v>31685.293723000013</v>
      </c>
      <c r="X196" s="97">
        <f t="shared" si="315"/>
        <v>30110</v>
      </c>
      <c r="Y196" s="6">
        <f t="shared" si="316"/>
        <v>1575.2937230000134</v>
      </c>
      <c r="Z196" s="4">
        <f t="shared" si="317"/>
        <v>5.2317958253072616E-2</v>
      </c>
      <c r="AA196" s="4">
        <f t="shared" si="318"/>
        <v>6.8903915680832428E-2</v>
      </c>
      <c r="AB196" s="125">
        <f t="shared" si="319"/>
        <v>0.24028515555555535</v>
      </c>
    </row>
    <row r="197" spans="1:28">
      <c r="A197" s="109" t="s">
        <v>737</v>
      </c>
      <c r="B197">
        <v>135</v>
      </c>
      <c r="C197" s="33">
        <v>137.87</v>
      </c>
      <c r="D197" s="34">
        <v>0.97870000000000001</v>
      </c>
      <c r="E197" s="1">
        <f t="shared" si="301"/>
        <v>0.22000000000000003</v>
      </c>
      <c r="F197" s="36">
        <f t="shared" si="302"/>
        <v>-1.3055051851851776E-2</v>
      </c>
      <c r="H197" s="40">
        <f t="shared" si="303"/>
        <v>-1.7624319999999898</v>
      </c>
      <c r="I197" t="s">
        <v>7</v>
      </c>
      <c r="J197" s="97" t="s">
        <v>730</v>
      </c>
      <c r="K197" s="86">
        <f t="shared" si="304"/>
        <v>43761</v>
      </c>
      <c r="L197" s="87" t="str">
        <f t="shared" ca="1" si="305"/>
        <v>2019/11/18</v>
      </c>
      <c r="M197" s="85">
        <f t="shared" ca="1" si="306"/>
        <v>3645</v>
      </c>
      <c r="N197" s="110">
        <f t="shared" ca="1" si="307"/>
        <v>-0.17648496021947771</v>
      </c>
      <c r="O197" s="90">
        <f t="shared" si="308"/>
        <v>134.933369</v>
      </c>
      <c r="P197" s="90">
        <f t="shared" si="309"/>
        <v>-6.6631000000000995E-2</v>
      </c>
      <c r="Q197" s="93">
        <f t="shared" si="310"/>
        <v>0.9</v>
      </c>
      <c r="R197" s="6">
        <f t="shared" si="311"/>
        <v>24924.840000000015</v>
      </c>
      <c r="S197" s="106">
        <f t="shared" si="312"/>
        <v>24393.940908000015</v>
      </c>
      <c r="T197" s="106"/>
      <c r="U197" s="113"/>
      <c r="V197" s="107">
        <f t="shared" si="313"/>
        <v>7247.8200000000006</v>
      </c>
      <c r="W197" s="107">
        <f t="shared" si="314"/>
        <v>31641.760908000015</v>
      </c>
      <c r="X197" s="97">
        <f t="shared" si="315"/>
        <v>30245</v>
      </c>
      <c r="Y197" s="6">
        <f t="shared" si="316"/>
        <v>1396.7609080000148</v>
      </c>
      <c r="Z197" s="4">
        <f t="shared" si="317"/>
        <v>4.6181547627707653E-2</v>
      </c>
      <c r="AA197" s="4">
        <f t="shared" si="318"/>
        <v>6.0736181914478937E-2</v>
      </c>
      <c r="AB197" s="125">
        <f t="shared" si="319"/>
        <v>0.2330550518518518</v>
      </c>
    </row>
    <row r="198" spans="1:28">
      <c r="A198" s="109" t="s">
        <v>738</v>
      </c>
      <c r="B198">
        <v>135</v>
      </c>
      <c r="C198" s="33">
        <v>138.05000000000001</v>
      </c>
      <c r="D198" s="34">
        <v>0.97740000000000005</v>
      </c>
      <c r="E198" s="1">
        <f t="shared" si="301"/>
        <v>0.22000000000000003</v>
      </c>
      <c r="F198" s="36">
        <f t="shared" si="302"/>
        <v>-1.1766518518518338E-2</v>
      </c>
      <c r="H198" s="40">
        <f t="shared" si="303"/>
        <v>-1.5884799999999757</v>
      </c>
      <c r="I198" t="s">
        <v>7</v>
      </c>
      <c r="J198" s="97" t="s">
        <v>732</v>
      </c>
      <c r="K198" s="86">
        <f t="shared" si="304"/>
        <v>43762</v>
      </c>
      <c r="L198" s="87" t="str">
        <f t="shared" ca="1" si="305"/>
        <v>2019/11/18</v>
      </c>
      <c r="M198" s="85">
        <f t="shared" ca="1" si="306"/>
        <v>3510</v>
      </c>
      <c r="N198" s="110">
        <f t="shared" ca="1" si="307"/>
        <v>-0.16518381766381512</v>
      </c>
      <c r="O198" s="90">
        <f t="shared" si="308"/>
        <v>134.93007000000003</v>
      </c>
      <c r="P198" s="90">
        <f t="shared" si="309"/>
        <v>-6.992999999997096E-2</v>
      </c>
      <c r="Q198" s="93">
        <f t="shared" si="310"/>
        <v>0.9</v>
      </c>
      <c r="R198" s="6">
        <f t="shared" si="311"/>
        <v>25062.890000000014</v>
      </c>
      <c r="S198" s="106">
        <f t="shared" si="312"/>
        <v>24496.468686000015</v>
      </c>
      <c r="T198" s="106"/>
      <c r="U198" s="113"/>
      <c r="V198" s="107">
        <f t="shared" si="313"/>
        <v>7247.8200000000006</v>
      </c>
      <c r="W198" s="107">
        <f t="shared" si="314"/>
        <v>31744.288686000014</v>
      </c>
      <c r="X198" s="97">
        <f t="shared" si="315"/>
        <v>30380</v>
      </c>
      <c r="Y198" s="6">
        <f t="shared" si="316"/>
        <v>1364.2886860000144</v>
      </c>
      <c r="Z198" s="4">
        <f t="shared" si="317"/>
        <v>4.4907461685319783E-2</v>
      </c>
      <c r="AA198" s="4">
        <f t="shared" si="318"/>
        <v>5.8977955644475166E-2</v>
      </c>
      <c r="AB198" s="125">
        <f t="shared" si="319"/>
        <v>0.23176651851851837</v>
      </c>
    </row>
    <row r="199" spans="1:28">
      <c r="A199" s="109" t="s">
        <v>739</v>
      </c>
      <c r="B199">
        <v>135</v>
      </c>
      <c r="C199" s="33">
        <v>137.05000000000001</v>
      </c>
      <c r="D199" s="34">
        <v>0.98450000000000004</v>
      </c>
      <c r="E199" s="1">
        <f t="shared" si="301"/>
        <v>0.22000000000000003</v>
      </c>
      <c r="F199" s="36">
        <f t="shared" si="302"/>
        <v>-1.8925037037037015E-2</v>
      </c>
      <c r="H199" s="40">
        <f t="shared" si="303"/>
        <v>-2.5548799999999972</v>
      </c>
      <c r="I199" t="s">
        <v>7</v>
      </c>
      <c r="J199" s="97" t="s">
        <v>734</v>
      </c>
      <c r="K199" s="86">
        <f t="shared" si="304"/>
        <v>43763</v>
      </c>
      <c r="L199" s="87" t="str">
        <f t="shared" ca="1" si="305"/>
        <v>2019/11/18</v>
      </c>
      <c r="M199" s="85">
        <f t="shared" ca="1" si="306"/>
        <v>3375</v>
      </c>
      <c r="N199" s="110">
        <f ca="1">H199/M199*365</f>
        <v>-0.27630554074074043</v>
      </c>
      <c r="O199" s="90">
        <f t="shared" si="308"/>
        <v>134.92572500000003</v>
      </c>
      <c r="P199" s="90">
        <f t="shared" si="309"/>
        <v>-7.4274999999971669E-2</v>
      </c>
      <c r="Q199" s="93">
        <f t="shared" si="310"/>
        <v>0.9</v>
      </c>
      <c r="R199" s="6">
        <f t="shared" si="311"/>
        <v>25199.940000000013</v>
      </c>
      <c r="S199" s="106">
        <f t="shared" si="312"/>
        <v>24809.340930000013</v>
      </c>
      <c r="T199" s="106"/>
      <c r="U199" s="113"/>
      <c r="V199" s="107">
        <f t="shared" si="313"/>
        <v>7247.8200000000006</v>
      </c>
      <c r="W199" s="107">
        <f t="shared" si="314"/>
        <v>32057.160930000013</v>
      </c>
      <c r="X199" s="97">
        <f t="shared" si="315"/>
        <v>30515</v>
      </c>
      <c r="Y199" s="6">
        <f t="shared" si="316"/>
        <v>1542.1609300000127</v>
      </c>
      <c r="Z199" s="4">
        <f t="shared" si="317"/>
        <v>5.0537798787481991E-2</v>
      </c>
      <c r="AA199" s="4">
        <f t="shared" si="318"/>
        <v>6.6280526045700894E-2</v>
      </c>
      <c r="AB199" s="125">
        <f t="shared" si="319"/>
        <v>0.23892503703703705</v>
      </c>
    </row>
    <row r="200" spans="1:28">
      <c r="A200" s="109" t="s">
        <v>743</v>
      </c>
      <c r="B200">
        <v>135</v>
      </c>
      <c r="C200" s="33">
        <v>134.81</v>
      </c>
      <c r="D200" s="34">
        <v>1.0008999999999999</v>
      </c>
      <c r="E200" s="1">
        <f t="shared" ref="E200:E204" si="320">10%*Q200+13%</f>
        <v>0.22000000000000003</v>
      </c>
      <c r="F200" s="36">
        <f t="shared" ref="F200:F204" si="321">IF(G200="",($F$1*C200-B200)/B200,H200/B200)</f>
        <v>-3.4960118518518532E-2</v>
      </c>
      <c r="H200" s="40">
        <f t="shared" ref="H200:H204" si="322">IF(G200="",$F$1*C200-B200,G200-B200)</f>
        <v>-4.719616000000002</v>
      </c>
      <c r="I200" t="s">
        <v>7</v>
      </c>
      <c r="J200" s="97" t="s">
        <v>744</v>
      </c>
      <c r="K200" s="86">
        <f t="shared" ref="K200:K204" si="323">DATE(MID(J200,1,4),MID(J200,5,2),MID(J200,7,2))</f>
        <v>43766</v>
      </c>
      <c r="L200" s="87" t="str">
        <f t="shared" ref="L200:L204" ca="1" si="324">IF(LEN(J200) &gt; 15,DATE(MID(J200,12,4),MID(J200,16,2),MID(J200,18,2)),TEXT(TODAY(),"yyyy/m/d"))</f>
        <v>2019/11/18</v>
      </c>
      <c r="M200" s="85">
        <f t="shared" ca="1" si="306"/>
        <v>2970</v>
      </c>
      <c r="N200" s="110">
        <f t="shared" ref="N200:N204" ca="1" si="325">H200/M200*365</f>
        <v>-0.5800201481481484</v>
      </c>
      <c r="O200" s="90">
        <f t="shared" ref="O200:O204" si="326">D200*C200</f>
        <v>134.93132899999998</v>
      </c>
      <c r="P200" s="90">
        <f t="shared" ref="P200:P204" si="327">O200-B200</f>
        <v>-6.8671000000023241E-2</v>
      </c>
      <c r="Q200" s="93">
        <f t="shared" ref="Q200:Q204" si="328">B200/150</f>
        <v>0.9</v>
      </c>
      <c r="R200" s="6">
        <f t="shared" ref="R200:R204" si="329">R199+C200-T200</f>
        <v>25334.750000000015</v>
      </c>
      <c r="S200" s="106">
        <f t="shared" ref="S200:S204" si="330">R200*D200</f>
        <v>25357.551275000013</v>
      </c>
      <c r="T200" s="106"/>
      <c r="U200" s="113"/>
      <c r="V200" s="107">
        <f t="shared" ref="V200:V204" si="331">U200+V199</f>
        <v>7247.8200000000006</v>
      </c>
      <c r="W200" s="107">
        <f t="shared" ref="W200:W204" si="332">S200+V200</f>
        <v>32605.371275000012</v>
      </c>
      <c r="X200" s="97">
        <f t="shared" ref="X200:X204" si="333">X199+B200</f>
        <v>30650</v>
      </c>
      <c r="Y200" s="6">
        <f t="shared" ref="Y200:Y204" si="334">W200-X200</f>
        <v>1955.3712750000122</v>
      </c>
      <c r="Z200" s="4">
        <f t="shared" ref="Z200:Z204" si="335">W200/X200-1</f>
        <v>6.3796778955954814E-2</v>
      </c>
      <c r="AA200" s="4">
        <f t="shared" ref="AA200:AA204" si="336">S200/(X200-V200)-1</f>
        <v>8.3555090807780008E-2</v>
      </c>
      <c r="AB200" s="125">
        <f t="shared" si="319"/>
        <v>0.25496011851851857</v>
      </c>
    </row>
    <row r="201" spans="1:28">
      <c r="A201" s="109" t="s">
        <v>745</v>
      </c>
      <c r="B201">
        <v>135</v>
      </c>
      <c r="C201" s="33">
        <v>136.69</v>
      </c>
      <c r="D201" s="34">
        <v>0.98709999999999998</v>
      </c>
      <c r="E201" s="1">
        <f t="shared" si="320"/>
        <v>0.22000000000000003</v>
      </c>
      <c r="F201" s="36">
        <f t="shared" si="321"/>
        <v>-2.150210370370368E-2</v>
      </c>
      <c r="H201" s="40">
        <f t="shared" si="322"/>
        <v>-2.9027839999999969</v>
      </c>
      <c r="I201" t="s">
        <v>7</v>
      </c>
      <c r="J201" s="97" t="s">
        <v>746</v>
      </c>
      <c r="K201" s="86">
        <f t="shared" si="323"/>
        <v>43767</v>
      </c>
      <c r="L201" s="87" t="str">
        <f t="shared" ca="1" si="324"/>
        <v>2019/11/18</v>
      </c>
      <c r="M201" s="85">
        <f t="shared" ca="1" si="306"/>
        <v>2835</v>
      </c>
      <c r="N201" s="110">
        <f t="shared" ca="1" si="325"/>
        <v>-0.3737270405643735</v>
      </c>
      <c r="O201" s="90">
        <f t="shared" si="326"/>
        <v>134.92669899999999</v>
      </c>
      <c r="P201" s="90">
        <f t="shared" si="327"/>
        <v>-7.3301000000014938E-2</v>
      </c>
      <c r="Q201" s="93">
        <f t="shared" si="328"/>
        <v>0.9</v>
      </c>
      <c r="R201" s="6">
        <f t="shared" si="329"/>
        <v>25471.440000000013</v>
      </c>
      <c r="S201" s="106">
        <f t="shared" si="330"/>
        <v>25142.858424000013</v>
      </c>
      <c r="T201" s="106"/>
      <c r="U201" s="113"/>
      <c r="V201" s="107">
        <f t="shared" si="331"/>
        <v>7247.8200000000006</v>
      </c>
      <c r="W201" s="107">
        <f t="shared" si="332"/>
        <v>32390.678424000012</v>
      </c>
      <c r="X201" s="97">
        <f t="shared" si="333"/>
        <v>30785</v>
      </c>
      <c r="Y201" s="6">
        <f t="shared" si="334"/>
        <v>1605.6784240000125</v>
      </c>
      <c r="Z201" s="4">
        <f t="shared" si="335"/>
        <v>5.2157817898327519E-2</v>
      </c>
      <c r="AA201" s="4">
        <f t="shared" si="336"/>
        <v>6.8218810579687705E-2</v>
      </c>
      <c r="AB201" s="125">
        <f t="shared" si="319"/>
        <v>0.2415021037037037</v>
      </c>
    </row>
    <row r="202" spans="1:28">
      <c r="A202" s="109" t="s">
        <v>747</v>
      </c>
      <c r="B202">
        <v>135</v>
      </c>
      <c r="C202" s="33">
        <v>138.22999999999999</v>
      </c>
      <c r="D202" s="34">
        <v>0.97609999999999997</v>
      </c>
      <c r="E202" s="1">
        <f t="shared" si="320"/>
        <v>0.22000000000000003</v>
      </c>
      <c r="F202" s="36">
        <f t="shared" si="321"/>
        <v>-1.0477985185185322E-2</v>
      </c>
      <c r="H202" s="40">
        <f t="shared" si="322"/>
        <v>-1.4145280000000184</v>
      </c>
      <c r="I202" t="s">
        <v>7</v>
      </c>
      <c r="J202" s="97" t="s">
        <v>748</v>
      </c>
      <c r="K202" s="86">
        <f t="shared" si="323"/>
        <v>43768</v>
      </c>
      <c r="L202" s="87" t="str">
        <f t="shared" ca="1" si="324"/>
        <v>2019/11/18</v>
      </c>
      <c r="M202" s="85">
        <f t="shared" ca="1" si="306"/>
        <v>2700</v>
      </c>
      <c r="N202" s="110">
        <f t="shared" ca="1" si="325"/>
        <v>-0.19122322962963212</v>
      </c>
      <c r="O202" s="90">
        <f t="shared" si="326"/>
        <v>134.92630299999999</v>
      </c>
      <c r="P202" s="90">
        <f t="shared" si="327"/>
        <v>-7.3697000000009893E-2</v>
      </c>
      <c r="Q202" s="93">
        <f t="shared" si="328"/>
        <v>0.9</v>
      </c>
      <c r="R202" s="6">
        <f t="shared" si="329"/>
        <v>25609.670000000013</v>
      </c>
      <c r="S202" s="106">
        <f t="shared" si="330"/>
        <v>24997.598887000011</v>
      </c>
      <c r="T202" s="106"/>
      <c r="U202" s="113"/>
      <c r="V202" s="107">
        <f t="shared" si="331"/>
        <v>7247.8200000000006</v>
      </c>
      <c r="W202" s="107">
        <f t="shared" si="332"/>
        <v>32245.418887000011</v>
      </c>
      <c r="X202" s="97">
        <f t="shared" si="333"/>
        <v>30920</v>
      </c>
      <c r="Y202" s="6">
        <f t="shared" si="334"/>
        <v>1325.4188870000107</v>
      </c>
      <c r="Z202" s="4">
        <f t="shared" si="335"/>
        <v>4.2866070084088381E-2</v>
      </c>
      <c r="AA202" s="4">
        <f t="shared" si="336"/>
        <v>5.5990571506300268E-2</v>
      </c>
      <c r="AB202" s="125">
        <f t="shared" si="319"/>
        <v>0.23047798518518536</v>
      </c>
    </row>
    <row r="203" spans="1:28">
      <c r="A203" s="109" t="s">
        <v>749</v>
      </c>
      <c r="B203">
        <v>135</v>
      </c>
      <c r="C203" s="33">
        <v>138.99</v>
      </c>
      <c r="D203" s="34">
        <v>0.9708</v>
      </c>
      <c r="E203" s="1">
        <f t="shared" si="320"/>
        <v>0.22000000000000003</v>
      </c>
      <c r="F203" s="36">
        <f t="shared" si="321"/>
        <v>-5.0375111111110177E-3</v>
      </c>
      <c r="H203" s="40">
        <f t="shared" si="322"/>
        <v>-0.68006399999998735</v>
      </c>
      <c r="I203" t="s">
        <v>7</v>
      </c>
      <c r="J203" s="97" t="s">
        <v>750</v>
      </c>
      <c r="K203" s="86">
        <f t="shared" si="323"/>
        <v>43769</v>
      </c>
      <c r="L203" s="87" t="str">
        <f t="shared" ca="1" si="324"/>
        <v>2019/11/18</v>
      </c>
      <c r="M203" s="85">
        <f t="shared" ca="1" si="306"/>
        <v>2565</v>
      </c>
      <c r="N203" s="110">
        <f t="shared" ca="1" si="325"/>
        <v>-9.6773239766080071E-2</v>
      </c>
      <c r="O203" s="90">
        <f t="shared" si="326"/>
        <v>134.93149200000002</v>
      </c>
      <c r="P203" s="90">
        <f t="shared" si="327"/>
        <v>-6.8507999999980029E-2</v>
      </c>
      <c r="Q203" s="93">
        <f t="shared" si="328"/>
        <v>0.9</v>
      </c>
      <c r="R203" s="6">
        <f t="shared" si="329"/>
        <v>25748.660000000014</v>
      </c>
      <c r="S203" s="106">
        <f t="shared" si="330"/>
        <v>24996.799128000013</v>
      </c>
      <c r="T203" s="106"/>
      <c r="U203" s="113"/>
      <c r="V203" s="107">
        <f t="shared" si="331"/>
        <v>7247.8200000000006</v>
      </c>
      <c r="W203" s="107">
        <f t="shared" si="332"/>
        <v>32244.619128000013</v>
      </c>
      <c r="X203" s="97">
        <f t="shared" si="333"/>
        <v>31055</v>
      </c>
      <c r="Y203" s="6">
        <f t="shared" si="334"/>
        <v>1189.619128000013</v>
      </c>
      <c r="Z203" s="4">
        <f t="shared" si="335"/>
        <v>3.8306846820158169E-2</v>
      </c>
      <c r="AA203" s="4">
        <f t="shared" si="336"/>
        <v>4.996892231671346E-2</v>
      </c>
      <c r="AB203" s="125">
        <f t="shared" si="319"/>
        <v>0.22503751111111103</v>
      </c>
    </row>
    <row r="204" spans="1:28">
      <c r="A204" s="109" t="s">
        <v>751</v>
      </c>
      <c r="B204">
        <v>135</v>
      </c>
      <c r="C204" s="33">
        <v>137.81</v>
      </c>
      <c r="D204" s="34">
        <v>0.97909999999999997</v>
      </c>
      <c r="E204" s="1">
        <f t="shared" si="320"/>
        <v>0.22000000000000003</v>
      </c>
      <c r="F204" s="36">
        <f t="shared" si="321"/>
        <v>-1.3484562962962921E-2</v>
      </c>
      <c r="H204" s="40">
        <f t="shared" si="322"/>
        <v>-1.8204159999999945</v>
      </c>
      <c r="I204" t="s">
        <v>7</v>
      </c>
      <c r="J204" s="97" t="s">
        <v>752</v>
      </c>
      <c r="K204" s="86">
        <f t="shared" si="323"/>
        <v>43770</v>
      </c>
      <c r="L204" s="87" t="str">
        <f t="shared" ca="1" si="324"/>
        <v>2019/11/18</v>
      </c>
      <c r="M204" s="85">
        <f t="shared" ca="1" si="306"/>
        <v>2430</v>
      </c>
      <c r="N204" s="110">
        <f t="shared" ca="1" si="325"/>
        <v>-0.27343697119341481</v>
      </c>
      <c r="O204" s="90">
        <f t="shared" si="326"/>
        <v>134.92977099999999</v>
      </c>
      <c r="P204" s="90">
        <f t="shared" si="327"/>
        <v>-7.0229000000011865E-2</v>
      </c>
      <c r="Q204" s="93">
        <f t="shared" si="328"/>
        <v>0.9</v>
      </c>
      <c r="R204" s="6">
        <f t="shared" si="329"/>
        <v>25886.470000000016</v>
      </c>
      <c r="S204" s="106">
        <f t="shared" si="330"/>
        <v>25345.442777000015</v>
      </c>
      <c r="T204" s="106"/>
      <c r="U204" s="113"/>
      <c r="V204" s="107">
        <f t="shared" si="331"/>
        <v>7247.8200000000006</v>
      </c>
      <c r="W204" s="107">
        <f t="shared" si="332"/>
        <v>32593.262777000014</v>
      </c>
      <c r="X204" s="97">
        <f t="shared" si="333"/>
        <v>31190</v>
      </c>
      <c r="Y204" s="6">
        <f t="shared" si="334"/>
        <v>1403.2627770000145</v>
      </c>
      <c r="Z204" s="4">
        <f t="shared" si="335"/>
        <v>4.4990791183072032E-2</v>
      </c>
      <c r="AA204" s="4">
        <f t="shared" si="336"/>
        <v>5.8610484801301155E-2</v>
      </c>
      <c r="AB204" s="125">
        <f t="shared" si="319"/>
        <v>0.23348456296296294</v>
      </c>
    </row>
    <row r="205" spans="1:28">
      <c r="A205" s="109" t="s">
        <v>771</v>
      </c>
      <c r="B205">
        <v>135</v>
      </c>
      <c r="C205" s="33">
        <v>137.15</v>
      </c>
      <c r="D205" s="34">
        <v>0.98380000000000001</v>
      </c>
      <c r="E205" s="1">
        <f t="shared" ref="E205:E209" si="337">10%*Q205+13%</f>
        <v>0.22000000000000003</v>
      </c>
      <c r="F205" s="36">
        <f t="shared" ref="F205:F209" si="338">IF(G205="",($F$1*C205-B205)/B205,H205/B205)</f>
        <v>-1.8209185185185106E-2</v>
      </c>
      <c r="H205" s="40">
        <f t="shared" ref="H205:H209" si="339">IF(G205="",$F$1*C205-B205,G205-B205)</f>
        <v>-2.4582399999999893</v>
      </c>
      <c r="I205" t="s">
        <v>7</v>
      </c>
      <c r="J205" s="97" t="s">
        <v>762</v>
      </c>
      <c r="K205" s="86">
        <f t="shared" ref="K205:K209" si="340">DATE(MID(J205,1,4),MID(J205,5,2),MID(J205,7,2))</f>
        <v>43773</v>
      </c>
      <c r="L205" s="87" t="str">
        <f t="shared" ref="L205:L209" ca="1" si="341">IF(LEN(J205) &gt; 15,DATE(MID(J205,12,4),MID(J205,16,2),MID(J205,18,2)),TEXT(TODAY(),"yyyy/m/d"))</f>
        <v>2019/11/18</v>
      </c>
      <c r="M205" s="85">
        <f t="shared" ref="M205:M209" ca="1" si="342">(L205-K205+1)*B205</f>
        <v>2025</v>
      </c>
      <c r="N205" s="110">
        <f t="shared" ref="N205:N209" ca="1" si="343">H205/M205*365</f>
        <v>-0.44309017283950425</v>
      </c>
      <c r="O205" s="90">
        <f t="shared" ref="O205:O209" si="344">D205*C205</f>
        <v>134.92816999999999</v>
      </c>
      <c r="P205" s="90">
        <f t="shared" ref="P205:P209" si="345">O205-B205</f>
        <v>-7.1830000000005612E-2</v>
      </c>
      <c r="Q205" s="93">
        <f t="shared" ref="Q205:Q209" si="346">B205/150</f>
        <v>0.9</v>
      </c>
      <c r="R205" s="6">
        <f t="shared" ref="R205:R209" si="347">R204+C205-T205</f>
        <v>26023.620000000017</v>
      </c>
      <c r="S205" s="106">
        <f t="shared" ref="S205:S209" si="348">R205*D205</f>
        <v>25602.037356000015</v>
      </c>
      <c r="T205" s="106"/>
      <c r="U205" s="113"/>
      <c r="V205" s="107">
        <f t="shared" ref="V205:V209" si="349">U205+V204</f>
        <v>7247.8200000000006</v>
      </c>
      <c r="W205" s="107">
        <f t="shared" ref="W205:W209" si="350">S205+V205</f>
        <v>32849.857356000015</v>
      </c>
      <c r="X205" s="97">
        <f t="shared" ref="X205:X209" si="351">X204+B205</f>
        <v>31325</v>
      </c>
      <c r="Y205" s="6">
        <f t="shared" ref="Y205:Y209" si="352">W205-X205</f>
        <v>1524.857356000015</v>
      </c>
      <c r="Z205" s="4">
        <f t="shared" ref="Z205:Z209" si="353">W205/X205-1</f>
        <v>4.8678606735834462E-2</v>
      </c>
      <c r="AA205" s="4">
        <f t="shared" ref="AA205:AA209" si="354">S205/(X205-V205)-1</f>
        <v>6.333205782404816E-2</v>
      </c>
      <c r="AB205" s="125">
        <f t="shared" ref="AB205:AB209" si="355">IF(E205-F205&lt;0,"达成",E205-F205)</f>
        <v>0.23820918518518513</v>
      </c>
    </row>
    <row r="206" spans="1:28">
      <c r="A206" s="109" t="s">
        <v>772</v>
      </c>
      <c r="B206">
        <v>135</v>
      </c>
      <c r="C206" s="33">
        <v>136.16999999999999</v>
      </c>
      <c r="D206" s="34">
        <v>0.9909</v>
      </c>
      <c r="E206" s="1">
        <f t="shared" si="337"/>
        <v>0.22000000000000003</v>
      </c>
      <c r="F206" s="36">
        <f t="shared" si="338"/>
        <v>-2.5224533333333403E-2</v>
      </c>
      <c r="H206" s="40">
        <f t="shared" si="339"/>
        <v>-3.4053120000000092</v>
      </c>
      <c r="I206" t="s">
        <v>7</v>
      </c>
      <c r="J206" s="97" t="s">
        <v>764</v>
      </c>
      <c r="K206" s="86">
        <f t="shared" si="340"/>
        <v>43774</v>
      </c>
      <c r="L206" s="87" t="str">
        <f t="shared" ca="1" si="341"/>
        <v>2019/11/18</v>
      </c>
      <c r="M206" s="85">
        <f t="shared" ca="1" si="342"/>
        <v>1890</v>
      </c>
      <c r="N206" s="110">
        <f t="shared" ca="1" si="343"/>
        <v>-0.6576396190476208</v>
      </c>
      <c r="O206" s="90">
        <f t="shared" si="344"/>
        <v>134.93085299999998</v>
      </c>
      <c r="P206" s="90">
        <f t="shared" si="345"/>
        <v>-6.9147000000015169E-2</v>
      </c>
      <c r="Q206" s="93">
        <f t="shared" si="346"/>
        <v>0.9</v>
      </c>
      <c r="R206" s="6">
        <f t="shared" si="347"/>
        <v>26159.790000000015</v>
      </c>
      <c r="S206" s="106">
        <f t="shared" si="348"/>
        <v>25921.735911000014</v>
      </c>
      <c r="T206" s="106"/>
      <c r="U206" s="113"/>
      <c r="V206" s="107">
        <f t="shared" si="349"/>
        <v>7247.8200000000006</v>
      </c>
      <c r="W206" s="107">
        <f t="shared" si="350"/>
        <v>33169.555911000018</v>
      </c>
      <c r="X206" s="97">
        <f t="shared" si="351"/>
        <v>31460</v>
      </c>
      <c r="Y206" s="6">
        <f t="shared" si="352"/>
        <v>1709.5559110000177</v>
      </c>
      <c r="Z206" s="4">
        <f t="shared" si="353"/>
        <v>5.4340620184361699E-2</v>
      </c>
      <c r="AA206" s="4">
        <f t="shared" si="354"/>
        <v>7.060726919261362E-2</v>
      </c>
      <c r="AB206" s="125">
        <f t="shared" si="355"/>
        <v>0.24522453333333344</v>
      </c>
    </row>
    <row r="207" spans="1:28">
      <c r="A207" s="109" t="s">
        <v>773</v>
      </c>
      <c r="B207">
        <v>135</v>
      </c>
      <c r="C207" s="33">
        <v>137.44999999999999</v>
      </c>
      <c r="D207" s="34">
        <v>0.98170000000000002</v>
      </c>
      <c r="E207" s="1">
        <f t="shared" si="337"/>
        <v>0.22000000000000003</v>
      </c>
      <c r="F207" s="36">
        <f t="shared" si="338"/>
        <v>-1.6061629629629585E-2</v>
      </c>
      <c r="H207" s="40">
        <f t="shared" si="339"/>
        <v>-2.1683199999999943</v>
      </c>
      <c r="I207" t="s">
        <v>7</v>
      </c>
      <c r="J207" s="97" t="s">
        <v>766</v>
      </c>
      <c r="K207" s="86">
        <f t="shared" si="340"/>
        <v>43775</v>
      </c>
      <c r="L207" s="87" t="str">
        <f t="shared" ca="1" si="341"/>
        <v>2019/11/18</v>
      </c>
      <c r="M207" s="85">
        <f t="shared" ca="1" si="342"/>
        <v>1755</v>
      </c>
      <c r="N207" s="110">
        <f t="shared" ca="1" si="343"/>
        <v>-0.45096113960113843</v>
      </c>
      <c r="O207" s="90">
        <f t="shared" si="344"/>
        <v>134.934665</v>
      </c>
      <c r="P207" s="90">
        <f t="shared" si="345"/>
        <v>-6.5335000000004584E-2</v>
      </c>
      <c r="Q207" s="93">
        <f t="shared" si="346"/>
        <v>0.9</v>
      </c>
      <c r="R207" s="6">
        <f t="shared" si="347"/>
        <v>26297.240000000016</v>
      </c>
      <c r="S207" s="106">
        <f t="shared" si="348"/>
        <v>25816.000508000016</v>
      </c>
      <c r="T207" s="106"/>
      <c r="U207" s="113"/>
      <c r="V207" s="107">
        <f t="shared" si="349"/>
        <v>7247.8200000000006</v>
      </c>
      <c r="W207" s="107">
        <f t="shared" si="350"/>
        <v>33063.820508000019</v>
      </c>
      <c r="X207" s="97">
        <f t="shared" si="351"/>
        <v>31595</v>
      </c>
      <c r="Y207" s="6">
        <f t="shared" si="352"/>
        <v>1468.8205080000189</v>
      </c>
      <c r="Z207" s="4">
        <f t="shared" si="353"/>
        <v>4.6489017502770125E-2</v>
      </c>
      <c r="AA207" s="4">
        <f t="shared" si="354"/>
        <v>6.0328157429321072E-2</v>
      </c>
      <c r="AB207" s="125">
        <f t="shared" si="355"/>
        <v>0.23606162962962962</v>
      </c>
    </row>
    <row r="208" spans="1:28">
      <c r="A208" s="109" t="s">
        <v>774</v>
      </c>
      <c r="B208">
        <v>135</v>
      </c>
      <c r="C208" s="33">
        <v>136.6</v>
      </c>
      <c r="D208" s="34">
        <v>0.98780000000000001</v>
      </c>
      <c r="E208" s="1">
        <f t="shared" si="337"/>
        <v>0.22000000000000003</v>
      </c>
      <c r="F208" s="36">
        <f t="shared" si="338"/>
        <v>-2.2146370370370295E-2</v>
      </c>
      <c r="H208" s="40">
        <f t="shared" si="339"/>
        <v>-2.9897599999999898</v>
      </c>
      <c r="I208" t="s">
        <v>7</v>
      </c>
      <c r="J208" s="97" t="s">
        <v>768</v>
      </c>
      <c r="K208" s="86">
        <f t="shared" si="340"/>
        <v>43776</v>
      </c>
      <c r="L208" s="87" t="str">
        <f t="shared" ca="1" si="341"/>
        <v>2019/11/18</v>
      </c>
      <c r="M208" s="85">
        <f t="shared" ca="1" si="342"/>
        <v>1620</v>
      </c>
      <c r="N208" s="110">
        <f t="shared" ca="1" si="343"/>
        <v>-0.67361876543209642</v>
      </c>
      <c r="O208" s="90">
        <f t="shared" si="344"/>
        <v>134.93348</v>
      </c>
      <c r="P208" s="90">
        <f t="shared" si="345"/>
        <v>-6.6519999999997026E-2</v>
      </c>
      <c r="Q208" s="93">
        <f t="shared" si="346"/>
        <v>0.9</v>
      </c>
      <c r="R208" s="6">
        <f t="shared" si="347"/>
        <v>26433.840000000015</v>
      </c>
      <c r="S208" s="106">
        <f t="shared" si="348"/>
        <v>26111.347152000013</v>
      </c>
      <c r="T208" s="106"/>
      <c r="U208" s="113"/>
      <c r="V208" s="107">
        <f t="shared" si="349"/>
        <v>7247.8200000000006</v>
      </c>
      <c r="W208" s="107">
        <f t="shared" si="350"/>
        <v>33359.167152000016</v>
      </c>
      <c r="X208" s="97">
        <f t="shared" si="351"/>
        <v>31730</v>
      </c>
      <c r="Y208" s="6">
        <f t="shared" si="352"/>
        <v>1629.1671520000164</v>
      </c>
      <c r="Z208" s="4">
        <f t="shared" si="353"/>
        <v>5.1344694358651743E-2</v>
      </c>
      <c r="AA208" s="4">
        <f t="shared" si="354"/>
        <v>6.6545019765397173E-2</v>
      </c>
      <c r="AB208" s="125">
        <f t="shared" si="355"/>
        <v>0.24214637037037032</v>
      </c>
    </row>
    <row r="209" spans="1:28">
      <c r="A209" s="109" t="s">
        <v>775</v>
      </c>
      <c r="B209">
        <v>135</v>
      </c>
      <c r="C209" s="33">
        <v>137.01</v>
      </c>
      <c r="D209" s="34">
        <v>0.98480000000000001</v>
      </c>
      <c r="E209" s="1">
        <f t="shared" si="337"/>
        <v>0.22000000000000003</v>
      </c>
      <c r="F209" s="36">
        <f t="shared" si="338"/>
        <v>-1.9211377777777781E-2</v>
      </c>
      <c r="H209" s="40">
        <f t="shared" si="339"/>
        <v>-2.5935360000000003</v>
      </c>
      <c r="I209" t="s">
        <v>7</v>
      </c>
      <c r="J209" s="97" t="s">
        <v>770</v>
      </c>
      <c r="K209" s="86">
        <f t="shared" si="340"/>
        <v>43777</v>
      </c>
      <c r="L209" s="87" t="str">
        <f t="shared" ca="1" si="341"/>
        <v>2019/11/18</v>
      </c>
      <c r="M209" s="85">
        <f t="shared" ca="1" si="342"/>
        <v>1485</v>
      </c>
      <c r="N209" s="110">
        <f t="shared" ca="1" si="343"/>
        <v>-0.6374684444444445</v>
      </c>
      <c r="O209" s="90">
        <f t="shared" si="344"/>
        <v>134.927448</v>
      </c>
      <c r="P209" s="90">
        <f t="shared" si="345"/>
        <v>-7.2552000000001726E-2</v>
      </c>
      <c r="Q209" s="93">
        <f t="shared" si="346"/>
        <v>0.9</v>
      </c>
      <c r="R209" s="6">
        <f t="shared" si="347"/>
        <v>26570.850000000013</v>
      </c>
      <c r="S209" s="106">
        <f t="shared" si="348"/>
        <v>26166.973080000014</v>
      </c>
      <c r="T209" s="106"/>
      <c r="U209" s="113"/>
      <c r="V209" s="107">
        <f t="shared" si="349"/>
        <v>7247.8200000000006</v>
      </c>
      <c r="W209" s="107">
        <f t="shared" si="350"/>
        <v>33414.793080000018</v>
      </c>
      <c r="X209" s="97">
        <f t="shared" si="351"/>
        <v>31865</v>
      </c>
      <c r="Y209" s="6">
        <f t="shared" si="352"/>
        <v>1549.7930800000177</v>
      </c>
      <c r="Z209" s="4">
        <f t="shared" si="353"/>
        <v>4.8636217793818215E-2</v>
      </c>
      <c r="AA209" s="4">
        <f t="shared" si="354"/>
        <v>6.2955752039836055E-2</v>
      </c>
      <c r="AB209" s="125">
        <f t="shared" si="355"/>
        <v>0.23921137777777782</v>
      </c>
    </row>
    <row r="210" spans="1:28">
      <c r="A210" s="109" t="s">
        <v>795</v>
      </c>
      <c r="B210">
        <v>135</v>
      </c>
      <c r="C210" s="33">
        <v>139.97</v>
      </c>
      <c r="D210" s="34">
        <v>0.96399999999999997</v>
      </c>
      <c r="E210" s="1">
        <f t="shared" ref="E210:E214" si="356">10%*Q210+13%</f>
        <v>0.22000000000000003</v>
      </c>
      <c r="F210" s="36">
        <f t="shared" ref="F210:F214" si="357">IF(G210="",($F$1*C210-B210)/B210,H210/B210)</f>
        <v>1.9778370370370675E-3</v>
      </c>
      <c r="H210" s="40">
        <f t="shared" ref="H210:H214" si="358">IF(G210="",$F$1*C210-B210,G210-B210)</f>
        <v>0.26700800000000413</v>
      </c>
      <c r="I210" t="s">
        <v>7</v>
      </c>
      <c r="J210" s="97" t="s">
        <v>786</v>
      </c>
      <c r="K210" s="86">
        <f t="shared" ref="K210:K214" si="359">DATE(MID(J210,1,4),MID(J210,5,2),MID(J210,7,2))</f>
        <v>43780</v>
      </c>
      <c r="L210" s="87" t="str">
        <f t="shared" ref="L210:L214" ca="1" si="360">IF(LEN(J210) &gt; 15,DATE(MID(J210,12,4),MID(J210,16,2),MID(J210,18,2)),TEXT(TODAY(),"yyyy/m/d"))</f>
        <v>2019/11/18</v>
      </c>
      <c r="M210" s="85">
        <f t="shared" ref="M210:M214" ca="1" si="361">(L210-K210+1)*B210</f>
        <v>1080</v>
      </c>
      <c r="N210" s="110">
        <f t="shared" ref="N210:N214" ca="1" si="362">H210/M210*365</f>
        <v>9.0238814814816201E-2</v>
      </c>
      <c r="O210" s="90">
        <f t="shared" ref="O210:O214" si="363">D210*C210</f>
        <v>134.93108000000001</v>
      </c>
      <c r="P210" s="90">
        <f t="shared" ref="P210:P214" si="364">O210-B210</f>
        <v>-6.8919999999991433E-2</v>
      </c>
      <c r="Q210" s="93">
        <f t="shared" ref="Q210:Q214" si="365">B210/150</f>
        <v>0.9</v>
      </c>
      <c r="R210" s="6">
        <f t="shared" ref="R210:R214" si="366">R209+C210-T210</f>
        <v>26710.820000000014</v>
      </c>
      <c r="S210" s="106">
        <f t="shared" ref="S210:S214" si="367">R210*D210</f>
        <v>25749.230480000013</v>
      </c>
      <c r="T210" s="106"/>
      <c r="U210" s="113"/>
      <c r="V210" s="107">
        <f t="shared" ref="V210:V214" si="368">U210+V209</f>
        <v>7247.8200000000006</v>
      </c>
      <c r="W210" s="107">
        <f t="shared" ref="W210:W214" si="369">S210+V210</f>
        <v>32997.050480000013</v>
      </c>
      <c r="X210" s="97">
        <f t="shared" ref="X210:X214" si="370">X209+B210</f>
        <v>32000</v>
      </c>
      <c r="Y210" s="6">
        <f t="shared" ref="Y210:Y214" si="371">W210-X210</f>
        <v>997.05048000001261</v>
      </c>
      <c r="Z210" s="4">
        <f t="shared" ref="Z210:Z214" si="372">W210/X210-1</f>
        <v>3.1157827500000401E-2</v>
      </c>
      <c r="AA210" s="4">
        <f t="shared" ref="AA210:AA214" si="373">S210/(X210-V210)-1</f>
        <v>4.0281319867583987E-2</v>
      </c>
      <c r="AB210" s="125">
        <f t="shared" ref="AB210:AB214" si="374">IF(E210-F210&lt;0,"达成",E210-F210)</f>
        <v>0.21802216296296295</v>
      </c>
    </row>
    <row r="211" spans="1:28">
      <c r="A211" s="109" t="s">
        <v>796</v>
      </c>
      <c r="B211">
        <v>240</v>
      </c>
      <c r="C211" s="33">
        <v>248.71</v>
      </c>
      <c r="D211" s="34">
        <v>0.96450000000000002</v>
      </c>
      <c r="E211" s="1">
        <f t="shared" si="356"/>
        <v>0.29000000000000004</v>
      </c>
      <c r="F211" s="36">
        <f t="shared" si="357"/>
        <v>1.4722666666667551E-3</v>
      </c>
      <c r="H211" s="40">
        <f t="shared" si="358"/>
        <v>0.3533440000000212</v>
      </c>
      <c r="I211" t="s">
        <v>7</v>
      </c>
      <c r="J211" s="97" t="s">
        <v>788</v>
      </c>
      <c r="K211" s="86">
        <f t="shared" si="359"/>
        <v>43781</v>
      </c>
      <c r="L211" s="87" t="str">
        <f t="shared" ca="1" si="360"/>
        <v>2019/11/18</v>
      </c>
      <c r="M211" s="85">
        <f t="shared" ca="1" si="361"/>
        <v>1680</v>
      </c>
      <c r="N211" s="110">
        <f t="shared" ca="1" si="362"/>
        <v>7.6768190476195083E-2</v>
      </c>
      <c r="O211" s="90">
        <f t="shared" si="363"/>
        <v>239.88079500000001</v>
      </c>
      <c r="P211" s="90">
        <f t="shared" si="364"/>
        <v>-0.11920499999999379</v>
      </c>
      <c r="Q211" s="93">
        <f t="shared" si="365"/>
        <v>1.6</v>
      </c>
      <c r="R211" s="6">
        <f t="shared" si="366"/>
        <v>26959.530000000013</v>
      </c>
      <c r="S211" s="106">
        <f t="shared" si="367"/>
        <v>26002.466685000014</v>
      </c>
      <c r="T211" s="106"/>
      <c r="U211" s="113"/>
      <c r="V211" s="107">
        <f t="shared" si="368"/>
        <v>7247.8200000000006</v>
      </c>
      <c r="W211" s="107">
        <f t="shared" si="369"/>
        <v>33250.286685000014</v>
      </c>
      <c r="X211" s="97">
        <f t="shared" si="370"/>
        <v>32240</v>
      </c>
      <c r="Y211" s="6">
        <f t="shared" si="371"/>
        <v>1010.2866850000137</v>
      </c>
      <c r="Z211" s="4">
        <f t="shared" si="372"/>
        <v>3.1336435638958271E-2</v>
      </c>
      <c r="AA211" s="4">
        <f t="shared" si="373"/>
        <v>4.0424112062253714E-2</v>
      </c>
      <c r="AB211" s="125">
        <f t="shared" si="374"/>
        <v>0.28852773333333326</v>
      </c>
    </row>
    <row r="212" spans="1:28">
      <c r="A212" s="109" t="s">
        <v>797</v>
      </c>
      <c r="B212">
        <v>240</v>
      </c>
      <c r="C212" s="33">
        <v>249.02</v>
      </c>
      <c r="D212" s="34">
        <v>0.96330000000000005</v>
      </c>
      <c r="E212" s="1">
        <f t="shared" si="356"/>
        <v>0.29000000000000004</v>
      </c>
      <c r="F212" s="36">
        <f t="shared" si="357"/>
        <v>2.7205333333334635E-3</v>
      </c>
      <c r="H212" s="40">
        <f t="shared" si="358"/>
        <v>0.65292800000003126</v>
      </c>
      <c r="I212" t="s">
        <v>7</v>
      </c>
      <c r="J212" s="97" t="s">
        <v>790</v>
      </c>
      <c r="K212" s="86">
        <f t="shared" si="359"/>
        <v>43782</v>
      </c>
      <c r="L212" s="87" t="str">
        <f t="shared" ca="1" si="360"/>
        <v>2019/11/18</v>
      </c>
      <c r="M212" s="85">
        <f t="shared" ca="1" si="361"/>
        <v>1440</v>
      </c>
      <c r="N212" s="110">
        <f t="shared" ca="1" si="362"/>
        <v>0.16549911111111903</v>
      </c>
      <c r="O212" s="90">
        <f t="shared" si="363"/>
        <v>239.88096600000003</v>
      </c>
      <c r="P212" s="90">
        <f t="shared" si="364"/>
        <v>-0.11903399999997077</v>
      </c>
      <c r="Q212" s="93">
        <f t="shared" si="365"/>
        <v>1.6</v>
      </c>
      <c r="R212" s="6">
        <f t="shared" si="366"/>
        <v>27208.550000000014</v>
      </c>
      <c r="S212" s="106">
        <f t="shared" si="367"/>
        <v>26209.996215000014</v>
      </c>
      <c r="T212" s="106"/>
      <c r="U212" s="113"/>
      <c r="V212" s="107">
        <f t="shared" si="368"/>
        <v>7247.8200000000006</v>
      </c>
      <c r="W212" s="107">
        <f t="shared" si="369"/>
        <v>33457.816215000013</v>
      </c>
      <c r="X212" s="97">
        <f t="shared" si="370"/>
        <v>32480</v>
      </c>
      <c r="Y212" s="6">
        <f t="shared" si="371"/>
        <v>977.81621500001347</v>
      </c>
      <c r="Z212" s="4">
        <f t="shared" si="372"/>
        <v>3.0105179033251606E-2</v>
      </c>
      <c r="AA212" s="4">
        <f t="shared" si="373"/>
        <v>3.8752744114856963E-2</v>
      </c>
      <c r="AB212" s="125">
        <f t="shared" si="374"/>
        <v>0.28727946666666659</v>
      </c>
    </row>
    <row r="213" spans="1:28">
      <c r="A213" s="109" t="s">
        <v>798</v>
      </c>
      <c r="B213">
        <v>240</v>
      </c>
      <c r="C213" s="33">
        <v>247.22</v>
      </c>
      <c r="D213" s="34">
        <v>0.97030000000000005</v>
      </c>
      <c r="E213" s="1">
        <f t="shared" si="356"/>
        <v>0.29000000000000004</v>
      </c>
      <c r="F213" s="36">
        <f t="shared" si="357"/>
        <v>-4.5274666666666498E-3</v>
      </c>
      <c r="H213" s="40">
        <f t="shared" si="358"/>
        <v>-1.086591999999996</v>
      </c>
      <c r="I213" t="s">
        <v>7</v>
      </c>
      <c r="J213" s="97" t="s">
        <v>792</v>
      </c>
      <c r="K213" s="86">
        <f t="shared" si="359"/>
        <v>43783</v>
      </c>
      <c r="L213" s="87" t="str">
        <f t="shared" ca="1" si="360"/>
        <v>2019/11/18</v>
      </c>
      <c r="M213" s="85">
        <f t="shared" ca="1" si="361"/>
        <v>1200</v>
      </c>
      <c r="N213" s="110">
        <f t="shared" ca="1" si="362"/>
        <v>-0.33050506666666546</v>
      </c>
      <c r="O213" s="90">
        <f t="shared" si="363"/>
        <v>239.877566</v>
      </c>
      <c r="P213" s="90">
        <f t="shared" si="364"/>
        <v>-0.12243399999999838</v>
      </c>
      <c r="Q213" s="93">
        <f t="shared" si="365"/>
        <v>1.6</v>
      </c>
      <c r="R213" s="6">
        <f t="shared" si="366"/>
        <v>27455.770000000015</v>
      </c>
      <c r="S213" s="106">
        <f t="shared" si="367"/>
        <v>26640.333631000016</v>
      </c>
      <c r="T213" s="106"/>
      <c r="U213" s="113"/>
      <c r="V213" s="107">
        <f t="shared" si="368"/>
        <v>7247.8200000000006</v>
      </c>
      <c r="W213" s="107">
        <f t="shared" si="369"/>
        <v>33888.153631000016</v>
      </c>
      <c r="X213" s="97">
        <f t="shared" si="370"/>
        <v>32720</v>
      </c>
      <c r="Y213" s="6">
        <f t="shared" si="371"/>
        <v>1168.1536310000156</v>
      </c>
      <c r="Z213" s="4">
        <f t="shared" si="372"/>
        <v>3.5701516839853786E-2</v>
      </c>
      <c r="AA213" s="4">
        <f t="shared" si="373"/>
        <v>4.5859978651219269E-2</v>
      </c>
      <c r="AB213" s="125">
        <f t="shared" si="374"/>
        <v>0.29452746666666668</v>
      </c>
    </row>
    <row r="214" spans="1:28">
      <c r="A214" s="109" t="s">
        <v>799</v>
      </c>
      <c r="B214">
        <v>135</v>
      </c>
      <c r="C214" s="33">
        <v>140.13</v>
      </c>
      <c r="D214" s="34">
        <v>0.96289999999999998</v>
      </c>
      <c r="E214" s="1">
        <f t="shared" si="356"/>
        <v>0.22000000000000003</v>
      </c>
      <c r="F214" s="36">
        <f t="shared" si="357"/>
        <v>3.1231999999999129E-3</v>
      </c>
      <c r="H214" s="40">
        <f t="shared" si="358"/>
        <v>0.42163199999998824</v>
      </c>
      <c r="I214" t="s">
        <v>7</v>
      </c>
      <c r="J214" s="97" t="s">
        <v>794</v>
      </c>
      <c r="K214" s="86">
        <f t="shared" si="359"/>
        <v>43784</v>
      </c>
      <c r="L214" s="87" t="str">
        <f t="shared" ca="1" si="360"/>
        <v>2019/11/18</v>
      </c>
      <c r="M214" s="85">
        <f t="shared" ca="1" si="361"/>
        <v>540</v>
      </c>
      <c r="N214" s="110">
        <f t="shared" ca="1" si="362"/>
        <v>0.28499199999999203</v>
      </c>
      <c r="O214" s="90">
        <f t="shared" si="363"/>
        <v>134.93117699999999</v>
      </c>
      <c r="P214" s="90">
        <f t="shared" si="364"/>
        <v>-6.882300000000896E-2</v>
      </c>
      <c r="Q214" s="93">
        <f t="shared" si="365"/>
        <v>0.9</v>
      </c>
      <c r="R214" s="6">
        <f t="shared" si="366"/>
        <v>27595.900000000016</v>
      </c>
      <c r="S214" s="106">
        <f t="shared" si="367"/>
        <v>26572.092110000016</v>
      </c>
      <c r="T214" s="106"/>
      <c r="U214" s="113"/>
      <c r="V214" s="107">
        <f t="shared" si="368"/>
        <v>7247.8200000000006</v>
      </c>
      <c r="W214" s="107">
        <f t="shared" si="369"/>
        <v>33819.912110000019</v>
      </c>
      <c r="X214" s="97">
        <f t="shared" si="370"/>
        <v>32855</v>
      </c>
      <c r="Y214" s="6">
        <f t="shared" si="371"/>
        <v>964.91211000001931</v>
      </c>
      <c r="Z214" s="4">
        <f t="shared" si="372"/>
        <v>2.9368805661239339E-2</v>
      </c>
      <c r="AA214" s="4">
        <f t="shared" si="373"/>
        <v>3.7681310866718443E-2</v>
      </c>
      <c r="AB214" s="125">
        <f t="shared" si="374"/>
        <v>0.21687680000000012</v>
      </c>
    </row>
  </sheetData>
  <autoFilter ref="A1:AB1" xr:uid="{EBD5E519-1AC8-D646-A624-501481F39CB6}"/>
  <phoneticPr fontId="2" type="noConversion"/>
  <conditionalFormatting sqref="P1:P35 P215:P1048576">
    <cfRule type="cellIs" dxfId="16" priority="13" operator="between">
      <formula>-0.01</formula>
      <formula>0.01</formula>
    </cfRule>
  </conditionalFormatting>
  <conditionalFormatting sqref="Z1:Z1048576 A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214">
    <cfRule type="cellIs" dxfId="15" priority="7" operator="lessThan">
      <formula>0</formula>
    </cfRule>
    <cfRule type="cellIs" dxfId="14" priority="8" operator="greaterThan">
      <formula>0</formula>
    </cfRule>
  </conditionalFormatting>
  <conditionalFormatting sqref="P36:P214">
    <cfRule type="cellIs" dxfId="13" priority="4" operator="between">
      <formula>-0.3</formula>
      <formula>-0.03</formula>
    </cfRule>
  </conditionalFormatting>
  <conditionalFormatting sqref="E36 E39:E214">
    <cfRule type="cellIs" dxfId="12" priority="3" operator="lessThan">
      <formula>F36</formula>
    </cfRule>
  </conditionalFormatting>
  <conditionalFormatting sqref="E37">
    <cfRule type="cellIs" dxfId="11" priority="2" operator="lessThan">
      <formula>F37</formula>
    </cfRule>
  </conditionalFormatting>
  <conditionalFormatting sqref="E38">
    <cfRule type="cellIs" dxfId="10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AB1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522</v>
      </c>
      <c r="C2" t="s">
        <v>523</v>
      </c>
      <c r="D2" t="s">
        <v>520</v>
      </c>
      <c r="E2" t="s">
        <v>521</v>
      </c>
      <c r="F2" t="s">
        <v>525</v>
      </c>
      <c r="G2" t="s">
        <v>524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418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419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420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421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422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423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424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425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426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427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442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443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444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445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446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447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448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449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450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451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468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459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469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461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470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463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471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465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472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467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474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475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476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477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478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479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480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481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482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483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9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8" priority="1" operator="lessThan">
      <formula>0</formula>
    </cfRule>
    <cfRule type="cellIs" dxfId="7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428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419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429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421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430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423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431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425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432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427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452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443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453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445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454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447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455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449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456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451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458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459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460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461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462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463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464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465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466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467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484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475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485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477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486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479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487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481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488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483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489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490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6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5" priority="4" operator="less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20"/>
  <sheetViews>
    <sheetView workbookViewId="0">
      <pane ySplit="3" topLeftCell="A4" activePane="bottomLeft" state="frozen"/>
      <selection pane="bottomLeft" activeCell="K21" sqref="K21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style="2" bestFit="1" customWidth="1"/>
    <col min="7" max="7" width="9" bestFit="1" customWidth="1"/>
    <col min="8" max="8" width="10" customWidth="1"/>
    <col min="9" max="9" width="10" bestFit="1" customWidth="1"/>
    <col min="10" max="10" width="10.1640625" bestFit="1" customWidth="1"/>
    <col min="11" max="11" width="13.6640625" bestFit="1" customWidth="1"/>
    <col min="12" max="12" width="10.1640625" style="2" bestFit="1" customWidth="1"/>
    <col min="13" max="13" width="9.1640625" bestFit="1" customWidth="1"/>
    <col min="14" max="15" width="10.1640625" bestFit="1" customWidth="1"/>
  </cols>
  <sheetData>
    <row r="1" spans="1:15" ht="30" customHeight="1">
      <c r="A1" s="120" t="s">
        <v>597</v>
      </c>
      <c r="B1" s="119">
        <v>16000</v>
      </c>
      <c r="D1" s="75" t="s">
        <v>569</v>
      </c>
      <c r="E1" s="76" t="s">
        <v>568</v>
      </c>
      <c r="F1" s="122">
        <f>G3</f>
        <v>792.8</v>
      </c>
      <c r="G1" s="76" t="s">
        <v>528</v>
      </c>
      <c r="H1" s="160">
        <f>G3/I3*365</f>
        <v>1.5474438502673795</v>
      </c>
      <c r="I1" s="161"/>
      <c r="J1" s="75" t="s">
        <v>570</v>
      </c>
      <c r="K1" s="76" t="s">
        <v>568</v>
      </c>
      <c r="L1" s="122">
        <f>M3</f>
        <v>636.11999999999989</v>
      </c>
      <c r="M1" s="76" t="s">
        <v>528</v>
      </c>
      <c r="N1" s="160">
        <f>M3/O3*365</f>
        <v>1.2284857142857142</v>
      </c>
      <c r="O1" s="161"/>
    </row>
    <row r="2" spans="1:15" s="53" customFormat="1" ht="33" customHeight="1">
      <c r="A2" s="53" t="s">
        <v>563</v>
      </c>
      <c r="B2" s="53" t="s">
        <v>564</v>
      </c>
      <c r="C2" s="53" t="s">
        <v>438</v>
      </c>
      <c r="D2" s="69" t="s">
        <v>565</v>
      </c>
      <c r="E2" s="57" t="s">
        <v>566</v>
      </c>
      <c r="F2" s="127" t="s">
        <v>567</v>
      </c>
      <c r="G2" s="59" t="s">
        <v>568</v>
      </c>
      <c r="H2" s="60" t="s">
        <v>437</v>
      </c>
      <c r="I2" s="70" t="s">
        <v>527</v>
      </c>
      <c r="J2" s="69" t="s">
        <v>565</v>
      </c>
      <c r="K2" s="57" t="s">
        <v>566</v>
      </c>
      <c r="L2" s="127" t="s">
        <v>567</v>
      </c>
      <c r="M2" s="58" t="s">
        <v>568</v>
      </c>
      <c r="N2" s="60" t="s">
        <v>437</v>
      </c>
      <c r="O2" s="70" t="s">
        <v>527</v>
      </c>
    </row>
    <row r="3" spans="1:15" s="53" customFormat="1">
      <c r="A3" s="54" t="s">
        <v>457</v>
      </c>
      <c r="D3" s="71">
        <f>SUM(D4:D10087)</f>
        <v>13000</v>
      </c>
      <c r="E3" s="61"/>
      <c r="F3" s="128">
        <f>SUM(F4:F10087)</f>
        <v>10792.8</v>
      </c>
      <c r="G3" s="63">
        <f>SUM(G4:G10087)</f>
        <v>792.8</v>
      </c>
      <c r="H3" s="62"/>
      <c r="I3" s="72">
        <f>SUM(I4:I3001)</f>
        <v>187000</v>
      </c>
      <c r="J3" s="71">
        <f>SUM(J4:J10087)</f>
        <v>11000</v>
      </c>
      <c r="K3" s="61"/>
      <c r="L3" s="128">
        <f>SUM(L4:L10087)</f>
        <v>10636.119999999999</v>
      </c>
      <c r="M3" s="132">
        <f>SUM(M4:M10087)</f>
        <v>636.11999999999989</v>
      </c>
      <c r="N3" s="62"/>
      <c r="O3" s="72">
        <f>SUM(O4:O3001)</f>
        <v>189000</v>
      </c>
    </row>
    <row r="4" spans="1:15">
      <c r="A4">
        <v>113027</v>
      </c>
      <c r="B4" t="s">
        <v>440</v>
      </c>
      <c r="C4" s="52">
        <v>43634</v>
      </c>
      <c r="D4" s="68">
        <v>1000</v>
      </c>
      <c r="E4" s="64">
        <v>43656</v>
      </c>
      <c r="F4" s="129">
        <v>1019.3</v>
      </c>
      <c r="G4" s="133">
        <f>F4-D4</f>
        <v>19.299999999999955</v>
      </c>
      <c r="H4" s="66">
        <f>E4-C4</f>
        <v>22</v>
      </c>
      <c r="I4" s="73">
        <f>H4*D4</f>
        <v>22000</v>
      </c>
      <c r="J4" s="150" t="s">
        <v>544</v>
      </c>
      <c r="K4" s="151" t="s">
        <v>544</v>
      </c>
      <c r="L4" s="152" t="s">
        <v>544</v>
      </c>
      <c r="M4" s="152" t="s">
        <v>544</v>
      </c>
      <c r="N4" s="151" t="s">
        <v>544</v>
      </c>
      <c r="O4" s="153" t="s">
        <v>544</v>
      </c>
    </row>
    <row r="5" spans="1:15">
      <c r="A5">
        <v>113028</v>
      </c>
      <c r="B5" t="s">
        <v>439</v>
      </c>
      <c r="C5" s="52">
        <v>43636</v>
      </c>
      <c r="D5" s="68">
        <v>1000</v>
      </c>
      <c r="E5" s="64">
        <v>43654</v>
      </c>
      <c r="F5" s="130">
        <v>1201.76</v>
      </c>
      <c r="G5" s="133">
        <f>F5-D5</f>
        <v>201.76</v>
      </c>
      <c r="H5" s="66">
        <f>E5-C5</f>
        <v>18</v>
      </c>
      <c r="I5" s="73">
        <f t="shared" ref="I5" si="0">H5*D5</f>
        <v>18000</v>
      </c>
      <c r="J5" s="71">
        <v>1000</v>
      </c>
      <c r="K5" s="154">
        <v>43654</v>
      </c>
      <c r="L5" s="155">
        <v>1201.76</v>
      </c>
      <c r="M5" s="156">
        <f>L5-J5</f>
        <v>201.76</v>
      </c>
      <c r="N5" s="157">
        <f>K5-C5</f>
        <v>18</v>
      </c>
      <c r="O5" s="158">
        <f>N5*J5</f>
        <v>18000</v>
      </c>
    </row>
    <row r="6" spans="1:15">
      <c r="A6">
        <v>128070</v>
      </c>
      <c r="B6" t="s">
        <v>441</v>
      </c>
      <c r="C6" s="52">
        <v>43650</v>
      </c>
      <c r="D6" s="74">
        <v>2000</v>
      </c>
      <c r="E6" s="64">
        <v>43669</v>
      </c>
      <c r="F6" s="131">
        <v>1989.94</v>
      </c>
      <c r="G6" s="134">
        <v>-10.06</v>
      </c>
      <c r="H6" s="66">
        <f>E6-C6</f>
        <v>19</v>
      </c>
      <c r="I6" s="73">
        <f t="shared" ref="I6:I12" si="1">H6*D6</f>
        <v>38000</v>
      </c>
      <c r="J6" s="71">
        <v>1000</v>
      </c>
      <c r="K6" s="154">
        <v>43675</v>
      </c>
      <c r="L6" s="155">
        <v>1000</v>
      </c>
      <c r="M6" s="159">
        <f>L6-J6</f>
        <v>0</v>
      </c>
      <c r="N6" s="157">
        <f>K6-C6</f>
        <v>25</v>
      </c>
      <c r="O6" s="158">
        <f t="shared" ref="O6:O9" si="2">N6*J6</f>
        <v>25000</v>
      </c>
    </row>
    <row r="7" spans="1:15">
      <c r="A7">
        <v>113540</v>
      </c>
      <c r="B7" t="s">
        <v>473</v>
      </c>
      <c r="C7" s="52">
        <v>43663</v>
      </c>
      <c r="D7" s="135" t="s">
        <v>544</v>
      </c>
      <c r="E7" s="136" t="s">
        <v>544</v>
      </c>
      <c r="F7" s="137" t="s">
        <v>544</v>
      </c>
      <c r="G7" s="137" t="s">
        <v>544</v>
      </c>
      <c r="H7" s="136" t="s">
        <v>544</v>
      </c>
      <c r="I7" s="136" t="s">
        <v>544</v>
      </c>
      <c r="J7" s="71">
        <v>1000</v>
      </c>
      <c r="K7" s="154">
        <v>43682</v>
      </c>
      <c r="L7" s="155">
        <v>1004.6</v>
      </c>
      <c r="M7" s="156">
        <f>L7-J7</f>
        <v>4.6000000000000227</v>
      </c>
      <c r="N7" s="157">
        <f>K7-C7</f>
        <v>19</v>
      </c>
      <c r="O7" s="158">
        <f t="shared" si="2"/>
        <v>19000</v>
      </c>
    </row>
    <row r="8" spans="1:15">
      <c r="A8">
        <v>113541</v>
      </c>
      <c r="B8" t="s">
        <v>507</v>
      </c>
      <c r="C8" s="52">
        <v>43671</v>
      </c>
      <c r="D8" s="135" t="s">
        <v>544</v>
      </c>
      <c r="E8" s="136" t="s">
        <v>544</v>
      </c>
      <c r="F8" s="137" t="s">
        <v>544</v>
      </c>
      <c r="G8" s="137" t="s">
        <v>544</v>
      </c>
      <c r="H8" s="136" t="s">
        <v>544</v>
      </c>
      <c r="I8" s="136" t="s">
        <v>544</v>
      </c>
      <c r="J8" s="71">
        <v>1000</v>
      </c>
      <c r="K8" s="154">
        <v>43696</v>
      </c>
      <c r="L8" s="155">
        <v>1002.2</v>
      </c>
      <c r="M8" s="156">
        <f>L8-J8</f>
        <v>2.2000000000000455</v>
      </c>
      <c r="N8" s="157">
        <f>K8-C8</f>
        <v>25</v>
      </c>
      <c r="O8" s="158">
        <f t="shared" si="2"/>
        <v>25000</v>
      </c>
    </row>
    <row r="9" spans="1:15">
      <c r="A9">
        <v>113542</v>
      </c>
      <c r="B9" t="s">
        <v>526</v>
      </c>
      <c r="C9" s="52">
        <v>43682</v>
      </c>
      <c r="D9" s="135" t="s">
        <v>544</v>
      </c>
      <c r="E9" s="136" t="s">
        <v>544</v>
      </c>
      <c r="F9" s="137" t="s">
        <v>544</v>
      </c>
      <c r="G9" s="137" t="s">
        <v>544</v>
      </c>
      <c r="H9" s="136" t="s">
        <v>544</v>
      </c>
      <c r="I9" s="136" t="s">
        <v>544</v>
      </c>
      <c r="J9" s="71">
        <v>1000</v>
      </c>
      <c r="K9" s="154">
        <v>43700</v>
      </c>
      <c r="L9" s="155">
        <v>1039.79</v>
      </c>
      <c r="M9" s="156">
        <f>L9-J9</f>
        <v>39.789999999999964</v>
      </c>
      <c r="N9" s="157">
        <f>K9-C9</f>
        <v>18</v>
      </c>
      <c r="O9" s="158">
        <f t="shared" si="2"/>
        <v>18000</v>
      </c>
    </row>
    <row r="10" spans="1:15">
      <c r="A10">
        <v>123029</v>
      </c>
      <c r="B10" t="s">
        <v>562</v>
      </c>
      <c r="C10" s="52">
        <v>43697</v>
      </c>
      <c r="D10" s="138">
        <v>1000</v>
      </c>
      <c r="E10" s="139">
        <v>43718</v>
      </c>
      <c r="F10" s="140">
        <v>1188.76</v>
      </c>
      <c r="G10" s="141">
        <v>188.76</v>
      </c>
      <c r="H10" s="65">
        <f t="shared" ref="H10:H12" si="3">E10-C10</f>
        <v>21</v>
      </c>
      <c r="I10" s="142">
        <f t="shared" si="1"/>
        <v>21000</v>
      </c>
      <c r="J10" s="150" t="s">
        <v>544</v>
      </c>
      <c r="K10" s="151" t="s">
        <v>544</v>
      </c>
      <c r="L10" s="152" t="s">
        <v>544</v>
      </c>
      <c r="M10" s="152" t="s">
        <v>544</v>
      </c>
      <c r="N10" s="151" t="s">
        <v>544</v>
      </c>
      <c r="O10" s="153" t="s">
        <v>544</v>
      </c>
    </row>
    <row r="11" spans="1:15">
      <c r="A11">
        <v>128073</v>
      </c>
      <c r="B11" t="s">
        <v>571</v>
      </c>
      <c r="C11" s="52">
        <v>43703</v>
      </c>
      <c r="D11" s="135" t="s">
        <v>544</v>
      </c>
      <c r="E11" s="136" t="s">
        <v>544</v>
      </c>
      <c r="F11" s="137" t="s">
        <v>544</v>
      </c>
      <c r="G11" s="137" t="s">
        <v>544</v>
      </c>
      <c r="H11" s="136" t="s">
        <v>544</v>
      </c>
      <c r="I11" s="136" t="s">
        <v>544</v>
      </c>
      <c r="J11" s="71">
        <v>1000</v>
      </c>
      <c r="K11" s="154">
        <v>43719</v>
      </c>
      <c r="L11" s="155">
        <v>1116.03</v>
      </c>
      <c r="M11" s="156">
        <f t="shared" ref="M11" si="4">L11-J11</f>
        <v>116.02999999999997</v>
      </c>
      <c r="N11" s="157">
        <f t="shared" ref="N11" si="5">K11-C11</f>
        <v>16</v>
      </c>
      <c r="O11" s="158">
        <f t="shared" ref="O11" si="6">N11*J11</f>
        <v>16000</v>
      </c>
    </row>
    <row r="12" spans="1:15">
      <c r="A12">
        <v>113544</v>
      </c>
      <c r="B12" t="s">
        <v>670</v>
      </c>
      <c r="C12" s="52">
        <v>43732</v>
      </c>
      <c r="D12" s="138">
        <v>1000</v>
      </c>
      <c r="E12" s="139">
        <v>43752</v>
      </c>
      <c r="F12" s="140">
        <v>1139.8699999999999</v>
      </c>
      <c r="G12" s="141">
        <v>139.87</v>
      </c>
      <c r="H12" s="65">
        <f t="shared" si="3"/>
        <v>20</v>
      </c>
      <c r="I12" s="142">
        <f t="shared" si="1"/>
        <v>20000</v>
      </c>
      <c r="J12" s="71">
        <v>1000</v>
      </c>
      <c r="K12" s="154">
        <v>43752</v>
      </c>
      <c r="L12" s="155">
        <v>1146.3699999999999</v>
      </c>
      <c r="M12" s="156">
        <v>146.37</v>
      </c>
      <c r="N12" s="157">
        <f t="shared" ref="N12" si="7">K12-C12</f>
        <v>20</v>
      </c>
      <c r="O12" s="158">
        <f t="shared" ref="O12" si="8">N12*J12</f>
        <v>20000</v>
      </c>
    </row>
    <row r="13" spans="1:15">
      <c r="A13">
        <v>128077</v>
      </c>
      <c r="B13" t="s">
        <v>703</v>
      </c>
      <c r="C13" s="52">
        <v>43756</v>
      </c>
      <c r="D13" s="138">
        <v>1000</v>
      </c>
      <c r="E13" s="139">
        <v>43776</v>
      </c>
      <c r="F13" s="140">
        <v>1148.79</v>
      </c>
      <c r="G13" s="141">
        <f>F13-D13</f>
        <v>148.78999999999996</v>
      </c>
      <c r="H13" s="65">
        <f t="shared" ref="H13" si="9">E13-C13</f>
        <v>20</v>
      </c>
      <c r="I13" s="142">
        <f t="shared" ref="I13" si="10">H13*D13</f>
        <v>20000</v>
      </c>
      <c r="J13" s="150" t="s">
        <v>544</v>
      </c>
      <c r="K13" s="151" t="s">
        <v>544</v>
      </c>
      <c r="L13" s="152" t="s">
        <v>544</v>
      </c>
      <c r="M13" s="152" t="s">
        <v>544</v>
      </c>
      <c r="N13" s="151" t="s">
        <v>544</v>
      </c>
      <c r="O13" s="153" t="s">
        <v>544</v>
      </c>
    </row>
    <row r="14" spans="1:15">
      <c r="A14">
        <v>128079</v>
      </c>
      <c r="B14" t="s">
        <v>719</v>
      </c>
      <c r="C14" s="52">
        <v>43761</v>
      </c>
      <c r="D14" s="138">
        <v>1000</v>
      </c>
      <c r="E14" s="143" t="s">
        <v>544</v>
      </c>
      <c r="F14" s="144" t="s">
        <v>544</v>
      </c>
      <c r="G14" s="144" t="s">
        <v>544</v>
      </c>
      <c r="H14" s="143" t="s">
        <v>544</v>
      </c>
      <c r="I14" s="145" t="s">
        <v>544</v>
      </c>
      <c r="J14" s="150" t="s">
        <v>544</v>
      </c>
      <c r="K14" s="151" t="s">
        <v>544</v>
      </c>
      <c r="L14" s="152" t="s">
        <v>544</v>
      </c>
      <c r="M14" s="152" t="s">
        <v>544</v>
      </c>
      <c r="N14" s="151" t="s">
        <v>544</v>
      </c>
      <c r="O14" s="153" t="s">
        <v>544</v>
      </c>
    </row>
    <row r="15" spans="1:15">
      <c r="A15">
        <v>127014</v>
      </c>
      <c r="B15" t="s">
        <v>740</v>
      </c>
      <c r="C15" s="52">
        <v>43766</v>
      </c>
      <c r="D15" s="138">
        <v>1000</v>
      </c>
      <c r="E15" s="143" t="s">
        <v>544</v>
      </c>
      <c r="F15" s="144" t="s">
        <v>544</v>
      </c>
      <c r="G15" s="144" t="s">
        <v>544</v>
      </c>
      <c r="H15" s="143" t="s">
        <v>544</v>
      </c>
      <c r="I15" s="145" t="s">
        <v>544</v>
      </c>
      <c r="J15" s="150" t="s">
        <v>544</v>
      </c>
      <c r="K15" s="151" t="s">
        <v>544</v>
      </c>
      <c r="L15" s="152" t="s">
        <v>544</v>
      </c>
      <c r="M15" s="152" t="s">
        <v>544</v>
      </c>
      <c r="N15" s="151" t="s">
        <v>544</v>
      </c>
      <c r="O15" s="153" t="s">
        <v>544</v>
      </c>
    </row>
    <row r="16" spans="1:15">
      <c r="A16">
        <v>110059</v>
      </c>
      <c r="B16" t="s">
        <v>741</v>
      </c>
      <c r="C16" s="52">
        <v>43768</v>
      </c>
      <c r="D16" s="138">
        <v>3000</v>
      </c>
      <c r="E16" s="139">
        <v>43784</v>
      </c>
      <c r="F16" s="140">
        <v>3104.38</v>
      </c>
      <c r="G16" s="141">
        <f>F16-D16</f>
        <v>104.38000000000011</v>
      </c>
      <c r="H16" s="65">
        <f t="shared" ref="H16" si="11">E16-C16</f>
        <v>16</v>
      </c>
      <c r="I16" s="142">
        <f t="shared" ref="I16" si="12">H16*D16</f>
        <v>48000</v>
      </c>
      <c r="J16" s="71">
        <v>3000</v>
      </c>
      <c r="K16" s="154">
        <v>43784</v>
      </c>
      <c r="L16" s="155">
        <v>3125.37</v>
      </c>
      <c r="M16" s="156">
        <f>L16-J16</f>
        <v>125.36999999999989</v>
      </c>
      <c r="N16" s="157">
        <f t="shared" ref="N16" si="13">K16-C16</f>
        <v>16</v>
      </c>
      <c r="O16" s="158">
        <f t="shared" ref="O16" si="14">N16*J16</f>
        <v>48000</v>
      </c>
    </row>
    <row r="17" spans="1:15">
      <c r="A17">
        <v>113548</v>
      </c>
      <c r="B17" t="s">
        <v>742</v>
      </c>
      <c r="C17" s="52">
        <v>43768</v>
      </c>
      <c r="D17" s="135" t="s">
        <v>544</v>
      </c>
      <c r="E17" s="136" t="s">
        <v>544</v>
      </c>
      <c r="F17" s="137" t="s">
        <v>544</v>
      </c>
      <c r="G17" s="137" t="s">
        <v>544</v>
      </c>
      <c r="H17" s="136" t="s">
        <v>544</v>
      </c>
      <c r="I17" s="146" t="s">
        <v>544</v>
      </c>
      <c r="J17" s="71">
        <v>1000</v>
      </c>
      <c r="K17" s="147" t="s">
        <v>544</v>
      </c>
      <c r="L17" s="148" t="s">
        <v>544</v>
      </c>
      <c r="M17" s="148" t="s">
        <v>544</v>
      </c>
      <c r="N17" s="147" t="s">
        <v>544</v>
      </c>
      <c r="O17" s="149" t="s">
        <v>544</v>
      </c>
    </row>
    <row r="18" spans="1:15">
      <c r="A18">
        <v>123034</v>
      </c>
      <c r="B18" t="s">
        <v>784</v>
      </c>
      <c r="C18" s="52">
        <v>43775</v>
      </c>
      <c r="D18" s="68">
        <v>1000</v>
      </c>
      <c r="E18" s="143" t="s">
        <v>544</v>
      </c>
      <c r="F18" s="144" t="s">
        <v>544</v>
      </c>
      <c r="G18" s="144" t="s">
        <v>544</v>
      </c>
      <c r="H18" s="143" t="s">
        <v>544</v>
      </c>
      <c r="I18" s="145" t="s">
        <v>544</v>
      </c>
      <c r="J18" s="150" t="s">
        <v>544</v>
      </c>
      <c r="K18" s="151" t="s">
        <v>544</v>
      </c>
      <c r="L18" s="152" t="s">
        <v>544</v>
      </c>
      <c r="M18" s="152" t="s">
        <v>544</v>
      </c>
      <c r="N18" s="151" t="s">
        <v>544</v>
      </c>
      <c r="O18" s="153" t="s">
        <v>544</v>
      </c>
    </row>
    <row r="19" spans="1:15">
      <c r="C19" s="52"/>
      <c r="D19" s="68"/>
      <c r="E19" s="67"/>
      <c r="F19" s="130"/>
      <c r="G19" s="130"/>
      <c r="H19" s="66"/>
      <c r="I19" s="73"/>
      <c r="J19" s="68"/>
      <c r="K19" s="66"/>
      <c r="L19" s="130"/>
      <c r="M19" s="66"/>
      <c r="N19" s="66"/>
      <c r="O19" s="73"/>
    </row>
    <row r="20" spans="1:15">
      <c r="C20" s="52"/>
      <c r="D20" s="68"/>
      <c r="E20" s="67"/>
      <c r="F20" s="130"/>
      <c r="G20" s="130"/>
      <c r="H20" s="66"/>
      <c r="I20" s="73"/>
      <c r="J20" s="68"/>
      <c r="K20" s="66"/>
      <c r="L20" s="130"/>
      <c r="M20" s="66"/>
      <c r="N20" s="66"/>
      <c r="O20" s="73"/>
    </row>
  </sheetData>
  <mergeCells count="2">
    <mergeCell ref="H1:I1"/>
    <mergeCell ref="N1:O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16"/>
  <sheetViews>
    <sheetView workbookViewId="0">
      <selection activeCell="J22" sqref="J22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777</v>
      </c>
      <c r="G2" s="47"/>
      <c r="H2" s="47" t="s">
        <v>779</v>
      </c>
      <c r="I2" s="47"/>
      <c r="J2" s="47" t="s">
        <v>407</v>
      </c>
      <c r="K2" s="47"/>
    </row>
    <row r="3" spans="2:14">
      <c r="B3" s="47" t="s">
        <v>408</v>
      </c>
      <c r="C3" s="47">
        <v>1.5</v>
      </c>
      <c r="D3" s="47" t="s">
        <v>409</v>
      </c>
      <c r="E3" s="49">
        <v>1.5</v>
      </c>
      <c r="F3" s="47" t="s">
        <v>782</v>
      </c>
      <c r="G3" s="47">
        <v>1.5</v>
      </c>
      <c r="H3" s="47" t="s">
        <v>780</v>
      </c>
      <c r="I3" s="47">
        <v>1.5</v>
      </c>
      <c r="J3" s="47" t="s">
        <v>776</v>
      </c>
      <c r="K3" s="47">
        <v>1.5</v>
      </c>
      <c r="M3">
        <f>96946.96-85934</f>
        <v>11012.960000000006</v>
      </c>
    </row>
    <row r="4" spans="2:14">
      <c r="B4" s="47" t="s">
        <v>720</v>
      </c>
      <c r="C4" s="47">
        <v>1.3</v>
      </c>
      <c r="D4" s="47" t="s">
        <v>433</v>
      </c>
      <c r="E4" s="47">
        <v>1.2</v>
      </c>
      <c r="F4" s="47" t="s">
        <v>410</v>
      </c>
      <c r="G4" s="47">
        <v>1.2</v>
      </c>
      <c r="H4" s="47" t="s">
        <v>778</v>
      </c>
      <c r="I4" s="47">
        <v>1</v>
      </c>
      <c r="J4" s="47" t="s">
        <v>411</v>
      </c>
      <c r="K4" s="47">
        <v>1.3</v>
      </c>
      <c r="M4">
        <f>M3-167.69</f>
        <v>10845.270000000006</v>
      </c>
      <c r="N4" t="s">
        <v>572</v>
      </c>
    </row>
    <row r="5" spans="2:14">
      <c r="B5" s="47" t="s">
        <v>721</v>
      </c>
      <c r="C5" s="47">
        <v>1.1000000000000001</v>
      </c>
      <c r="D5" s="50" t="s">
        <v>434</v>
      </c>
      <c r="E5" s="47">
        <v>1</v>
      </c>
      <c r="F5" s="47" t="s">
        <v>412</v>
      </c>
      <c r="G5" s="47">
        <v>1.1000000000000001</v>
      </c>
      <c r="H5" s="47" t="s">
        <v>781</v>
      </c>
      <c r="I5" s="47">
        <v>0</v>
      </c>
      <c r="J5" s="47" t="s">
        <v>435</v>
      </c>
      <c r="K5" s="47">
        <v>1.1000000000000001</v>
      </c>
      <c r="M5">
        <f>11000-M4</f>
        <v>154.72999999999411</v>
      </c>
      <c r="N5" t="s">
        <v>573</v>
      </c>
    </row>
    <row r="6" spans="2:14">
      <c r="B6" s="123" t="s">
        <v>722</v>
      </c>
      <c r="C6" s="123">
        <v>1</v>
      </c>
      <c r="D6" s="48" t="s">
        <v>686</v>
      </c>
      <c r="E6" s="47">
        <v>0.8</v>
      </c>
      <c r="F6" s="47" t="s">
        <v>414</v>
      </c>
      <c r="G6" s="47">
        <v>1</v>
      </c>
      <c r="H6" s="47"/>
      <c r="I6" s="47"/>
      <c r="J6" s="47" t="s">
        <v>436</v>
      </c>
      <c r="K6" s="47">
        <v>0.9</v>
      </c>
    </row>
    <row r="7" spans="2:14">
      <c r="B7" s="123" t="s">
        <v>723</v>
      </c>
      <c r="C7" s="123">
        <v>0.9</v>
      </c>
      <c r="D7" s="47" t="s">
        <v>687</v>
      </c>
      <c r="E7" s="47">
        <v>0.5</v>
      </c>
      <c r="F7" s="47" t="s">
        <v>415</v>
      </c>
      <c r="G7" s="47">
        <v>0.9</v>
      </c>
      <c r="H7" s="47"/>
      <c r="I7" s="47"/>
      <c r="J7" s="47" t="s">
        <v>546</v>
      </c>
      <c r="K7" s="47">
        <v>0.8</v>
      </c>
    </row>
    <row r="8" spans="2:14">
      <c r="B8" s="123" t="s">
        <v>413</v>
      </c>
      <c r="C8" s="123">
        <v>0.8</v>
      </c>
      <c r="F8" s="47" t="s">
        <v>417</v>
      </c>
      <c r="G8" s="47">
        <v>0.8</v>
      </c>
      <c r="J8" s="47" t="s">
        <v>545</v>
      </c>
      <c r="K8" s="47">
        <v>0.5</v>
      </c>
    </row>
    <row r="9" spans="2:14">
      <c r="B9" s="123" t="s">
        <v>724</v>
      </c>
      <c r="C9" s="123">
        <v>0.5</v>
      </c>
      <c r="F9" s="47" t="s">
        <v>783</v>
      </c>
      <c r="G9" s="47">
        <v>0.5</v>
      </c>
    </row>
    <row r="10" spans="2:14">
      <c r="B10" s="123" t="s">
        <v>416</v>
      </c>
      <c r="C10" s="123">
        <v>0</v>
      </c>
    </row>
    <row r="13" spans="2:14">
      <c r="G13" s="47"/>
      <c r="H13" s="47"/>
    </row>
    <row r="14" spans="2:14">
      <c r="G14" s="47"/>
      <c r="H14" s="47"/>
    </row>
    <row r="15" spans="2:14">
      <c r="G15" s="47"/>
      <c r="H15" s="47"/>
    </row>
    <row r="16" spans="2:14">
      <c r="G16" s="47"/>
      <c r="H16" s="4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H14" sqref="H14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" customWidth="1"/>
  </cols>
  <sheetData>
    <row r="1" spans="1:10" ht="34" customHeight="1">
      <c r="A1" s="53" t="s">
        <v>574</v>
      </c>
      <c r="B1" s="121" t="s">
        <v>641</v>
      </c>
      <c r="C1" s="53" t="s">
        <v>575</v>
      </c>
      <c r="D1" s="53" t="s">
        <v>576</v>
      </c>
      <c r="E1" s="53" t="s">
        <v>577</v>
      </c>
      <c r="F1" s="53" t="s">
        <v>578</v>
      </c>
      <c r="G1" s="53" t="s">
        <v>579</v>
      </c>
      <c r="H1" s="53" t="s">
        <v>598</v>
      </c>
      <c r="I1" s="53" t="s">
        <v>580</v>
      </c>
      <c r="J1" s="53" t="s">
        <v>642</v>
      </c>
    </row>
    <row r="2" spans="1:10">
      <c r="A2" s="77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77">
        <v>43654</v>
      </c>
      <c r="B3" t="s">
        <v>581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77">
        <v>43656</v>
      </c>
      <c r="B4">
        <v>1</v>
      </c>
      <c r="C4">
        <v>5.76</v>
      </c>
      <c r="D4">
        <v>6000</v>
      </c>
      <c r="E4">
        <f>9.33</f>
        <v>9.33</v>
      </c>
      <c r="F4">
        <f t="shared" ref="F4:F6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77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77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77"/>
      <c r="J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2019-11-18T03:33:26Z</dcterms:modified>
</cp:coreProperties>
</file>