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5D863B66-F7E1-4961-B656-0B37753EEDF4}" xr6:coauthVersionLast="45" xr6:coauthVersionMax="45" xr10:uidLastSave="{00000000-0000-0000-0000-000000000000}"/>
  <bookViews>
    <workbookView xWindow="-120" yWindow="-120" windowWidth="21840" windowHeight="1314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'hs300'!$A$1:$AD$370</definedName>
    <definedName name="_xlnm._FilterDatabase" localSheetId="1" hidden="1">'zz500'!$A$1:$AD$370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76" i="2" l="1"/>
  <c r="S376" i="2"/>
  <c r="X376" i="2"/>
  <c r="AB376" i="2"/>
  <c r="R377" i="2"/>
  <c r="S377" i="2"/>
  <c r="X377" i="2"/>
  <c r="AB377" i="2"/>
  <c r="R378" i="2"/>
  <c r="S378" i="2"/>
  <c r="X378" i="2"/>
  <c r="AB378" i="2"/>
  <c r="R379" i="2"/>
  <c r="S379" i="2"/>
  <c r="X379" i="2"/>
  <c r="AB379" i="2"/>
  <c r="R380" i="2"/>
  <c r="S380" i="2"/>
  <c r="X380" i="2"/>
  <c r="AB380" i="2"/>
  <c r="F376" i="2"/>
  <c r="AD376" i="2" s="1"/>
  <c r="H376" i="2"/>
  <c r="K376" i="2"/>
  <c r="L376" i="2"/>
  <c r="M376" i="2"/>
  <c r="N376" i="2"/>
  <c r="O376" i="2"/>
  <c r="P376" i="2"/>
  <c r="Q376" i="2"/>
  <c r="E376" i="2" s="1"/>
  <c r="F377" i="2"/>
  <c r="AD377" i="2" s="1"/>
  <c r="H377" i="2"/>
  <c r="K377" i="2"/>
  <c r="L377" i="2"/>
  <c r="M377" i="2"/>
  <c r="N377" i="2"/>
  <c r="O377" i="2"/>
  <c r="P377" i="2"/>
  <c r="Q377" i="2"/>
  <c r="E377" i="2" s="1"/>
  <c r="F378" i="2"/>
  <c r="AD378" i="2" s="1"/>
  <c r="H378" i="2"/>
  <c r="K378" i="2"/>
  <c r="L378" i="2"/>
  <c r="M378" i="2"/>
  <c r="N378" i="2"/>
  <c r="O378" i="2"/>
  <c r="P378" i="2"/>
  <c r="Q378" i="2"/>
  <c r="E378" i="2" s="1"/>
  <c r="F379" i="2"/>
  <c r="AD379" i="2" s="1"/>
  <c r="H379" i="2"/>
  <c r="K379" i="2"/>
  <c r="L379" i="2"/>
  <c r="M379" i="2"/>
  <c r="N379" i="2"/>
  <c r="O379" i="2"/>
  <c r="P379" i="2"/>
  <c r="Q379" i="2"/>
  <c r="E379" i="2" s="1"/>
  <c r="F380" i="2"/>
  <c r="AD380" i="2" s="1"/>
  <c r="H380" i="2"/>
  <c r="K380" i="2"/>
  <c r="L380" i="2"/>
  <c r="M380" i="2"/>
  <c r="N380" i="2"/>
  <c r="O380" i="2"/>
  <c r="P380" i="2"/>
  <c r="Q380" i="2"/>
  <c r="E380" i="2" s="1"/>
  <c r="R376" i="1"/>
  <c r="S376" i="1"/>
  <c r="V376" i="1"/>
  <c r="W376" i="1"/>
  <c r="X376" i="1"/>
  <c r="Y376" i="1"/>
  <c r="Z376" i="1"/>
  <c r="AA376" i="1"/>
  <c r="AB376" i="1"/>
  <c r="AC376" i="1"/>
  <c r="R377" i="1"/>
  <c r="S377" i="1"/>
  <c r="V377" i="1"/>
  <c r="W377" i="1"/>
  <c r="X377" i="1"/>
  <c r="Y377" i="1"/>
  <c r="Z377" i="1"/>
  <c r="AA377" i="1"/>
  <c r="AB377" i="1"/>
  <c r="AC377" i="1"/>
  <c r="R378" i="1"/>
  <c r="S378" i="1"/>
  <c r="V378" i="1"/>
  <c r="W378" i="1"/>
  <c r="X378" i="1"/>
  <c r="Y378" i="1"/>
  <c r="Z378" i="1"/>
  <c r="AA378" i="1"/>
  <c r="AB378" i="1"/>
  <c r="AC378" i="1"/>
  <c r="R379" i="1"/>
  <c r="S379" i="1"/>
  <c r="V379" i="1"/>
  <c r="W379" i="1"/>
  <c r="X379" i="1"/>
  <c r="Y379" i="1"/>
  <c r="Z379" i="1"/>
  <c r="AA379" i="1"/>
  <c r="AB379" i="1"/>
  <c r="AC379" i="1"/>
  <c r="R380" i="1"/>
  <c r="S380" i="1"/>
  <c r="V380" i="1"/>
  <c r="W380" i="1"/>
  <c r="X380" i="1"/>
  <c r="Y380" i="1"/>
  <c r="Z380" i="1"/>
  <c r="AA380" i="1"/>
  <c r="AB380" i="1"/>
  <c r="AC380" i="1"/>
  <c r="F376" i="1"/>
  <c r="H376" i="1"/>
  <c r="K376" i="1"/>
  <c r="L376" i="1"/>
  <c r="M376" i="1"/>
  <c r="N376" i="1"/>
  <c r="O376" i="1"/>
  <c r="P376" i="1"/>
  <c r="Q376" i="1"/>
  <c r="E376" i="1" s="1"/>
  <c r="AD376" i="1" s="1"/>
  <c r="F377" i="1"/>
  <c r="AD377" i="1" s="1"/>
  <c r="H377" i="1"/>
  <c r="K377" i="1"/>
  <c r="L377" i="1"/>
  <c r="M377" i="1"/>
  <c r="N377" i="1"/>
  <c r="O377" i="1"/>
  <c r="P377" i="1"/>
  <c r="Q377" i="1"/>
  <c r="E377" i="1" s="1"/>
  <c r="F378" i="1"/>
  <c r="H378" i="1"/>
  <c r="K378" i="1"/>
  <c r="L378" i="1"/>
  <c r="M378" i="1"/>
  <c r="N378" i="1"/>
  <c r="O378" i="1"/>
  <c r="P378" i="1"/>
  <c r="Q378" i="1"/>
  <c r="E378" i="1" s="1"/>
  <c r="AD378" i="1" s="1"/>
  <c r="F379" i="1"/>
  <c r="H379" i="1"/>
  <c r="K379" i="1"/>
  <c r="L379" i="1"/>
  <c r="M379" i="1"/>
  <c r="N379" i="1"/>
  <c r="O379" i="1"/>
  <c r="P379" i="1"/>
  <c r="Q379" i="1"/>
  <c r="E379" i="1" s="1"/>
  <c r="AD379" i="1" s="1"/>
  <c r="F380" i="1"/>
  <c r="H380" i="1"/>
  <c r="K380" i="1"/>
  <c r="L380" i="1"/>
  <c r="M380" i="1"/>
  <c r="N380" i="1"/>
  <c r="O380" i="1"/>
  <c r="P380" i="1"/>
  <c r="Q380" i="1"/>
  <c r="E380" i="1" s="1"/>
  <c r="AD380" i="1" s="1"/>
  <c r="G12" i="9" l="1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AB371" i="2" l="1"/>
  <c r="AB372" i="2"/>
  <c r="AB373" i="2"/>
  <c r="AB374" i="2"/>
  <c r="AB375" i="2"/>
  <c r="F371" i="2"/>
  <c r="H371" i="2"/>
  <c r="K371" i="2"/>
  <c r="L371" i="2"/>
  <c r="M371" i="2"/>
  <c r="N371" i="2"/>
  <c r="O371" i="2"/>
  <c r="P371" i="2"/>
  <c r="Q371" i="2"/>
  <c r="E371" i="2" s="1"/>
  <c r="AD371" i="2" s="1"/>
  <c r="F372" i="2"/>
  <c r="H372" i="2"/>
  <c r="K372" i="2"/>
  <c r="L372" i="2"/>
  <c r="M372" i="2"/>
  <c r="N372" i="2"/>
  <c r="O372" i="2"/>
  <c r="P372" i="2"/>
  <c r="Q372" i="2"/>
  <c r="E372" i="2" s="1"/>
  <c r="AD372" i="2" s="1"/>
  <c r="F373" i="2"/>
  <c r="H373" i="2"/>
  <c r="K373" i="2"/>
  <c r="L373" i="2"/>
  <c r="M373" i="2"/>
  <c r="N373" i="2"/>
  <c r="O373" i="2"/>
  <c r="P373" i="2"/>
  <c r="Q373" i="2"/>
  <c r="E373" i="2" s="1"/>
  <c r="AD373" i="2" s="1"/>
  <c r="F374" i="2"/>
  <c r="H374" i="2"/>
  <c r="K374" i="2"/>
  <c r="L374" i="2"/>
  <c r="M374" i="2"/>
  <c r="N374" i="2"/>
  <c r="O374" i="2"/>
  <c r="P374" i="2"/>
  <c r="Q374" i="2"/>
  <c r="E374" i="2" s="1"/>
  <c r="AD374" i="2" s="1"/>
  <c r="F375" i="2"/>
  <c r="H375" i="2"/>
  <c r="K375" i="2"/>
  <c r="L375" i="2"/>
  <c r="M375" i="2"/>
  <c r="N375" i="2"/>
  <c r="O375" i="2"/>
  <c r="P375" i="2"/>
  <c r="Q375" i="2"/>
  <c r="E375" i="2" s="1"/>
  <c r="AD375" i="2" s="1"/>
  <c r="AB371" i="1"/>
  <c r="AB372" i="1"/>
  <c r="AB373" i="1"/>
  <c r="AB374" i="1"/>
  <c r="AB375" i="1"/>
  <c r="F371" i="1"/>
  <c r="H371" i="1"/>
  <c r="K371" i="1"/>
  <c r="L371" i="1"/>
  <c r="M371" i="1"/>
  <c r="N371" i="1"/>
  <c r="O371" i="1"/>
  <c r="P371" i="1"/>
  <c r="Q371" i="1"/>
  <c r="E371" i="1" s="1"/>
  <c r="AD371" i="1" s="1"/>
  <c r="F372" i="1"/>
  <c r="H372" i="1"/>
  <c r="K372" i="1"/>
  <c r="L372" i="1"/>
  <c r="M372" i="1"/>
  <c r="N372" i="1"/>
  <c r="O372" i="1"/>
  <c r="P372" i="1"/>
  <c r="Q372" i="1"/>
  <c r="E372" i="1" s="1"/>
  <c r="AD372" i="1" s="1"/>
  <c r="F373" i="1"/>
  <c r="H373" i="1"/>
  <c r="K373" i="1"/>
  <c r="L373" i="1"/>
  <c r="M373" i="1"/>
  <c r="N373" i="1"/>
  <c r="O373" i="1"/>
  <c r="P373" i="1"/>
  <c r="Q373" i="1"/>
  <c r="E373" i="1" s="1"/>
  <c r="AD373" i="1" s="1"/>
  <c r="F374" i="1"/>
  <c r="H374" i="1"/>
  <c r="K374" i="1"/>
  <c r="L374" i="1"/>
  <c r="M374" i="1"/>
  <c r="N374" i="1"/>
  <c r="O374" i="1"/>
  <c r="P374" i="1"/>
  <c r="Q374" i="1"/>
  <c r="E374" i="1" s="1"/>
  <c r="AD374" i="1" s="1"/>
  <c r="F375" i="1"/>
  <c r="H375" i="1"/>
  <c r="K375" i="1"/>
  <c r="L375" i="1"/>
  <c r="M375" i="1"/>
  <c r="N375" i="1"/>
  <c r="O375" i="1"/>
  <c r="P375" i="1" s="1"/>
  <c r="Q375" i="1"/>
  <c r="E375" i="1" s="1"/>
  <c r="AD375" i="1" s="1"/>
  <c r="G11" i="9" l="1"/>
  <c r="H11" i="9"/>
  <c r="G10" i="9" l="1"/>
  <c r="H10" i="9"/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D286" i="2" s="1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4" i="1"/>
  <c r="AB355" i="1"/>
  <c r="AB356" i="1"/>
  <c r="AB357" i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6" i="1"/>
  <c r="AD354" i="2"/>
  <c r="AD355" i="1"/>
  <c r="M355" i="1"/>
  <c r="N355" i="1" s="1"/>
  <c r="AD354" i="1"/>
  <c r="M357" i="1"/>
  <c r="N357" i="1" s="1"/>
  <c r="AD357" i="1"/>
  <c r="AD355" i="2"/>
  <c r="AD357" i="2"/>
  <c r="N355" i="2"/>
  <c r="N356" i="2"/>
  <c r="N354" i="2"/>
  <c r="N354" i="1"/>
  <c r="N43" i="6"/>
  <c r="O43" i="6" s="1"/>
  <c r="M43" i="6"/>
  <c r="AB348" i="1" l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M349" i="1" l="1"/>
  <c r="N349" i="1" s="1"/>
  <c r="AD351" i="1"/>
  <c r="AD348" i="1"/>
  <c r="M352" i="1"/>
  <c r="N352" i="1" s="1"/>
  <c r="M348" i="1"/>
  <c r="N348" i="1" s="1"/>
  <c r="AD350" i="1"/>
  <c r="AD352" i="1"/>
  <c r="M350" i="1"/>
  <c r="N350" i="1" s="1"/>
  <c r="AD349" i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M347" i="1" l="1"/>
  <c r="N347" i="1" s="1"/>
  <c r="M344" i="1"/>
  <c r="N344" i="1" s="1"/>
  <c r="AD344" i="1"/>
  <c r="AD345" i="1"/>
  <c r="AD346" i="1"/>
  <c r="AD347" i="1"/>
  <c r="N346" i="1"/>
  <c r="N345" i="1"/>
  <c r="AB338" i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21" i="1" l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AB320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AD319" i="1"/>
  <c r="M320" i="1"/>
  <c r="N320" i="1" s="1"/>
  <c r="AD320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3" i="1" l="1"/>
  <c r="AB314" i="1"/>
  <c r="AB315" i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3" i="1"/>
  <c r="AD314" i="1"/>
  <c r="N315" i="1"/>
  <c r="M313" i="1"/>
  <c r="N313" i="1" s="1"/>
  <c r="M41" i="6"/>
  <c r="N41" i="6"/>
  <c r="O41" i="6" s="1"/>
  <c r="H40" i="6" l="1"/>
  <c r="I40" i="6" s="1"/>
  <c r="G40" i="6"/>
  <c r="AB308" i="1" l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9" i="1" l="1"/>
  <c r="N309" i="1" s="1"/>
  <c r="M310" i="1"/>
  <c r="N310" i="1" s="1"/>
  <c r="AD310" i="1"/>
  <c r="AD309" i="1"/>
  <c r="AD308" i="1"/>
  <c r="N308" i="1"/>
  <c r="N38" i="6"/>
  <c r="O38" i="6" s="1"/>
  <c r="N39" i="6"/>
  <c r="O39" i="6" s="1"/>
  <c r="M39" i="6"/>
  <c r="M38" i="6" l="1"/>
  <c r="G9" i="9" l="1"/>
  <c r="H9" i="9"/>
  <c r="AB287" i="1" l="1"/>
  <c r="AB288" i="1"/>
  <c r="AB289" i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AD288" i="1" l="1"/>
  <c r="M289" i="1"/>
  <c r="N289" i="1" s="1"/>
  <c r="AD287" i="1"/>
  <c r="M288" i="1"/>
  <c r="N288" i="1" s="1"/>
  <c r="AD289" i="1"/>
  <c r="N287" i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X276" i="2"/>
  <c r="X277" i="2" s="1"/>
  <c r="X278" i="2" s="1"/>
  <c r="X279" i="2" s="1"/>
  <c r="X280" i="2" s="1"/>
  <c r="X284" i="2" s="1"/>
  <c r="X285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V276" i="2"/>
  <c r="V277" i="2" s="1"/>
  <c r="V278" i="2" s="1"/>
  <c r="V279" i="2" s="1"/>
  <c r="V280" i="2" s="1"/>
  <c r="V284" i="2" s="1"/>
  <c r="V285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05" i="1"/>
  <c r="Q205" i="1"/>
  <c r="E205" i="1" s="1"/>
  <c r="O205" i="1"/>
  <c r="P205" i="1" s="1"/>
  <c r="L205" i="1"/>
  <c r="K205" i="1"/>
  <c r="H205" i="1"/>
  <c r="F205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W376" i="2" l="1"/>
  <c r="V377" i="2"/>
  <c r="K3" i="9"/>
  <c r="I4" i="9"/>
  <c r="I5" i="9" s="1"/>
  <c r="G1" i="3"/>
  <c r="G3" i="6"/>
  <c r="E1" i="6" s="1"/>
  <c r="O3" i="6"/>
  <c r="J6" i="9"/>
  <c r="X205" i="1"/>
  <c r="X235" i="1" s="1"/>
  <c r="X236" i="1" s="1"/>
  <c r="X237" i="1" s="1"/>
  <c r="X238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7" i="1" s="1"/>
  <c r="X288" i="1" s="1"/>
  <c r="X289" i="1" s="1"/>
  <c r="X308" i="1" s="1"/>
  <c r="X309" i="1" s="1"/>
  <c r="X310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38" i="1" s="1"/>
  <c r="X339" i="1" s="1"/>
  <c r="X341" i="1" s="1"/>
  <c r="X342" i="1" s="1"/>
  <c r="X344" i="1" s="1"/>
  <c r="X345" i="1" s="1"/>
  <c r="X346" i="1" s="1"/>
  <c r="X347" i="1" s="1"/>
  <c r="X348" i="1" s="1"/>
  <c r="X349" i="1" s="1"/>
  <c r="X350" i="1" s="1"/>
  <c r="X351" i="1" s="1"/>
  <c r="X352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H1" i="2"/>
  <c r="AB358" i="2"/>
  <c r="AB359" i="2"/>
  <c r="AB360" i="2"/>
  <c r="AB354" i="2"/>
  <c r="AB355" i="2"/>
  <c r="AB356" i="2"/>
  <c r="AB357" i="2"/>
  <c r="M277" i="2"/>
  <c r="N277" i="2" s="1"/>
  <c r="M258" i="1"/>
  <c r="M276" i="1"/>
  <c r="N276" i="1" s="1"/>
  <c r="AD285" i="2"/>
  <c r="M285" i="2"/>
  <c r="N285" i="2" s="1"/>
  <c r="M279" i="2"/>
  <c r="N279" i="2" s="1"/>
  <c r="AD278" i="2"/>
  <c r="AD277" i="2"/>
  <c r="AD251" i="1"/>
  <c r="AD245" i="1"/>
  <c r="AD253" i="1"/>
  <c r="AD272" i="1"/>
  <c r="M278" i="2"/>
  <c r="N278" i="2" s="1"/>
  <c r="M276" i="2"/>
  <c r="N276" i="2" s="1"/>
  <c r="M284" i="2"/>
  <c r="N284" i="2" s="1"/>
  <c r="AD276" i="2"/>
  <c r="M280" i="2"/>
  <c r="N280" i="2" s="1"/>
  <c r="AD284" i="2"/>
  <c r="AD280" i="2"/>
  <c r="AD279" i="2"/>
  <c r="AD276" i="1"/>
  <c r="AD274" i="1"/>
  <c r="AD236" i="1"/>
  <c r="AD252" i="1"/>
  <c r="AD259" i="1"/>
  <c r="AD260" i="1"/>
  <c r="AD261" i="1"/>
  <c r="M275" i="1"/>
  <c r="N275" i="1" s="1"/>
  <c r="M236" i="1"/>
  <c r="N236" i="1" s="1"/>
  <c r="AD238" i="1"/>
  <c r="AD246" i="1"/>
  <c r="AD273" i="1"/>
  <c r="AD284" i="1"/>
  <c r="AD285" i="1"/>
  <c r="M205" i="1"/>
  <c r="N205" i="1" s="1"/>
  <c r="AD235" i="1"/>
  <c r="AD243" i="1"/>
  <c r="H1" i="1"/>
  <c r="AD205" i="1"/>
  <c r="M247" i="1"/>
  <c r="N247" i="1" s="1"/>
  <c r="M248" i="1"/>
  <c r="N248" i="1" s="1"/>
  <c r="AD283" i="1"/>
  <c r="M237" i="1"/>
  <c r="N237" i="1" s="1"/>
  <c r="AD254" i="1"/>
  <c r="AD255" i="1"/>
  <c r="M235" i="1"/>
  <c r="N235" i="1" s="1"/>
  <c r="AD237" i="1"/>
  <c r="AD250" i="1"/>
  <c r="M283" i="1"/>
  <c r="N283" i="1" s="1"/>
  <c r="M284" i="1"/>
  <c r="N284" i="1" s="1"/>
  <c r="AD244" i="1"/>
  <c r="AD242" i="1"/>
  <c r="AD248" i="1"/>
  <c r="M256" i="1"/>
  <c r="N256" i="1" s="1"/>
  <c r="AD275" i="1"/>
  <c r="AD282" i="1"/>
  <c r="AD277" i="1"/>
  <c r="M242" i="1"/>
  <c r="N242" i="1" s="1"/>
  <c r="M243" i="1"/>
  <c r="N243" i="1" s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38" i="1"/>
  <c r="N238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78" i="1"/>
  <c r="N278" i="1" s="1"/>
  <c r="M279" i="1"/>
  <c r="N279" i="1" s="1"/>
  <c r="N258" i="1"/>
  <c r="M253" i="1"/>
  <c r="N253" i="1" s="1"/>
  <c r="M254" i="1"/>
  <c r="N254" i="1" s="1"/>
  <c r="M255" i="1"/>
  <c r="N255" i="1" s="1"/>
  <c r="M277" i="1"/>
  <c r="N277" i="1" s="1"/>
  <c r="M285" i="1"/>
  <c r="N285" i="1" s="1"/>
  <c r="M261" i="1"/>
  <c r="N261" i="1" s="1"/>
  <c r="M257" i="1"/>
  <c r="N257" i="1" s="1"/>
  <c r="AD258" i="1"/>
  <c r="AB278" i="2"/>
  <c r="AB284" i="2"/>
  <c r="AB276" i="2"/>
  <c r="AB279" i="2"/>
  <c r="AB285" i="2"/>
  <c r="AB277" i="2"/>
  <c r="AB280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W377" i="2" l="1"/>
  <c r="V378" i="2"/>
  <c r="Y376" i="2"/>
  <c r="Z376" i="2"/>
  <c r="AC376" i="2" s="1"/>
  <c r="K6" i="9"/>
  <c r="I7" i="9"/>
  <c r="N1" i="2"/>
  <c r="N1" i="1"/>
  <c r="W378" i="2" l="1"/>
  <c r="V379" i="2"/>
  <c r="Y377" i="2"/>
  <c r="Z377" i="2"/>
  <c r="AC377" i="2" s="1"/>
  <c r="I8" i="9"/>
  <c r="K7" i="9"/>
  <c r="W379" i="2" l="1"/>
  <c r="V380" i="2"/>
  <c r="Y378" i="2"/>
  <c r="Z378" i="2"/>
  <c r="AC378" i="2" s="1"/>
  <c r="K8" i="9"/>
  <c r="I9" i="9"/>
  <c r="AA102" i="1"/>
  <c r="W380" i="2" l="1"/>
  <c r="Y379" i="2"/>
  <c r="Z379" i="2"/>
  <c r="AC379" i="2" s="1"/>
  <c r="K9" i="9"/>
  <c r="I10" i="9"/>
  <c r="Z102" i="1"/>
  <c r="AC102" i="1" s="1"/>
  <c r="AA103" i="1"/>
  <c r="Y380" i="2" l="1"/>
  <c r="Z380" i="2"/>
  <c r="AC380" i="2" s="1"/>
  <c r="I11" i="9"/>
  <c r="K11" i="9" s="1"/>
  <c r="K10" i="9"/>
  <c r="Z103" i="1"/>
  <c r="AC103" i="1" s="1"/>
  <c r="V205" i="1" l="1"/>
  <c r="R205" i="1" l="1"/>
  <c r="S205" i="1" l="1"/>
  <c r="AA205" i="1" l="1"/>
  <c r="W205" i="1"/>
  <c r="Z205" i="1" l="1"/>
  <c r="AC205" i="1" s="1"/>
  <c r="Y205" i="1"/>
  <c r="R276" i="2" l="1"/>
  <c r="S276" i="2" l="1"/>
  <c r="R277" i="2"/>
  <c r="W276" i="2" l="1"/>
  <c r="AA276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Z280" i="2" l="1"/>
  <c r="AC280" i="2" s="1"/>
  <c r="Y280" i="2"/>
  <c r="R284" i="2" l="1"/>
  <c r="S284" i="2" l="1"/>
  <c r="R285" i="2"/>
  <c r="W284" i="2" l="1"/>
  <c r="AA284" i="2"/>
  <c r="S285" i="2"/>
  <c r="AA285" i="2" l="1"/>
  <c r="W285" i="2"/>
  <c r="Z284" i="2"/>
  <c r="AC284" i="2" s="1"/>
  <c r="Y284" i="2"/>
  <c r="Z285" i="2" l="1"/>
  <c r="AC285" i="2" s="1"/>
  <c r="Y285" i="2"/>
  <c r="V235" i="1" l="1"/>
  <c r="V236" i="1" l="1"/>
  <c r="V237" i="1" l="1"/>
  <c r="R235" i="1" l="1"/>
  <c r="V238" i="1"/>
  <c r="R236" i="1" l="1"/>
  <c r="S235" i="1"/>
  <c r="AA235" i="1" l="1"/>
  <c r="W235" i="1"/>
  <c r="S236" i="1"/>
  <c r="R237" i="1"/>
  <c r="AA236" i="1" l="1"/>
  <c r="W236" i="1"/>
  <c r="Z235" i="1"/>
  <c r="AC235" i="1" s="1"/>
  <c r="Y235" i="1"/>
  <c r="R238" i="1"/>
  <c r="S237" i="1"/>
  <c r="AA237" i="1" l="1"/>
  <c r="W237" i="1"/>
  <c r="V242" i="1"/>
  <c r="Z236" i="1"/>
  <c r="AC236" i="1" s="1"/>
  <c r="Y236" i="1"/>
  <c r="S238" i="1"/>
  <c r="AA238" i="1" l="1"/>
  <c r="W238" i="1"/>
  <c r="Z237" i="1"/>
  <c r="AC237" i="1" s="1"/>
  <c r="Y237" i="1"/>
  <c r="V243" i="1"/>
  <c r="V244" i="1" l="1"/>
  <c r="Z238" i="1"/>
  <c r="AC238" i="1" s="1"/>
  <c r="Y238" i="1"/>
  <c r="R242" i="1" l="1"/>
  <c r="V245" i="1"/>
  <c r="V246" i="1" l="1"/>
  <c r="R243" i="1"/>
  <c r="S242" i="1"/>
  <c r="AA242" i="1" l="1"/>
  <c r="W242" i="1"/>
  <c r="R244" i="1"/>
  <c r="S243" i="1"/>
  <c r="V247" i="1"/>
  <c r="V248" i="1" l="1"/>
  <c r="AA243" i="1"/>
  <c r="W243" i="1"/>
  <c r="S244" i="1"/>
  <c r="R245" i="1"/>
  <c r="Z242" i="1"/>
  <c r="AC242" i="1" s="1"/>
  <c r="Y242" i="1"/>
  <c r="R246" i="1" l="1"/>
  <c r="S245" i="1"/>
  <c r="AA244" i="1"/>
  <c r="W244" i="1"/>
  <c r="Z243" i="1"/>
  <c r="AC243" i="1" s="1"/>
  <c r="Y243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R261" i="1"/>
  <c r="Z258" i="1"/>
  <c r="AC258" i="1" s="1"/>
  <c r="Y258" i="1"/>
  <c r="Z259" i="1" l="1"/>
  <c r="AC259" i="1" s="1"/>
  <c r="Y259" i="1"/>
  <c r="S261" i="1"/>
  <c r="AA260" i="1"/>
  <c r="W260" i="1"/>
  <c r="Y260" i="1" l="1"/>
  <c r="Z260" i="1"/>
  <c r="AC260" i="1" s="1"/>
  <c r="AA261" i="1"/>
  <c r="W261" i="1"/>
  <c r="Y261" i="1" l="1"/>
  <c r="Z261" i="1"/>
  <c r="AC261" i="1" s="1"/>
  <c r="V272" i="1" l="1"/>
  <c r="V273" i="1" l="1"/>
  <c r="V274" i="1" l="1"/>
  <c r="R272" i="1" l="1"/>
  <c r="V275" i="1"/>
  <c r="R273" i="1" l="1"/>
  <c r="S272" i="1"/>
  <c r="V276" i="1"/>
  <c r="AA272" i="1" l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R278" i="1" l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7" i="1" s="1"/>
  <c r="V288" i="1" l="1"/>
  <c r="R284" i="1"/>
  <c r="S283" i="1"/>
  <c r="AA282" i="1"/>
  <c r="W282" i="1"/>
  <c r="V289" i="1" l="1"/>
  <c r="Z282" i="1"/>
  <c r="AC282" i="1" s="1"/>
  <c r="Y282" i="1"/>
  <c r="AA283" i="1"/>
  <c r="W283" i="1"/>
  <c r="S284" i="1"/>
  <c r="R285" i="1"/>
  <c r="R286" i="1" l="1"/>
  <c r="S285" i="1"/>
  <c r="AA284" i="1"/>
  <c r="W284" i="1"/>
  <c r="Z283" i="1"/>
  <c r="AC283" i="1" s="1"/>
  <c r="Y283" i="1"/>
  <c r="S286" i="1" l="1"/>
  <c r="AA286" i="1" s="1"/>
  <c r="R287" i="1"/>
  <c r="Z284" i="1"/>
  <c r="AC284" i="1" s="1"/>
  <c r="Y284" i="1"/>
  <c r="AA285" i="1"/>
  <c r="W285" i="1"/>
  <c r="W286" i="1" l="1"/>
  <c r="Z286" i="1" s="1"/>
  <c r="AC286" i="1" s="1"/>
  <c r="S287" i="1"/>
  <c r="R288" i="1"/>
  <c r="Y286" i="1"/>
  <c r="Y285" i="1"/>
  <c r="Z285" i="1"/>
  <c r="AC285" i="1" s="1"/>
  <c r="R289" i="1" l="1"/>
  <c r="S288" i="1"/>
  <c r="AA287" i="1"/>
  <c r="W287" i="1"/>
  <c r="AA288" i="1" l="1"/>
  <c r="W288" i="1"/>
  <c r="Y287" i="1"/>
  <c r="Z287" i="1"/>
  <c r="AC287" i="1" s="1"/>
  <c r="S289" i="1"/>
  <c r="AA289" i="1" l="1"/>
  <c r="W289" i="1"/>
  <c r="Y288" i="1"/>
  <c r="Z288" i="1"/>
  <c r="AC288" i="1" s="1"/>
  <c r="Y289" i="1" l="1"/>
  <c r="Z289" i="1"/>
  <c r="AC289" i="1" s="1"/>
  <c r="R354" i="2" l="1"/>
  <c r="R355" i="2" l="1"/>
  <c r="S354" i="2"/>
  <c r="AA354" i="2" l="1"/>
  <c r="W354" i="2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V308" i="1"/>
  <c r="S358" i="2" l="1"/>
  <c r="R359" i="2"/>
  <c r="Y356" i="2"/>
  <c r="Z356" i="2"/>
  <c r="AC356" i="2" s="1"/>
  <c r="Y357" i="2"/>
  <c r="Z357" i="2"/>
  <c r="AC357" i="2" s="1"/>
  <c r="V309" i="1"/>
  <c r="S359" i="2" l="1"/>
  <c r="R360" i="2"/>
  <c r="W358" i="2"/>
  <c r="AA358" i="2"/>
  <c r="V310" i="1"/>
  <c r="V313" i="1" s="1"/>
  <c r="V314" i="1" s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0" i="1"/>
  <c r="V321" i="1" s="1"/>
  <c r="R308" i="1"/>
  <c r="S365" i="2" l="1"/>
  <c r="R366" i="2"/>
  <c r="Y363" i="2"/>
  <c r="Z363" i="2"/>
  <c r="AC363" i="2" s="1"/>
  <c r="AA364" i="2"/>
  <c r="W364" i="2"/>
  <c r="AA365" i="2"/>
  <c r="W365" i="2"/>
  <c r="V322" i="1"/>
  <c r="S308" i="1"/>
  <c r="R309" i="1"/>
  <c r="S366" i="2" l="1"/>
  <c r="R367" i="2"/>
  <c r="Y365" i="2"/>
  <c r="Z365" i="2"/>
  <c r="AC365" i="2" s="1"/>
  <c r="Y364" i="2"/>
  <c r="Z364" i="2"/>
  <c r="AC364" i="2" s="1"/>
  <c r="V323" i="1"/>
  <c r="R310" i="1"/>
  <c r="S309" i="1"/>
  <c r="AA308" i="1"/>
  <c r="W308" i="1"/>
  <c r="S367" i="2" l="1"/>
  <c r="R368" i="2"/>
  <c r="W366" i="2"/>
  <c r="S310" i="1"/>
  <c r="AA310" i="1" s="1"/>
  <c r="Z308" i="1"/>
  <c r="AC308" i="1" s="1"/>
  <c r="Y308" i="1"/>
  <c r="W310" i="1"/>
  <c r="AA309" i="1"/>
  <c r="W309" i="1"/>
  <c r="Y366" i="2" l="1"/>
  <c r="Z366" i="2"/>
  <c r="AC366" i="2" s="1"/>
  <c r="S368" i="2"/>
  <c r="R369" i="2"/>
  <c r="W367" i="2"/>
  <c r="Z309" i="1"/>
  <c r="AC309" i="1" s="1"/>
  <c r="Y309" i="1"/>
  <c r="Y310" i="1"/>
  <c r="Z310" i="1"/>
  <c r="AC310" i="1" s="1"/>
  <c r="Y367" i="2" l="1"/>
  <c r="Z367" i="2"/>
  <c r="AC367" i="2" s="1"/>
  <c r="S369" i="2"/>
  <c r="R370" i="2"/>
  <c r="W368" i="2"/>
  <c r="R313" i="1"/>
  <c r="S370" i="2" l="1"/>
  <c r="R371" i="2"/>
  <c r="Y368" i="2"/>
  <c r="Z368" i="2"/>
  <c r="AC368" i="2" s="1"/>
  <c r="W370" i="2"/>
  <c r="W369" i="2"/>
  <c r="R314" i="1"/>
  <c r="S313" i="1"/>
  <c r="S371" i="2" l="1"/>
  <c r="R372" i="2"/>
  <c r="Y369" i="2"/>
  <c r="Z369" i="2"/>
  <c r="AC369" i="2" s="1"/>
  <c r="Y370" i="2"/>
  <c r="Z370" i="2"/>
  <c r="AC370" i="2" s="1"/>
  <c r="W313" i="1"/>
  <c r="AA313" i="1"/>
  <c r="S314" i="1"/>
  <c r="R315" i="1"/>
  <c r="S372" i="2" l="1"/>
  <c r="R373" i="2"/>
  <c r="W371" i="2"/>
  <c r="S315" i="1"/>
  <c r="AA315" i="1" s="1"/>
  <c r="R316" i="1"/>
  <c r="AA314" i="1"/>
  <c r="W314" i="1"/>
  <c r="Y313" i="1"/>
  <c r="Z313" i="1"/>
  <c r="AC313" i="1" s="1"/>
  <c r="Y371" i="2" l="1"/>
  <c r="Z371" i="2"/>
  <c r="AC371" i="2" s="1"/>
  <c r="S373" i="2"/>
  <c r="R374" i="2"/>
  <c r="W372" i="2"/>
  <c r="W315" i="1"/>
  <c r="R317" i="1"/>
  <c r="S316" i="1"/>
  <c r="Y314" i="1"/>
  <c r="Z314" i="1"/>
  <c r="AC314" i="1" s="1"/>
  <c r="Y315" i="1"/>
  <c r="Z315" i="1"/>
  <c r="AC315" i="1" s="1"/>
  <c r="Y372" i="2" l="1"/>
  <c r="Z372" i="2"/>
  <c r="AC372" i="2" s="1"/>
  <c r="S374" i="2"/>
  <c r="R375" i="2"/>
  <c r="S375" i="2" s="1"/>
  <c r="W373" i="2"/>
  <c r="AA316" i="1"/>
  <c r="W316" i="1"/>
  <c r="S317" i="1"/>
  <c r="R318" i="1"/>
  <c r="Y373" i="2" l="1"/>
  <c r="Z373" i="2"/>
  <c r="AC373" i="2" s="1"/>
  <c r="W375" i="2"/>
  <c r="W374" i="2"/>
  <c r="Y316" i="1"/>
  <c r="Z316" i="1"/>
  <c r="AC316" i="1" s="1"/>
  <c r="R319" i="1"/>
  <c r="S318" i="1"/>
  <c r="AA317" i="1"/>
  <c r="W317" i="1"/>
  <c r="Y374" i="2" l="1"/>
  <c r="Z374" i="2"/>
  <c r="AC374" i="2" s="1"/>
  <c r="Y375" i="2"/>
  <c r="Z375" i="2"/>
  <c r="AC375" i="2" s="1"/>
  <c r="Y317" i="1"/>
  <c r="Z317" i="1"/>
  <c r="AC317" i="1" s="1"/>
  <c r="AA318" i="1"/>
  <c r="W318" i="1"/>
  <c r="S319" i="1"/>
  <c r="R320" i="1"/>
  <c r="S320" i="1" l="1"/>
  <c r="AA320" i="1" s="1"/>
  <c r="R321" i="1"/>
  <c r="AA319" i="1"/>
  <c r="W319" i="1"/>
  <c r="Y318" i="1"/>
  <c r="Z318" i="1"/>
  <c r="AC318" i="1" s="1"/>
  <c r="W320" i="1" l="1"/>
  <c r="V338" i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Y321" i="1" l="1"/>
  <c r="Z321" i="1"/>
  <c r="AC321" i="1" s="1"/>
  <c r="AA322" i="1"/>
  <c r="W322" i="1"/>
  <c r="S323" i="1"/>
  <c r="V341" i="1" l="1"/>
  <c r="AA323" i="1"/>
  <c r="W323" i="1"/>
  <c r="Z322" i="1"/>
  <c r="AC322" i="1" s="1"/>
  <c r="Y322" i="1"/>
  <c r="V342" i="1" l="1"/>
  <c r="Y323" i="1"/>
  <c r="Z323" i="1"/>
  <c r="AC323" i="1" s="1"/>
  <c r="V344" i="1" l="1"/>
  <c r="V345" i="1" l="1"/>
  <c r="V346" i="1" s="1"/>
  <c r="V347" i="1" l="1"/>
  <c r="V348" i="1" s="1"/>
  <c r="V349" i="1" l="1"/>
  <c r="V350" i="1" l="1"/>
  <c r="V351" i="1" l="1"/>
  <c r="V352" i="1" l="1"/>
  <c r="V354" i="1" l="1"/>
  <c r="V355" i="1" l="1"/>
  <c r="V356" i="1" l="1"/>
  <c r="V357" i="1" l="1"/>
  <c r="V358" i="1" s="1"/>
  <c r="R338" i="1"/>
  <c r="V359" i="1" l="1"/>
  <c r="S338" i="1"/>
  <c r="R339" i="1"/>
  <c r="V360" i="1" l="1"/>
  <c r="V361" i="1" s="1"/>
  <c r="S339" i="1"/>
  <c r="AA338" i="1"/>
  <c r="W338" i="1"/>
  <c r="V362" i="1" l="1"/>
  <c r="AA339" i="1"/>
  <c r="W339" i="1"/>
  <c r="Y338" i="1"/>
  <c r="Z338" i="1"/>
  <c r="AC338" i="1" s="1"/>
  <c r="R341" i="1"/>
  <c r="V363" i="1" l="1"/>
  <c r="S341" i="1"/>
  <c r="R342" i="1"/>
  <c r="Y339" i="1"/>
  <c r="Z339" i="1"/>
  <c r="AC339" i="1" s="1"/>
  <c r="V364" i="1" l="1"/>
  <c r="S342" i="1"/>
  <c r="AA341" i="1"/>
  <c r="W341" i="1"/>
  <c r="V365" i="1" l="1"/>
  <c r="V366" i="1" s="1"/>
  <c r="V367" i="1" s="1"/>
  <c r="V368" i="1" s="1"/>
  <c r="V369" i="1" s="1"/>
  <c r="V370" i="1" s="1"/>
  <c r="V371" i="1" s="1"/>
  <c r="Y341" i="1"/>
  <c r="Z341" i="1"/>
  <c r="AC341" i="1" s="1"/>
  <c r="R344" i="1"/>
  <c r="AA342" i="1"/>
  <c r="W342" i="1"/>
  <c r="V372" i="1" l="1"/>
  <c r="Y342" i="1"/>
  <c r="Z342" i="1"/>
  <c r="AC342" i="1" s="1"/>
  <c r="R345" i="1"/>
  <c r="S344" i="1"/>
  <c r="V373" i="1" l="1"/>
  <c r="AA344" i="1"/>
  <c r="W344" i="1"/>
  <c r="R346" i="1"/>
  <c r="S345" i="1"/>
  <c r="V374" i="1" l="1"/>
  <c r="W345" i="1"/>
  <c r="AA345" i="1"/>
  <c r="R347" i="1"/>
  <c r="S346" i="1"/>
  <c r="Z344" i="1"/>
  <c r="AC344" i="1" s="1"/>
  <c r="Y344" i="1"/>
  <c r="V375" i="1" l="1"/>
  <c r="S347" i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Y349" i="1"/>
  <c r="Z349" i="1"/>
  <c r="AC349" i="1" s="1"/>
  <c r="AA350" i="1"/>
  <c r="W350" i="1"/>
  <c r="S352" i="1" l="1"/>
  <c r="Y350" i="1"/>
  <c r="Z350" i="1"/>
  <c r="AC350" i="1" s="1"/>
  <c r="AA352" i="1"/>
  <c r="W352" i="1"/>
  <c r="AA351" i="1"/>
  <c r="W351" i="1"/>
  <c r="R354" i="1" l="1"/>
  <c r="Y352" i="1"/>
  <c r="Z352" i="1"/>
  <c r="AC352" i="1" s="1"/>
  <c r="Z351" i="1"/>
  <c r="AC351" i="1" s="1"/>
  <c r="Y351" i="1"/>
  <c r="S354" i="1" l="1"/>
  <c r="R355" i="1"/>
  <c r="R356" i="1" l="1"/>
  <c r="S355" i="1"/>
  <c r="AA354" i="1"/>
  <c r="W354" i="1"/>
  <c r="S356" i="1" l="1"/>
  <c r="R357" i="1"/>
  <c r="Y354" i="1"/>
  <c r="Z354" i="1"/>
  <c r="AC354" i="1" s="1"/>
  <c r="AA355" i="1"/>
  <c r="W355" i="1"/>
  <c r="S357" i="1" l="1"/>
  <c r="R358" i="1"/>
  <c r="Y355" i="1"/>
  <c r="Z355" i="1"/>
  <c r="AC355" i="1" s="1"/>
  <c r="AA357" i="1"/>
  <c r="W357" i="1"/>
  <c r="AA356" i="1"/>
  <c r="W356" i="1"/>
  <c r="S358" i="1" l="1"/>
  <c r="R359" i="1"/>
  <c r="Z356" i="1"/>
  <c r="AC356" i="1" s="1"/>
  <c r="Y356" i="1"/>
  <c r="Y357" i="1"/>
  <c r="Z357" i="1"/>
  <c r="AC357" i="1" s="1"/>
  <c r="S359" i="1" l="1"/>
  <c r="R360" i="1"/>
  <c r="AA358" i="1"/>
  <c r="W358" i="1"/>
  <c r="S360" i="1" l="1"/>
  <c r="R361" i="1"/>
  <c r="Y358" i="1"/>
  <c r="Z358" i="1"/>
  <c r="AC358" i="1" s="1"/>
  <c r="AA360" i="1"/>
  <c r="W360" i="1"/>
  <c r="AA359" i="1"/>
  <c r="W359" i="1"/>
  <c r="S361" i="1" l="1"/>
  <c r="AA361" i="1" s="1"/>
  <c r="R362" i="1"/>
  <c r="Y359" i="1"/>
  <c r="Z359" i="1"/>
  <c r="AC359" i="1" s="1"/>
  <c r="Y360" i="1"/>
  <c r="Z360" i="1"/>
  <c r="AC360" i="1" s="1"/>
  <c r="S362" i="1" l="1"/>
  <c r="R363" i="1"/>
  <c r="W361" i="1"/>
  <c r="Z361" i="1" l="1"/>
  <c r="AC361" i="1" s="1"/>
  <c r="Y361" i="1"/>
  <c r="S363" i="1"/>
  <c r="R364" i="1"/>
  <c r="AA362" i="1"/>
  <c r="W362" i="1"/>
  <c r="Y362" i="1" l="1"/>
  <c r="Z362" i="1"/>
  <c r="AC362" i="1" s="1"/>
  <c r="AA363" i="1"/>
  <c r="W363" i="1"/>
  <c r="R365" i="1"/>
  <c r="S364" i="1"/>
  <c r="S365" i="1" l="1"/>
  <c r="R366" i="1"/>
  <c r="AA365" i="1"/>
  <c r="W365" i="1"/>
  <c r="AA364" i="1"/>
  <c r="W364" i="1"/>
  <c r="Y363" i="1"/>
  <c r="Z363" i="1"/>
  <c r="AC363" i="1" s="1"/>
  <c r="S366" i="1" l="1"/>
  <c r="R367" i="1"/>
  <c r="Z364" i="1"/>
  <c r="AC364" i="1" s="1"/>
  <c r="Y364" i="1"/>
  <c r="Y365" i="1"/>
  <c r="Z365" i="1"/>
  <c r="AC365" i="1" s="1"/>
  <c r="S367" i="1" l="1"/>
  <c r="R368" i="1"/>
  <c r="W366" i="1"/>
  <c r="AA366" i="1"/>
  <c r="Y366" i="1" l="1"/>
  <c r="Z366" i="1"/>
  <c r="AC366" i="1" s="1"/>
  <c r="S368" i="1"/>
  <c r="R369" i="1"/>
  <c r="W367" i="1"/>
  <c r="AA367" i="1"/>
  <c r="Y367" i="1" l="1"/>
  <c r="Z367" i="1"/>
  <c r="AC367" i="1" s="1"/>
  <c r="S369" i="1"/>
  <c r="R370" i="1"/>
  <c r="W368" i="1"/>
  <c r="AA368" i="1"/>
  <c r="S370" i="1" l="1"/>
  <c r="R371" i="1"/>
  <c r="Y368" i="1"/>
  <c r="Z368" i="1"/>
  <c r="AC368" i="1" s="1"/>
  <c r="W370" i="1"/>
  <c r="AA370" i="1"/>
  <c r="W369" i="1"/>
  <c r="AA369" i="1"/>
  <c r="S371" i="1" l="1"/>
  <c r="R372" i="1"/>
  <c r="Y369" i="1"/>
  <c r="Z369" i="1"/>
  <c r="AC369" i="1" s="1"/>
  <c r="Y370" i="1"/>
  <c r="Z370" i="1"/>
  <c r="AC370" i="1" s="1"/>
  <c r="S372" i="1" l="1"/>
  <c r="R373" i="1"/>
  <c r="AA371" i="1"/>
  <c r="W371" i="1"/>
  <c r="Y371" i="1" l="1"/>
  <c r="Z371" i="1"/>
  <c r="AC371" i="1" s="1"/>
  <c r="S373" i="1"/>
  <c r="R374" i="1"/>
  <c r="AA372" i="1"/>
  <c r="W372" i="1"/>
  <c r="Y372" i="1" l="1"/>
  <c r="Z372" i="1"/>
  <c r="AC372" i="1" s="1"/>
  <c r="S374" i="1"/>
  <c r="R375" i="1"/>
  <c r="S375" i="1" s="1"/>
  <c r="AA373" i="1"/>
  <c r="W373" i="1"/>
  <c r="Y373" i="1" l="1"/>
  <c r="Z373" i="1"/>
  <c r="AC373" i="1" s="1"/>
  <c r="AA375" i="1"/>
  <c r="W375" i="1"/>
  <c r="AA374" i="1"/>
  <c r="W374" i="1"/>
  <c r="Y374" i="1" l="1"/>
  <c r="Z374" i="1"/>
  <c r="AC374" i="1" s="1"/>
  <c r="Y375" i="1"/>
  <c r="Z375" i="1"/>
  <c r="AC37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<sst xmlns="http://schemas.openxmlformats.org/spreadsheetml/2006/main" count="3290" uniqueCount="1607">
  <si>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</si>
  <si>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</si>
  <si>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</si>
  <si>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</si>
  <si>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</si>
  <si>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</si>
  <si>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</si>
  <si>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</si>
  <si>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</si>
  <si>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</si>
  <si>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</si>
  <si>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</si>
  <si>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</si>
  <si>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</si>
  <si>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</si>
  <si>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</si>
  <si>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</si>
  <si>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</si>
  <si>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</si>
  <si>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</si>
  <si>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</si>
  <si>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</si>
  <si>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</si>
  <si>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</si>
  <si>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</si>
  <si>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</si>
  <si>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</si>
  <si>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</si>
  <si>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</si>
  <si>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</si>
  <si>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</si>
  <si>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</si>
  <si>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</si>
  <si>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</si>
  <si>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</si>
  <si>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</si>
  <si>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</si>
  <si>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</si>
  <si>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</si>
  <si>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</si>
  <si>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</si>
  <si>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</si>
  <si>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</si>
  <si>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</si>
  <si>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</si>
  <si>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</si>
  <si>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</si>
  <si>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</si>
  <si>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</si>
  <si>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</si>
  <si>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</si>
  <si>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</si>
  <si>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</si>
  <si>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</si>
  <si>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</si>
  <si>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</si>
  <si>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</si>
  <si>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</si>
  <si>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</si>
  <si>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</si>
  <si>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</si>
  <si>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</si>
  <si>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</si>
  <si>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</si>
  <si>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</si>
  <si>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</si>
  <si>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</si>
  <si>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</si>
  <si>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</si>
  <si>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</si>
  <si>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</si>
  <si>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</si>
  <si>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</si>
  <si>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</si>
  <si>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</si>
  <si>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</si>
  <si>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</si>
  <si>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</si>
  <si>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</si>
  <si>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</si>
  <si>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</si>
  <si>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</si>
  <si>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</si>
  <si>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</si>
  <si>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</si>
  <si>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</si>
  <si>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</si>
  <si>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</si>
  <si>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</si>
  <si>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</si>
  <si>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</si>
  <si>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</si>
  <si>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</si>
  <si>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</si>
  <si>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</si>
  <si>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</si>
  <si>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</si>
  <si>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</si>
  <si>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</si>
  <si>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</si>
  <si>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</si>
  <si>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</si>
  <si>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</si>
  <si>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</si>
  <si>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</si>
  <si>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</si>
  <si>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</si>
  <si>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</si>
  <si>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</si>
  <si>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</si>
  <si>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</si>
  <si>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</si>
  <si>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</si>
  <si>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</si>
  <si>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</si>
  <si>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</si>
  <si>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</si>
  <si>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</si>
  <si>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</si>
  <si>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</si>
  <si>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</si>
  <si>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</si>
  <si>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</si>
  <si>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</si>
  <si>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</si>
  <si>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</si>
  <si>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</si>
  <si>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</si>
  <si>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</si>
  <si>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</si>
  <si>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</si>
  <si>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</si>
  <si>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</si>
  <si>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</si>
  <si>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</si>
  <si>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</si>
  <si>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</si>
  <si>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</si>
  <si>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</si>
  <si>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</si>
  <si>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</si>
  <si>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</si>
  <si>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</si>
  <si>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</si>
  <si>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</si>
  <si>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</si>
  <si>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</si>
  <si>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</si>
  <si>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</si>
  <si>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</si>
  <si>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</si>
  <si>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</si>
  <si>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</si>
  <si>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</si>
  <si>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</si>
  <si>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</si>
  <si>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</si>
  <si>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</si>
  <si>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</si>
  <si>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</si>
  <si>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</si>
  <si>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</si>
  <si>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</si>
  <si>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</si>
  <si>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</si>
  <si>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</si>
  <si>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</si>
  <si>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</si>
  <si>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</si>
  <si>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</si>
  <si>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</si>
  <si>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</si>
  <si>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</si>
  <si>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</si>
  <si>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</si>
  <si>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</si>
  <si>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</si>
  <si>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</si>
  <si>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</si>
  <si>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</si>
  <si>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</si>
  <si>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</si>
  <si>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</si>
  <si>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</si>
  <si>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</si>
  <si>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</si>
  <si>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</si>
  <si>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</si>
  <si>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</si>
  <si>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</si>
  <si>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</si>
  <si>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</si>
  <si>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</si>
  <si>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</si>
  <si>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</si>
  <si>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</si>
  <si>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</si>
  <si>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</si>
  <si>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</si>
  <si>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</si>
  <si>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</si>
  <si>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</si>
  <si>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</si>
  <si>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</si>
  <si>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</si>
  <si>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</si>
  <si>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</si>
  <si>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</si>
  <si>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</si>
  <si>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</si>
  <si>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</si>
  <si>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</si>
  <si>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</si>
  <si>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</si>
  <si>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</si>
  <si>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</si>
  <si>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</si>
  <si>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</si>
  <si>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</si>
  <si>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</si>
  <si>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</si>
  <si>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</si>
  <si>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</si>
  <si>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</si>
  <si>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</si>
  <si>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</si>
  <si>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</si>
  <si>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</si>
  <si>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</si>
  <si>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</si>
  <si>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</si>
  <si>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</si>
  <si>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</si>
  <si>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</si>
  <si>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</si>
  <si>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</si>
  <si>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</si>
  <si>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</si>
  <si>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</si>
  <si>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</si>
  <si>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</si>
  <si>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</si>
  <si>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</si>
  <si>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</si>
  <si>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</si>
  <si>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</si>
  <si>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</si>
  <si>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</si>
  <si>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</si>
  <si>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</si>
  <si>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</si>
  <si>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</si>
  <si>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</si>
  <si>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</si>
  <si>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</si>
  <si>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</si>
  <si>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</si>
  <si>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</si>
  <si>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</si>
  <si>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</si>
  <si>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</si>
  <si>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</si>
  <si>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</si>
  <si>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</si>
  <si>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</si>
  <si>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</si>
  <si>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</si>
  <si>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</si>
  <si>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</si>
  <si>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</si>
  <si>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</si>
  <si>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</si>
  <si>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</si>
  <si>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</si>
  <si>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</si>
  <si>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</si>
  <si>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t>DT_HS300_20191224</t>
  </si>
  <si>
    <t>DT_HS300_20191225</t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</si>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</sst>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47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11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80"/>
  <sheetViews>
    <sheetView zoomScale="80" zoomScaleNormal="80" workbookViewId="0">
      <pane xSplit="1" ySplit="1" topLeftCell="B370" activePane="bottomRight" state="frozen"/>
      <selection pane="topRight" activeCell="B1" sqref="B1"/>
      <selection pane="bottomLeft" activeCell="A2" sqref="A2"/>
      <selection pane="bottomRight" activeCell="G383" sqref="G383"/>
    </sheetView>
  </sheetViews>
  <sheetFormatPr defaultColWidth="8.75" defaultRowHeight="15.75"/>
  <cols>
    <col min="1" max="1" width="14.625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1.6759999999999999</v>
      </c>
      <c r="G1" s="130" t="s">
        <v>5</v>
      </c>
      <c r="H1" s="138" t="str">
        <f>ROUND(SUM(H2:H19884),2)&amp;"盈利"</f>
        <v>11303.74盈利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TEXT(ROUND(SUM(H2:H19884)/SUM(M2:M19884)*365,4),"0.00%" &amp;  " 
年化")</f>
        <v>33.75%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784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785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786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787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788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789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790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791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792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793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794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795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796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797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798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799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800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801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802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803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804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805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806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807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808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809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810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811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812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813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814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815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816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1031</v>
      </c>
      <c r="J35" s="155" t="s">
        <v>1108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1031</v>
      </c>
      <c r="J36" s="155" t="s">
        <v>1070</v>
      </c>
      <c r="K36" s="173">
        <v>43522</v>
      </c>
      <c r="L36" s="173" t="s">
        <v>1051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1031</v>
      </c>
      <c r="J37" s="155" t="s">
        <v>1069</v>
      </c>
      <c r="K37" s="173">
        <v>43523</v>
      </c>
      <c r="L37" s="173" t="s">
        <v>1051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1031</v>
      </c>
      <c r="J38" s="155" t="s">
        <v>1068</v>
      </c>
      <c r="K38" s="173">
        <v>43524</v>
      </c>
      <c r="L38" s="173" t="s">
        <v>1051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1031</v>
      </c>
      <c r="J39" s="155" t="s">
        <v>1109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1031</v>
      </c>
      <c r="J40" s="155" t="s">
        <v>1202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1031</v>
      </c>
      <c r="J41" s="155" t="s">
        <v>1203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1031</v>
      </c>
      <c r="J42" s="155" t="s">
        <v>1204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1031</v>
      </c>
      <c r="J43" s="155" t="s">
        <v>1205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1031</v>
      </c>
      <c r="J44" s="155" t="s">
        <v>1067</v>
      </c>
      <c r="K44" s="173">
        <v>43532</v>
      </c>
      <c r="L44" s="173" t="s">
        <v>1051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1031</v>
      </c>
      <c r="J45" s="155" t="s">
        <v>1110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1031</v>
      </c>
      <c r="J46" s="155" t="s">
        <v>1111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1031</v>
      </c>
      <c r="J47" s="155" t="s">
        <v>1112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1031</v>
      </c>
      <c r="J48" s="155" t="s">
        <v>1066</v>
      </c>
      <c r="K48" s="173">
        <v>43538</v>
      </c>
      <c r="L48" s="173" t="s">
        <v>1051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1031</v>
      </c>
      <c r="J49" s="155" t="s">
        <v>1113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1031</v>
      </c>
      <c r="J50" s="155" t="s">
        <v>1206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1031</v>
      </c>
      <c r="J51" s="155" t="s">
        <v>1207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1031</v>
      </c>
      <c r="J52" s="155" t="s">
        <v>1208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1031</v>
      </c>
      <c r="J53" s="155" t="s">
        <v>1209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1031</v>
      </c>
      <c r="J54" s="155" t="s">
        <v>1210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1031</v>
      </c>
      <c r="J55" s="155" t="s">
        <v>1114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1031</v>
      </c>
      <c r="J56" s="155" t="s">
        <v>1115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1031</v>
      </c>
      <c r="J57" s="155" t="s">
        <v>1116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1031</v>
      </c>
      <c r="J58" s="155" t="s">
        <v>1117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1031</v>
      </c>
      <c r="J59" s="155" t="s">
        <v>1211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1031</v>
      </c>
      <c r="J60" s="155" t="s">
        <v>1212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1031</v>
      </c>
      <c r="J61" s="155" t="s">
        <v>1213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1031</v>
      </c>
      <c r="J62" s="155" t="s">
        <v>1214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1031</v>
      </c>
      <c r="J63" s="155" t="s">
        <v>1215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1031</v>
      </c>
      <c r="J64" s="155" t="s">
        <v>1216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1031</v>
      </c>
      <c r="J65" s="155" t="s">
        <v>1217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1031</v>
      </c>
      <c r="J66" s="155" t="s">
        <v>1218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1031</v>
      </c>
      <c r="J67" s="155" t="s">
        <v>1219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1031</v>
      </c>
      <c r="J68" s="155" t="s">
        <v>1220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1031</v>
      </c>
      <c r="J69" s="155" t="s">
        <v>1574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1031</v>
      </c>
      <c r="J70" s="155" t="s">
        <v>1575</v>
      </c>
      <c r="K70" s="173">
        <v>43571</v>
      </c>
      <c r="L70" s="173" t="s">
        <v>1363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1031</v>
      </c>
      <c r="J71" s="155" t="s">
        <v>1221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1031</v>
      </c>
      <c r="J72" s="155" t="s">
        <v>1222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1031</v>
      </c>
      <c r="J73" s="155" t="s">
        <v>1364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1031</v>
      </c>
      <c r="J74" s="155" t="s">
        <v>1223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1028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1031</v>
      </c>
      <c r="J75" s="155" t="s">
        <v>1224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1028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1031</v>
      </c>
      <c r="J76" s="155" t="s">
        <v>1225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1028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1031</v>
      </c>
      <c r="J77" s="155" t="s">
        <v>1226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1028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1031</v>
      </c>
      <c r="J78" s="155" t="s">
        <v>1227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1028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1031</v>
      </c>
      <c r="J79" s="155" t="s">
        <v>1228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1028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1031</v>
      </c>
      <c r="J80" s="155" t="s">
        <v>1229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1028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1031</v>
      </c>
      <c r="J81" s="155" t="s">
        <v>1065</v>
      </c>
      <c r="K81" s="173">
        <v>43591</v>
      </c>
      <c r="L81" s="173" t="s">
        <v>1051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1028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1031</v>
      </c>
      <c r="J82" s="155" t="s">
        <v>1118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1028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1031</v>
      </c>
      <c r="J83" s="155" t="s">
        <v>1064</v>
      </c>
      <c r="K83" s="173">
        <v>43593</v>
      </c>
      <c r="L83" s="173" t="s">
        <v>1051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1028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817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1028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1031</v>
      </c>
      <c r="J85" s="155" t="s">
        <v>1119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1028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1031</v>
      </c>
      <c r="J86" s="155" t="s">
        <v>1063</v>
      </c>
      <c r="K86" s="173">
        <v>43598</v>
      </c>
      <c r="L86" s="173" t="s">
        <v>1051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1028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1031</v>
      </c>
      <c r="J87" s="155" t="s">
        <v>1062</v>
      </c>
      <c r="K87" s="173">
        <v>43599</v>
      </c>
      <c r="L87" s="173" t="s">
        <v>1051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1028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1031</v>
      </c>
      <c r="J88" s="155" t="s">
        <v>1120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1028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1031</v>
      </c>
      <c r="J89" s="155" t="s">
        <v>1121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1028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1031</v>
      </c>
      <c r="J90" s="155" t="s">
        <v>1053</v>
      </c>
      <c r="K90" s="173">
        <v>43602</v>
      </c>
      <c r="L90" s="173" t="s">
        <v>1051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1052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1031</v>
      </c>
      <c r="J92" s="155" t="s">
        <v>1054</v>
      </c>
      <c r="K92" s="173">
        <v>43606</v>
      </c>
      <c r="L92" s="173" t="s">
        <v>1051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1031</v>
      </c>
      <c r="J93" s="155" t="s">
        <v>1055</v>
      </c>
      <c r="K93" s="173">
        <v>43607</v>
      </c>
      <c r="L93" s="173" t="s">
        <v>1051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818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819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1031</v>
      </c>
      <c r="J96" s="155" t="s">
        <v>1056</v>
      </c>
      <c r="K96" s="173">
        <v>43612</v>
      </c>
      <c r="L96" s="173" t="s">
        <v>1051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1031</v>
      </c>
      <c r="J97" s="155" t="s">
        <v>1057</v>
      </c>
      <c r="K97" s="173">
        <v>43613</v>
      </c>
      <c r="L97" s="173" t="s">
        <v>1051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1031</v>
      </c>
      <c r="J98" s="155" t="s">
        <v>1058</v>
      </c>
      <c r="K98" s="173">
        <v>43614</v>
      </c>
      <c r="L98" s="173" t="s">
        <v>1051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1031</v>
      </c>
      <c r="J99" s="155" t="s">
        <v>1059</v>
      </c>
      <c r="K99" s="173">
        <v>43615</v>
      </c>
      <c r="L99" s="173" t="s">
        <v>1051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1031</v>
      </c>
      <c r="J100" s="155" t="s">
        <v>1060</v>
      </c>
      <c r="K100" s="173">
        <v>43616</v>
      </c>
      <c r="L100" s="173" t="s">
        <v>1051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1031</v>
      </c>
      <c r="J101" s="155" t="s">
        <v>1061</v>
      </c>
      <c r="K101" s="173">
        <v>43619</v>
      </c>
      <c r="L101" s="173" t="s">
        <v>1051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821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 t="shared" ref="Z102:Z103" si="1">W102/X102-1</f>
        <v>3.5563836421725004E-2</v>
      </c>
      <c r="AA102" s="204">
        <f t="shared" ref="AA102:AA103" si="2">S102/(X102-V102)-1</f>
        <v>4.8170295041672695E-2</v>
      </c>
      <c r="AB102" s="204">
        <f>SUM($C$2:C102)*D102/SUM($B$2:B102)-1</f>
        <v>4.2923721192758002E-2</v>
      </c>
      <c r="AC102" s="204">
        <f t="shared" ref="AC102:AC104" si="3"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822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 t="shared" si="1"/>
        <v>3.5149774964838176E-2</v>
      </c>
      <c r="AA103" s="204">
        <f t="shared" si="2"/>
        <v>4.7449778666340148E-2</v>
      </c>
      <c r="AB103" s="204">
        <f>SUM($C$2:C103)*D103/SUM($B$2:B103)-1</f>
        <v>4.2417542897327465E-2</v>
      </c>
      <c r="AC103" s="204">
        <f t="shared" si="3"/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820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 t="shared" si="3"/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1031</v>
      </c>
      <c r="J105" s="155" t="s">
        <v>1074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1028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1031</v>
      </c>
      <c r="J106" s="155" t="s">
        <v>1122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1028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1031</v>
      </c>
      <c r="J107" s="155" t="s">
        <v>1123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1028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1031</v>
      </c>
      <c r="J108" s="155" t="s">
        <v>1124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1028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1031</v>
      </c>
      <c r="J109" s="155" t="s">
        <v>1072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1028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1031</v>
      </c>
      <c r="J110" s="155" t="s">
        <v>1073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1028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1031</v>
      </c>
      <c r="J111" s="155" t="s">
        <v>1125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1028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1031</v>
      </c>
      <c r="J112" s="155" t="s">
        <v>1126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1028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1031</v>
      </c>
      <c r="J113" s="155" t="s">
        <v>1230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1028</v>
      </c>
    </row>
    <row r="114" spans="1:30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1031</v>
      </c>
      <c r="J114" s="155" t="s">
        <v>1231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1028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1031</v>
      </c>
      <c r="J115" s="155" t="s">
        <v>1232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1028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1031</v>
      </c>
      <c r="J116" s="155" t="s">
        <v>1233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1028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1031</v>
      </c>
      <c r="J117" s="155" t="s">
        <v>1234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1028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1031</v>
      </c>
      <c r="J118" s="155" t="s">
        <v>1235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1028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1031</v>
      </c>
      <c r="J119" s="155" t="s">
        <v>1236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1028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1031</v>
      </c>
      <c r="J120" s="155" t="s">
        <v>1237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1028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1031</v>
      </c>
      <c r="J121" s="155" t="s">
        <v>1238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1028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1031</v>
      </c>
      <c r="J122" s="155" t="s">
        <v>1239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1028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1031</v>
      </c>
      <c r="J123" s="155" t="s">
        <v>1240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1028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1031</v>
      </c>
      <c r="J124" s="155" t="s">
        <v>1241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1028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1031</v>
      </c>
      <c r="J125" s="155" t="s">
        <v>1242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1028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1031</v>
      </c>
      <c r="J126" s="155" t="s">
        <v>1243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1028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1031</v>
      </c>
      <c r="J127" s="155" t="s">
        <v>1244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1028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1031</v>
      </c>
      <c r="J128" s="155" t="s">
        <v>1245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1028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1031</v>
      </c>
      <c r="J129" s="155" t="s">
        <v>1246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1028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1031</v>
      </c>
      <c r="J130" s="155" t="s">
        <v>1247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1028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1031</v>
      </c>
      <c r="J131" s="155" t="s">
        <v>1248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1028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1031</v>
      </c>
      <c r="J132" s="155" t="s">
        <v>1249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1028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1031</v>
      </c>
      <c r="J133" s="155" t="s">
        <v>1250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1028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1031</v>
      </c>
      <c r="J134" s="155" t="s">
        <v>1251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1028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1031</v>
      </c>
      <c r="J135" s="155" t="s">
        <v>1252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1028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1031</v>
      </c>
      <c r="J136" s="155" t="s">
        <v>1253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1028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1031</v>
      </c>
      <c r="J137" s="155" t="s">
        <v>1254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1028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1031</v>
      </c>
      <c r="J138" s="155" t="s">
        <v>1255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1028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1031</v>
      </c>
      <c r="J139" s="155" t="s">
        <v>1365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1028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1031</v>
      </c>
      <c r="J140" s="155" t="s">
        <v>1366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1028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1031</v>
      </c>
      <c r="J141" s="155" t="s">
        <v>1367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1028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1031</v>
      </c>
      <c r="J142" s="155" t="s">
        <v>1256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1028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1031</v>
      </c>
      <c r="J143" s="155" t="s">
        <v>1257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1028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1031</v>
      </c>
      <c r="J144" s="155" t="s">
        <v>1258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1028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1031</v>
      </c>
      <c r="J145" s="155" t="s">
        <v>1259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1028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1031</v>
      </c>
      <c r="J146" s="155" t="s">
        <v>1260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1028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1031</v>
      </c>
      <c r="J147" s="155" t="s">
        <v>1261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1028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1031</v>
      </c>
      <c r="J148" s="155" t="s">
        <v>1262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1028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1031</v>
      </c>
      <c r="J149" s="155" t="s">
        <v>1263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1028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1031</v>
      </c>
      <c r="J150" s="155" t="s">
        <v>1264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1028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1031</v>
      </c>
      <c r="J151" s="155" t="s">
        <v>1265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1028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1031</v>
      </c>
      <c r="J152" s="155" t="s">
        <v>1266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1028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1031</v>
      </c>
      <c r="J153" s="155" t="s">
        <v>1267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1028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1031</v>
      </c>
      <c r="J154" s="155" t="s">
        <v>1268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1028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1031</v>
      </c>
      <c r="J155" s="155" t="s">
        <v>1269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1028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1031</v>
      </c>
      <c r="J156" s="155" t="s">
        <v>1270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1028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1031</v>
      </c>
      <c r="J157" s="155" t="s">
        <v>1271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1028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1031</v>
      </c>
      <c r="J158" s="155" t="s">
        <v>1272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1028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1031</v>
      </c>
      <c r="J159" s="155" t="s">
        <v>1273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1028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1031</v>
      </c>
      <c r="J160" s="155" t="s">
        <v>1274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1028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1031</v>
      </c>
      <c r="J161" s="155" t="s">
        <v>1275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1028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1031</v>
      </c>
      <c r="J162" s="155" t="s">
        <v>1276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1028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1031</v>
      </c>
      <c r="J163" s="155" t="s">
        <v>1277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1028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1031</v>
      </c>
      <c r="J164" s="155" t="s">
        <v>1278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1028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1031</v>
      </c>
      <c r="J165" s="155" t="s">
        <v>1400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1028</v>
      </c>
    </row>
    <row r="166" spans="1:30" ht="16.5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1031</v>
      </c>
      <c r="J166" s="155" t="s">
        <v>1401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1028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1362</v>
      </c>
      <c r="J167" s="155" t="s">
        <v>1402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1028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1362</v>
      </c>
      <c r="J168" s="155" t="s">
        <v>1403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1028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1031</v>
      </c>
      <c r="J169" s="155" t="s">
        <v>1404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1028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1031</v>
      </c>
      <c r="J170" s="155" t="s">
        <v>1405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1028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1031</v>
      </c>
      <c r="J171" s="155" t="s">
        <v>1406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1028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1362</v>
      </c>
      <c r="J172" s="155" t="s">
        <v>1407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1028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1031</v>
      </c>
      <c r="J173" s="155" t="s">
        <v>1408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1028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1031</v>
      </c>
      <c r="J174" s="155" t="s">
        <v>1409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1028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1362</v>
      </c>
      <c r="J175" s="155" t="s">
        <v>1410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1028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1362</v>
      </c>
      <c r="J176" s="155" t="s">
        <v>1411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1028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1362</v>
      </c>
      <c r="J177" s="155" t="s">
        <v>1412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1028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1031</v>
      </c>
      <c r="J178" s="155" t="s">
        <v>1413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1028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1362</v>
      </c>
      <c r="J179" s="155" t="s">
        <v>1414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1028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1362</v>
      </c>
      <c r="J180" s="155" t="s">
        <v>1415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1028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1362</v>
      </c>
      <c r="J181" s="155" t="s">
        <v>1416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1028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1031</v>
      </c>
      <c r="J182" s="155" t="s">
        <v>1279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1028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1031</v>
      </c>
      <c r="J183" s="155" t="s">
        <v>1417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1028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1031</v>
      </c>
      <c r="J184" s="155" t="s">
        <v>1280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1028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1031</v>
      </c>
      <c r="J185" s="155" t="s">
        <v>1281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1028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1031</v>
      </c>
      <c r="J186" s="155" t="s">
        <v>1418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1028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1362</v>
      </c>
      <c r="J187" s="155" t="s">
        <v>1419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1028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1362</v>
      </c>
      <c r="J188" s="155" t="s">
        <v>1420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1028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1031</v>
      </c>
      <c r="J189" s="155" t="s">
        <v>1421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1028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1031</v>
      </c>
      <c r="J190" s="155" t="s">
        <v>1422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1028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1362</v>
      </c>
      <c r="J191" s="155" t="s">
        <v>1423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1028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1362</v>
      </c>
      <c r="J192" s="155" t="s">
        <v>1424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1028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1362</v>
      </c>
      <c r="J193" s="155" t="s">
        <v>1425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1028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1362</v>
      </c>
      <c r="J194" s="155" t="s">
        <v>1426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1028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1362</v>
      </c>
      <c r="J195" s="155" t="s">
        <v>1427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1028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1362</v>
      </c>
      <c r="J196" s="155" t="s">
        <v>1428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1028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1362</v>
      </c>
      <c r="J197" s="155" t="s">
        <v>1429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1028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1362</v>
      </c>
      <c r="J198" s="155" t="s">
        <v>1430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1028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1362</v>
      </c>
      <c r="J199" s="155" t="s">
        <v>1431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1028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1362</v>
      </c>
      <c r="J200" s="155" t="s">
        <v>1432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1028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1362</v>
      </c>
      <c r="J201" s="155" t="s">
        <v>1433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1028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1362</v>
      </c>
      <c r="J202" s="155" t="s">
        <v>1434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1028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1031</v>
      </c>
      <c r="J203" s="155" t="s">
        <v>1435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1028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1031</v>
      </c>
      <c r="J204" s="155" t="s">
        <v>1566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1028</v>
      </c>
    </row>
    <row r="205" spans="1:30">
      <c r="A205" s="31" t="s">
        <v>236</v>
      </c>
      <c r="B205" s="2">
        <v>135</v>
      </c>
      <c r="C205" s="125">
        <v>96.72</v>
      </c>
      <c r="D205" s="121">
        <v>1.3940999999999999</v>
      </c>
      <c r="E205" s="32">
        <f>10%*Q205+13%</f>
        <v>0.22000000000000003</v>
      </c>
      <c r="F205" s="13">
        <f>IF(G205="",($F$1*C205-B205)/B205,H205/B205)</f>
        <v>0.20076088888888893</v>
      </c>
      <c r="H205" s="5">
        <f>IF(G205="",$F$1*C205-B205,G205-B205)</f>
        <v>27.102720000000005</v>
      </c>
      <c r="I205" s="2" t="s">
        <v>66</v>
      </c>
      <c r="J205" s="33" t="s">
        <v>237</v>
      </c>
      <c r="K205" s="34">
        <f>DATE(MID(J205,1,4),MID(J205,5,2),MID(J205,7,2))</f>
        <v>43774</v>
      </c>
      <c r="L205" s="34" t="str">
        <f ca="1">IF(LEN(J205) &gt; 15,DATE(MID(J205,12,4),MID(J205,16,2),MID(J205,18,2)),TEXT(TODAY(),"yyyy-mm-dd"))</f>
        <v>2020-07-27</v>
      </c>
      <c r="M205" s="18">
        <f ca="1">(L205-K205+1)*B205</f>
        <v>35910</v>
      </c>
      <c r="N205" s="19">
        <f ca="1">H205/M205*365</f>
        <v>0.27548016708437767</v>
      </c>
      <c r="O205" s="35">
        <f>D205*C205</f>
        <v>134.83735199999998</v>
      </c>
      <c r="P205" s="35">
        <f>B205-O205</f>
        <v>0.16264800000001856</v>
      </c>
      <c r="Q205" s="36">
        <f>B205/150</f>
        <v>0.9</v>
      </c>
      <c r="R205" s="37">
        <f>R204+C205-T205</f>
        <v>18687.739999999998</v>
      </c>
      <c r="S205" s="38">
        <f>R205*D205</f>
        <v>26052.578333999994</v>
      </c>
      <c r="T205" s="38">
        <v>331.02</v>
      </c>
      <c r="U205" s="38">
        <v>459.16</v>
      </c>
      <c r="V205" s="39">
        <f>V204+U205</f>
        <v>5030.2</v>
      </c>
      <c r="W205" s="39">
        <f>V205+S205</f>
        <v>31082.778333999995</v>
      </c>
      <c r="X205" s="1">
        <f>X204+B205</f>
        <v>27990</v>
      </c>
      <c r="Y205" s="37">
        <f>W205-X205</f>
        <v>3092.7783339999951</v>
      </c>
      <c r="Z205" s="204">
        <f>W205/X205-1</f>
        <v>0.1104958318685243</v>
      </c>
      <c r="AA205" s="204">
        <f>S205/(X205-V205)-1</f>
        <v>0.13470406249183342</v>
      </c>
      <c r="AB205" s="204">
        <f>SUM($C$2:C205)*D205/SUM($B$2:B205)-1</f>
        <v>0.1371139270096462</v>
      </c>
      <c r="AC205" s="204">
        <f>Z205-AB205</f>
        <v>-2.66180951411219E-2</v>
      </c>
      <c r="AD205" s="40">
        <f>IF(E205-F205&lt;0,"达成",E205-F205)</f>
        <v>1.9239111111111096E-2</v>
      </c>
    </row>
    <row r="206" spans="1:30">
      <c r="A206" s="147" t="s">
        <v>238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1031</v>
      </c>
      <c r="J206" s="155" t="s">
        <v>1567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1028</v>
      </c>
    </row>
    <row r="207" spans="1:30">
      <c r="A207" s="147" t="s">
        <v>239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1031</v>
      </c>
      <c r="J207" s="155" t="s">
        <v>1568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1028</v>
      </c>
    </row>
    <row r="208" spans="1:30">
      <c r="A208" s="147" t="s">
        <v>240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1031</v>
      </c>
      <c r="J208" s="155" t="s">
        <v>1436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1028</v>
      </c>
    </row>
    <row r="209" spans="1:30">
      <c r="A209" s="147" t="s">
        <v>241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1362</v>
      </c>
      <c r="J209" s="155" t="s">
        <v>1437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1028</v>
      </c>
    </row>
    <row r="210" spans="1:30">
      <c r="A210" s="147" t="s">
        <v>242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1362</v>
      </c>
      <c r="J210" s="155" t="s">
        <v>1438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1028</v>
      </c>
    </row>
    <row r="211" spans="1:30">
      <c r="A211" s="147" t="s">
        <v>243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1362</v>
      </c>
      <c r="J211" s="155" t="s">
        <v>1439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1028</v>
      </c>
    </row>
    <row r="212" spans="1:30">
      <c r="A212" s="147" t="s">
        <v>244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1362</v>
      </c>
      <c r="J212" s="155" t="s">
        <v>1440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1028</v>
      </c>
    </row>
    <row r="213" spans="1:30">
      <c r="A213" s="147" t="s">
        <v>245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1362</v>
      </c>
      <c r="J213" s="155" t="s">
        <v>1441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1028</v>
      </c>
    </row>
    <row r="214" spans="1:30">
      <c r="A214" s="147" t="s">
        <v>246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1362</v>
      </c>
      <c r="J214" s="155" t="s">
        <v>1442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1028</v>
      </c>
    </row>
    <row r="215" spans="1:30">
      <c r="A215" s="147" t="s">
        <v>247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1031</v>
      </c>
      <c r="J215" s="155" t="s">
        <v>1443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1028</v>
      </c>
    </row>
    <row r="216" spans="1:30">
      <c r="A216" s="147" t="s">
        <v>248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1362</v>
      </c>
      <c r="J216" s="155" t="s">
        <v>1444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1028</v>
      </c>
    </row>
    <row r="217" spans="1:30">
      <c r="A217" s="147" t="s">
        <v>249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1362</v>
      </c>
      <c r="J217" s="155" t="s">
        <v>1445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1028</v>
      </c>
    </row>
    <row r="218" spans="1:30">
      <c r="A218" s="147" t="s">
        <v>250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1031</v>
      </c>
      <c r="J218" s="155" t="s">
        <v>1446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1028</v>
      </c>
    </row>
    <row r="219" spans="1:30">
      <c r="A219" s="147" t="s">
        <v>251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1362</v>
      </c>
      <c r="J219" s="155" t="s">
        <v>1447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1028</v>
      </c>
    </row>
    <row r="220" spans="1:30">
      <c r="A220" s="147" t="s">
        <v>252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1362</v>
      </c>
      <c r="J220" s="155" t="s">
        <v>1448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1028</v>
      </c>
    </row>
    <row r="221" spans="1:30">
      <c r="A221" s="147" t="s">
        <v>253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1362</v>
      </c>
      <c r="J221" s="155" t="s">
        <v>1449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1028</v>
      </c>
    </row>
    <row r="222" spans="1:30">
      <c r="A222" s="147" t="s">
        <v>254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1031</v>
      </c>
      <c r="J222" s="155" t="s">
        <v>1450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1028</v>
      </c>
    </row>
    <row r="223" spans="1:30">
      <c r="A223" s="147" t="s">
        <v>255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1031</v>
      </c>
      <c r="J223" s="155" t="s">
        <v>1282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1028</v>
      </c>
    </row>
    <row r="224" spans="1:30">
      <c r="A224" s="147" t="s">
        <v>256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1031</v>
      </c>
      <c r="J224" s="155" t="s">
        <v>1283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1028</v>
      </c>
    </row>
    <row r="225" spans="1:30">
      <c r="A225" s="147" t="s">
        <v>257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1031</v>
      </c>
      <c r="J225" s="155" t="s">
        <v>1451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1028</v>
      </c>
    </row>
    <row r="226" spans="1:30">
      <c r="A226" s="147" t="s">
        <v>258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1031</v>
      </c>
      <c r="J226" s="155" t="s">
        <v>1452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1028</v>
      </c>
    </row>
    <row r="227" spans="1:30" ht="16.5" customHeight="1">
      <c r="A227" s="147" t="s">
        <v>259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1362</v>
      </c>
      <c r="J227" s="155" t="s">
        <v>1453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1028</v>
      </c>
    </row>
    <row r="228" spans="1:30">
      <c r="A228" s="147" t="s">
        <v>260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1362</v>
      </c>
      <c r="J228" s="155" t="s">
        <v>1454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1028</v>
      </c>
    </row>
    <row r="229" spans="1:30">
      <c r="A229" s="147" t="s">
        <v>261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1362</v>
      </c>
      <c r="J229" s="155" t="s">
        <v>1455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1028</v>
      </c>
    </row>
    <row r="230" spans="1:30">
      <c r="A230" s="147" t="s">
        <v>262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1362</v>
      </c>
      <c r="J230" s="155" t="s">
        <v>1456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1028</v>
      </c>
    </row>
    <row r="231" spans="1:30">
      <c r="A231" s="147" t="s">
        <v>263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1362</v>
      </c>
      <c r="J231" s="155" t="s">
        <v>1457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1028</v>
      </c>
    </row>
    <row r="232" spans="1:30">
      <c r="A232" s="147" t="s">
        <v>264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1362</v>
      </c>
      <c r="J232" s="155" t="s">
        <v>1458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1028</v>
      </c>
    </row>
    <row r="233" spans="1:30">
      <c r="A233" s="147" t="s">
        <v>265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1031</v>
      </c>
      <c r="J233" s="155" t="s">
        <v>1459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1028</v>
      </c>
    </row>
    <row r="234" spans="1:30">
      <c r="A234" s="147" t="s">
        <v>266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1031</v>
      </c>
      <c r="J234" s="155" t="s">
        <v>1569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1028</v>
      </c>
    </row>
    <row r="235" spans="1:30">
      <c r="A235" s="31" t="s">
        <v>267</v>
      </c>
      <c r="B235" s="2">
        <v>135</v>
      </c>
      <c r="C235" s="125">
        <v>95.9</v>
      </c>
      <c r="D235" s="121">
        <v>1.4060999999999999</v>
      </c>
      <c r="E235" s="32">
        <f>10%*Q235+13%</f>
        <v>0.22000000000000003</v>
      </c>
      <c r="F235" s="13">
        <f>IF(G235="",($F$1*C235-B235)/B235,H235/B235)</f>
        <v>0.19058074074074069</v>
      </c>
      <c r="H235" s="5">
        <f>IF(G235="",$F$1*C235-B235,G235-B235)</f>
        <v>25.728399999999993</v>
      </c>
      <c r="I235" s="2" t="s">
        <v>66</v>
      </c>
      <c r="J235" s="33" t="s">
        <v>268</v>
      </c>
      <c r="K235" s="34">
        <f>DATE(MID(J235,1,4),MID(J235,5,2),MID(J235,7,2))</f>
        <v>43816</v>
      </c>
      <c r="L235" s="34" t="str">
        <f ca="1">IF(LEN(J235) &gt; 15,DATE(MID(J235,12,4),MID(J235,16,2),MID(J235,18,2)),TEXT(TODAY(),"yyyy-mm-dd"))</f>
        <v>2020-07-27</v>
      </c>
      <c r="M235" s="18">
        <f ca="1">(L235-K235+1)*B235</f>
        <v>30240</v>
      </c>
      <c r="N235" s="19">
        <f ca="1">H235/M235*365</f>
        <v>0.31054451058201055</v>
      </c>
      <c r="O235" s="35">
        <f>D235*C235</f>
        <v>134.84499</v>
      </c>
      <c r="P235" s="35">
        <f>B235-O235</f>
        <v>0.15501000000000431</v>
      </c>
      <c r="Q235" s="36">
        <f>B235/150</f>
        <v>0.9</v>
      </c>
      <c r="R235" s="37">
        <f>R234+C235-T235</f>
        <v>20917.169999999995</v>
      </c>
      <c r="S235" s="38">
        <f>R235*D235</f>
        <v>29411.632736999989</v>
      </c>
      <c r="T235" s="38">
        <v>741.18</v>
      </c>
      <c r="U235" s="38">
        <v>1036.96</v>
      </c>
      <c r="V235" s="39">
        <f>V234+U235</f>
        <v>6067.16</v>
      </c>
      <c r="W235" s="39">
        <f>V235+S235</f>
        <v>35478.792736999989</v>
      </c>
      <c r="X235" s="1">
        <f>X234+B235</f>
        <v>32040</v>
      </c>
      <c r="Y235" s="37">
        <f>W235-X235</f>
        <v>3438.7927369999888</v>
      </c>
      <c r="Z235" s="204">
        <f>W235/X235-1</f>
        <v>0.10732811289013688</v>
      </c>
      <c r="AA235" s="204">
        <f>S235/(X235-V235)-1</f>
        <v>0.13239956573867118</v>
      </c>
      <c r="AB235" s="204">
        <f>SUM($C$2:C235)*D235/SUM($B$2:B235)-1</f>
        <v>0.1322958170411983</v>
      </c>
      <c r="AC235" s="204">
        <f>Z235-AB235</f>
        <v>-2.4967704151061421E-2</v>
      </c>
      <c r="AD235" s="40">
        <f>IF(E235-F235&lt;0,"达成",E235-F235)</f>
        <v>2.9419259259259339E-2</v>
      </c>
    </row>
    <row r="236" spans="1:30">
      <c r="A236" s="31" t="s">
        <v>269</v>
      </c>
      <c r="B236" s="2">
        <v>135</v>
      </c>
      <c r="C236" s="125">
        <v>96.1</v>
      </c>
      <c r="D236" s="121">
        <v>1.4031</v>
      </c>
      <c r="E236" s="32">
        <f>10%*Q236+13%</f>
        <v>0.22000000000000003</v>
      </c>
      <c r="F236" s="13">
        <f>IF(G236="",($F$1*C236-B236)/B236,H236/B236)</f>
        <v>0.19306370370370354</v>
      </c>
      <c r="H236" s="5">
        <f>IF(G236="",$F$1*C236-B236,G236-B236)</f>
        <v>26.06359999999998</v>
      </c>
      <c r="I236" s="2" t="s">
        <v>66</v>
      </c>
      <c r="J236" s="33" t="s">
        <v>270</v>
      </c>
      <c r="K236" s="34">
        <f>DATE(MID(J236,1,4),MID(J236,5,2),MID(J236,7,2))</f>
        <v>43817</v>
      </c>
      <c r="L236" s="34" t="str">
        <f ca="1">IF(LEN(J236) &gt; 15,DATE(MID(J236,12,4),MID(J236,16,2),MID(J236,18,2)),TEXT(TODAY(),"yyyy-mm-dd"))</f>
        <v>2020-07-27</v>
      </c>
      <c r="M236" s="18">
        <f ca="1">(L236-K236+1)*B236</f>
        <v>30105</v>
      </c>
      <c r="N236" s="19">
        <f ca="1">H236/M236*365</f>
        <v>0.31600112938050134</v>
      </c>
      <c r="O236" s="35">
        <f>D236*C236</f>
        <v>134.83790999999999</v>
      </c>
      <c r="P236" s="35">
        <f>B236-O236</f>
        <v>0.16209000000000628</v>
      </c>
      <c r="Q236" s="36">
        <f>B236/150</f>
        <v>0.9</v>
      </c>
      <c r="R236" s="37">
        <f>R235+C236-T236</f>
        <v>21013.269999999993</v>
      </c>
      <c r="S236" s="38">
        <f>R236*D236</f>
        <v>29483.719136999989</v>
      </c>
      <c r="T236" s="38"/>
      <c r="U236" s="38"/>
      <c r="V236" s="39">
        <f>V235+U236</f>
        <v>6067.16</v>
      </c>
      <c r="W236" s="39">
        <f>V236+S236</f>
        <v>35550.879136999989</v>
      </c>
      <c r="X236" s="1">
        <f>X235+B236</f>
        <v>32175</v>
      </c>
      <c r="Y236" s="37">
        <f>W236-X236</f>
        <v>3375.879136999989</v>
      </c>
      <c r="Z236" s="204">
        <f>W236/X236-1</f>
        <v>0.10492242850038824</v>
      </c>
      <c r="AA236" s="204">
        <f>S236/(X236-V236)-1</f>
        <v>0.12930518713918837</v>
      </c>
      <c r="AB236" s="204">
        <f>SUM($C$2:C236)*D236/SUM($B$2:B236)-1</f>
        <v>0.12933000615384582</v>
      </c>
      <c r="AC236" s="204">
        <f>Z236-AB236</f>
        <v>-2.4407577653457579E-2</v>
      </c>
      <c r="AD236" s="40">
        <f>IF(E236-F236&lt;0,"达成",E236-F236)</f>
        <v>2.6936296296296486E-2</v>
      </c>
    </row>
    <row r="237" spans="1:30">
      <c r="A237" s="31" t="s">
        <v>271</v>
      </c>
      <c r="B237" s="2">
        <v>135</v>
      </c>
      <c r="C237" s="125">
        <v>96.25</v>
      </c>
      <c r="D237" s="121">
        <v>1.401</v>
      </c>
      <c r="E237" s="32">
        <f>10%*Q237+13%</f>
        <v>0.22000000000000003</v>
      </c>
      <c r="F237" s="13">
        <f>IF(G237="",($F$1*C237-B237)/B237,H237/B237)</f>
        <v>0.19492592592592592</v>
      </c>
      <c r="H237" s="5">
        <f>IF(G237="",$F$1*C237-B237,G237-B237)</f>
        <v>26.314999999999998</v>
      </c>
      <c r="I237" s="2" t="s">
        <v>66</v>
      </c>
      <c r="J237" s="33" t="s">
        <v>272</v>
      </c>
      <c r="K237" s="34">
        <f>DATE(MID(J237,1,4),MID(J237,5,2),MID(J237,7,2))</f>
        <v>43818</v>
      </c>
      <c r="L237" s="34" t="str">
        <f ca="1">IF(LEN(J237) &gt; 15,DATE(MID(J237,12,4),MID(J237,16,2),MID(J237,18,2)),TEXT(TODAY(),"yyyy-mm-dd"))</f>
        <v>2020-07-27</v>
      </c>
      <c r="M237" s="18">
        <f ca="1">(L237-K237+1)*B237</f>
        <v>29970</v>
      </c>
      <c r="N237" s="19">
        <f ca="1">H237/M237*365</f>
        <v>0.3204863196529863</v>
      </c>
      <c r="O237" s="35">
        <f>D237*C237</f>
        <v>134.84625</v>
      </c>
      <c r="P237" s="35">
        <f>B237-O237</f>
        <v>0.15375000000000227</v>
      </c>
      <c r="Q237" s="36">
        <f>B237/150</f>
        <v>0.9</v>
      </c>
      <c r="R237" s="37">
        <f>R236+C237-T237</f>
        <v>21109.519999999993</v>
      </c>
      <c r="S237" s="38">
        <f>R237*D237</f>
        <v>29574.437519999992</v>
      </c>
      <c r="T237" s="38"/>
      <c r="U237" s="38"/>
      <c r="V237" s="39">
        <f>V236+U237</f>
        <v>6067.16</v>
      </c>
      <c r="W237" s="39">
        <f>V237+S237</f>
        <v>35641.597519999996</v>
      </c>
      <c r="X237" s="1">
        <f>X236+B237</f>
        <v>32310</v>
      </c>
      <c r="Y237" s="37">
        <f>W237-X237</f>
        <v>3331.5975199999957</v>
      </c>
      <c r="Z237" s="204">
        <f>W237/X237-1</f>
        <v>0.10311351036830696</v>
      </c>
      <c r="AA237" s="204">
        <f>S237/(X237-V237)-1</f>
        <v>0.12695262860269674</v>
      </c>
      <c r="AB237" s="204">
        <f>SUM($C$2:C237)*D237/SUM($B$2:B237)-1</f>
        <v>0.12710168152274814</v>
      </c>
      <c r="AC237" s="204">
        <f>Z237-AB237</f>
        <v>-2.3988171154441185E-2</v>
      </c>
      <c r="AD237" s="40">
        <f>IF(E237-F237&lt;0,"达成",E237-F237)</f>
        <v>2.507407407407411E-2</v>
      </c>
    </row>
    <row r="238" spans="1:30">
      <c r="A238" s="31" t="s">
        <v>273</v>
      </c>
      <c r="B238" s="2">
        <v>135</v>
      </c>
      <c r="C238" s="125">
        <v>96.46</v>
      </c>
      <c r="D238" s="121">
        <v>1.3978999999999999</v>
      </c>
      <c r="E238" s="32">
        <f>10%*Q238+13%</f>
        <v>0.22000000000000003</v>
      </c>
      <c r="F238" s="13">
        <f>IF(G238="",($F$1*C238-B238)/B238,H238/B238)</f>
        <v>0.19753303703703695</v>
      </c>
      <c r="H238" s="5">
        <f>IF(G238="",$F$1*C238-B238,G238-B238)</f>
        <v>26.666959999999989</v>
      </c>
      <c r="I238" s="2" t="s">
        <v>66</v>
      </c>
      <c r="J238" s="33" t="s">
        <v>274</v>
      </c>
      <c r="K238" s="34">
        <f>DATE(MID(J238,1,4),MID(J238,5,2),MID(J238,7,2))</f>
        <v>43819</v>
      </c>
      <c r="L238" s="34" t="str">
        <f ca="1">IF(LEN(J238) &gt; 15,DATE(MID(J238,12,4),MID(J238,16,2),MID(J238,18,2)),TEXT(TODAY(),"yyyy-mm-dd"))</f>
        <v>2020-07-27</v>
      </c>
      <c r="M238" s="18">
        <f ca="1">(L238-K238+1)*B238</f>
        <v>29835</v>
      </c>
      <c r="N238" s="19">
        <f ca="1">H238/M238*365</f>
        <v>0.3262423462376402</v>
      </c>
      <c r="O238" s="35">
        <f>D238*C238</f>
        <v>134.84143399999999</v>
      </c>
      <c r="P238" s="35">
        <f>B238-O238</f>
        <v>0.15856600000000753</v>
      </c>
      <c r="Q238" s="36">
        <f>B238/150</f>
        <v>0.9</v>
      </c>
      <c r="R238" s="37">
        <f>R237+C238-T238</f>
        <v>21205.979999999992</v>
      </c>
      <c r="S238" s="38">
        <f>R238*D238</f>
        <v>29643.839441999986</v>
      </c>
      <c r="T238" s="38"/>
      <c r="U238" s="38"/>
      <c r="V238" s="39">
        <f>V237+U238</f>
        <v>6067.16</v>
      </c>
      <c r="W238" s="39">
        <f>V238+S238</f>
        <v>35710.999441999986</v>
      </c>
      <c r="X238" s="1">
        <f>X237+B238</f>
        <v>32445</v>
      </c>
      <c r="Y238" s="37">
        <f>W238-X238</f>
        <v>3265.9994419999857</v>
      </c>
      <c r="Z238" s="204">
        <f>W238/X238-1</f>
        <v>0.1006626426876247</v>
      </c>
      <c r="AA238" s="204">
        <f>S238/(X238-V238)-1</f>
        <v>0.12381603050135959</v>
      </c>
      <c r="AB238" s="204">
        <f>SUM($C$2:C238)*D238/SUM($B$2:B238)-1</f>
        <v>0.12408437173678499</v>
      </c>
      <c r="AC238" s="204">
        <f>Z238-AB238</f>
        <v>-2.3421729049160289E-2</v>
      </c>
      <c r="AD238" s="40">
        <f>IF(E238-F238&lt;0,"达成",E238-F238)</f>
        <v>2.2466962962963077E-2</v>
      </c>
    </row>
    <row r="239" spans="1:30">
      <c r="A239" s="147" t="s">
        <v>275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1031</v>
      </c>
      <c r="J239" s="155" t="s">
        <v>1460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1461</v>
      </c>
    </row>
    <row r="240" spans="1:30" ht="15.75" customHeight="1">
      <c r="A240" s="147" t="s">
        <v>276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1031</v>
      </c>
      <c r="J240" s="155" t="s">
        <v>1570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1028</v>
      </c>
    </row>
    <row r="241" spans="1:30">
      <c r="A241" s="147" t="s">
        <v>277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1031</v>
      </c>
      <c r="J241" s="155" t="s">
        <v>1571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1028</v>
      </c>
    </row>
    <row r="242" spans="1:30">
      <c r="A242" s="31" t="s">
        <v>278</v>
      </c>
      <c r="B242" s="2">
        <v>135</v>
      </c>
      <c r="C242" s="125">
        <v>96.26</v>
      </c>
      <c r="D242" s="121">
        <v>1.4008</v>
      </c>
      <c r="E242" s="32">
        <f t="shared" ref="E242:E261" si="4">10%*Q242+13%</f>
        <v>0.22000000000000003</v>
      </c>
      <c r="F242" s="13">
        <f t="shared" ref="F242:F261" si="5">IF(G242="",($F$1*C242-B242)/B242,H242/B242)</f>
        <v>0.1950500740740741</v>
      </c>
      <c r="H242" s="5">
        <f t="shared" ref="H242:H261" si="6">IF(G242="",$F$1*C242-B242,G242-B242)</f>
        <v>26.331760000000003</v>
      </c>
      <c r="I242" s="2" t="s">
        <v>66</v>
      </c>
      <c r="J242" s="33" t="s">
        <v>279</v>
      </c>
      <c r="K242" s="34">
        <f t="shared" ref="K242:K261" si="7">DATE(MID(J242,1,4),MID(J242,5,2),MID(J242,7,2))</f>
        <v>43825</v>
      </c>
      <c r="L242" s="34" t="str">
        <f t="shared" ref="L242:L261" ca="1" si="8">IF(LEN(J242) &gt; 15,DATE(MID(J242,12,4),MID(J242,16,2),MID(J242,18,2)),TEXT(TODAY(),"yyyy-mm-dd"))</f>
        <v>2020-07-27</v>
      </c>
      <c r="M242" s="18">
        <f t="shared" ref="M242:M261" ca="1" si="9">(L242-K242+1)*B242</f>
        <v>29025</v>
      </c>
      <c r="N242" s="19">
        <f t="shared" ref="N242:N261" ca="1" si="10">H242/M242*365</f>
        <v>0.33113152110249788</v>
      </c>
      <c r="O242" s="35">
        <f t="shared" ref="O242:O261" si="11">D242*C242</f>
        <v>134.84100800000002</v>
      </c>
      <c r="P242" s="35">
        <f t="shared" ref="P242:P261" si="12">B242-O242</f>
        <v>0.15899199999998359</v>
      </c>
      <c r="Q242" s="36">
        <f t="shared" ref="Q242:Q261" si="13">B242/150</f>
        <v>0.9</v>
      </c>
      <c r="R242" s="37">
        <f t="shared" ref="R242:R261" si="14">R241+C242-T242</f>
        <v>21593.929999999993</v>
      </c>
      <c r="S242" s="38">
        <f t="shared" ref="S242:S261" si="15">R242*D242</f>
        <v>30248.777143999992</v>
      </c>
      <c r="T242" s="38"/>
      <c r="U242" s="38"/>
      <c r="V242" s="39">
        <f t="shared" ref="V242:V261" si="16">V241+U242</f>
        <v>6067.16</v>
      </c>
      <c r="W242" s="39">
        <f t="shared" ref="W242:W261" si="17">V242+S242</f>
        <v>36315.937143999996</v>
      </c>
      <c r="X242" s="1">
        <f t="shared" ref="X242:X261" si="18">X241+B242</f>
        <v>32985</v>
      </c>
      <c r="Y242" s="37">
        <f t="shared" ref="Y242:Y261" si="19">W242-X242</f>
        <v>3330.9371439999959</v>
      </c>
      <c r="Z242" s="204">
        <f t="shared" ref="Z242:Z261" si="20">W242/X242-1</f>
        <v>0.10098339075337259</v>
      </c>
      <c r="AA242" s="204">
        <f t="shared" ref="AA242:AA261" si="21">S242/(X242-V242)-1</f>
        <v>0.1237445925824654</v>
      </c>
      <c r="AB242" s="204">
        <f>SUM($C$2:C242)*D242/SUM($B$2:B242)-1</f>
        <v>0.12445105932999834</v>
      </c>
      <c r="AC242" s="204">
        <f t="shared" ref="AC242:AC261" si="22">Z242-AB242</f>
        <v>-2.3467668576625744E-2</v>
      </c>
      <c r="AD242" s="40">
        <f t="shared" ref="AD242:AD261" si="23">IF(E242-F242&lt;0,"达成",E242-F242)</f>
        <v>2.4949925925925931E-2</v>
      </c>
    </row>
    <row r="243" spans="1:30">
      <c r="A243" s="31" t="s">
        <v>280</v>
      </c>
      <c r="B243" s="2">
        <v>135</v>
      </c>
      <c r="C243" s="125">
        <v>96.34</v>
      </c>
      <c r="D243" s="121">
        <v>1.3996</v>
      </c>
      <c r="E243" s="32">
        <f t="shared" si="4"/>
        <v>0.22000000000000003</v>
      </c>
      <c r="F243" s="13">
        <f t="shared" si="5"/>
        <v>0.19604325925925917</v>
      </c>
      <c r="H243" s="5">
        <f t="shared" si="6"/>
        <v>26.465839999999986</v>
      </c>
      <c r="I243" s="2" t="s">
        <v>66</v>
      </c>
      <c r="J243" s="33" t="s">
        <v>281</v>
      </c>
      <c r="K243" s="34">
        <f t="shared" si="7"/>
        <v>43826</v>
      </c>
      <c r="L243" s="34" t="str">
        <f t="shared" ca="1" si="8"/>
        <v>2020-07-27</v>
      </c>
      <c r="M243" s="18">
        <f t="shared" ca="1" si="9"/>
        <v>28890</v>
      </c>
      <c r="N243" s="19">
        <f t="shared" ca="1" si="10"/>
        <v>0.3343728487365869</v>
      </c>
      <c r="O243" s="35">
        <f t="shared" si="11"/>
        <v>134.83746400000001</v>
      </c>
      <c r="P243" s="35">
        <f t="shared" si="12"/>
        <v>0.16253599999998869</v>
      </c>
      <c r="Q243" s="36">
        <f t="shared" si="13"/>
        <v>0.9</v>
      </c>
      <c r="R243" s="37">
        <f t="shared" si="14"/>
        <v>21690.269999999993</v>
      </c>
      <c r="S243" s="38">
        <f t="shared" si="15"/>
        <v>30357.70189199999</v>
      </c>
      <c r="T243" s="38"/>
      <c r="U243" s="38"/>
      <c r="V243" s="39">
        <f t="shared" si="16"/>
        <v>6067.16</v>
      </c>
      <c r="W243" s="39">
        <f t="shared" si="17"/>
        <v>36424.861891999986</v>
      </c>
      <c r="X243" s="1">
        <f t="shared" si="18"/>
        <v>33120</v>
      </c>
      <c r="Y243" s="37">
        <f t="shared" si="19"/>
        <v>3304.8618919999863</v>
      </c>
      <c r="Z243" s="204">
        <f t="shared" si="20"/>
        <v>9.9784477415458595E-2</v>
      </c>
      <c r="AA243" s="204">
        <f t="shared" si="21"/>
        <v>0.12216321436122746</v>
      </c>
      <c r="AB243" s="204">
        <f>SUM($C$2:C243)*D243/SUM($B$2:B243)-1</f>
        <v>0.12297954009661805</v>
      </c>
      <c r="AC243" s="204">
        <f t="shared" si="22"/>
        <v>-2.3195062681159451E-2</v>
      </c>
      <c r="AD243" s="40">
        <f t="shared" si="23"/>
        <v>2.3956740740740862E-2</v>
      </c>
    </row>
    <row r="244" spans="1:30">
      <c r="A244" s="31" t="s">
        <v>282</v>
      </c>
      <c r="B244" s="2">
        <v>135</v>
      </c>
      <c r="C244" s="125">
        <v>95</v>
      </c>
      <c r="D244" s="121">
        <v>1.4193</v>
      </c>
      <c r="E244" s="32">
        <f t="shared" si="4"/>
        <v>0.22000000000000003</v>
      </c>
      <c r="F244" s="13">
        <f t="shared" si="5"/>
        <v>0.1794074074074074</v>
      </c>
      <c r="H244" s="5">
        <f t="shared" si="6"/>
        <v>24.22</v>
      </c>
      <c r="I244" s="2" t="s">
        <v>66</v>
      </c>
      <c r="J244" s="33" t="s">
        <v>283</v>
      </c>
      <c r="K244" s="34">
        <f t="shared" si="7"/>
        <v>43829</v>
      </c>
      <c r="L244" s="34" t="str">
        <f t="shared" ca="1" si="8"/>
        <v>2020-07-27</v>
      </c>
      <c r="M244" s="18">
        <f t="shared" ca="1" si="9"/>
        <v>28485</v>
      </c>
      <c r="N244" s="19">
        <f t="shared" ca="1" si="10"/>
        <v>0.31034930665262417</v>
      </c>
      <c r="O244" s="35">
        <f t="shared" si="11"/>
        <v>134.83349999999999</v>
      </c>
      <c r="P244" s="35">
        <f t="shared" si="12"/>
        <v>0.16650000000001342</v>
      </c>
      <c r="Q244" s="36">
        <f t="shared" si="13"/>
        <v>0.9</v>
      </c>
      <c r="R244" s="37">
        <f t="shared" si="14"/>
        <v>21785.269999999993</v>
      </c>
      <c r="S244" s="38">
        <f t="shared" si="15"/>
        <v>30919.833710999992</v>
      </c>
      <c r="T244" s="38"/>
      <c r="U244" s="38"/>
      <c r="V244" s="39">
        <f t="shared" si="16"/>
        <v>6067.16</v>
      </c>
      <c r="W244" s="39">
        <f t="shared" si="17"/>
        <v>36986.993710999988</v>
      </c>
      <c r="X244" s="1">
        <f t="shared" si="18"/>
        <v>33255</v>
      </c>
      <c r="Y244" s="37">
        <f t="shared" si="19"/>
        <v>3731.9937109999883</v>
      </c>
      <c r="Z244" s="204">
        <f t="shared" si="20"/>
        <v>0.11222353664110618</v>
      </c>
      <c r="AA244" s="204">
        <f t="shared" si="21"/>
        <v>0.13726701757109039</v>
      </c>
      <c r="AB244" s="204">
        <f>SUM($C$2:C244)*D244/SUM($B$2:B244)-1</f>
        <v>0.13821756860622436</v>
      </c>
      <c r="AC244" s="204">
        <f t="shared" si="22"/>
        <v>-2.5994031965118181E-2</v>
      </c>
      <c r="AD244" s="40">
        <f t="shared" si="23"/>
        <v>4.0592592592592625E-2</v>
      </c>
    </row>
    <row r="245" spans="1:30">
      <c r="A245" s="31" t="s">
        <v>284</v>
      </c>
      <c r="B245" s="2">
        <v>135</v>
      </c>
      <c r="C245" s="125">
        <v>94.68</v>
      </c>
      <c r="D245" s="121">
        <v>1.4240999999999999</v>
      </c>
      <c r="E245" s="32">
        <f t="shared" si="4"/>
        <v>0.22000000000000003</v>
      </c>
      <c r="F245" s="13">
        <f t="shared" si="5"/>
        <v>0.17543466666666674</v>
      </c>
      <c r="H245" s="5">
        <f t="shared" si="6"/>
        <v>23.68368000000001</v>
      </c>
      <c r="I245" s="2" t="s">
        <v>66</v>
      </c>
      <c r="J245" s="33" t="s">
        <v>285</v>
      </c>
      <c r="K245" s="34">
        <f t="shared" si="7"/>
        <v>43830</v>
      </c>
      <c r="L245" s="34" t="str">
        <f t="shared" ca="1" si="8"/>
        <v>2020-07-27</v>
      </c>
      <c r="M245" s="18">
        <f t="shared" ca="1" si="9"/>
        <v>28350</v>
      </c>
      <c r="N245" s="19">
        <f t="shared" ca="1" si="10"/>
        <v>0.30492215873015888</v>
      </c>
      <c r="O245" s="35">
        <f t="shared" si="11"/>
        <v>134.833788</v>
      </c>
      <c r="P245" s="35">
        <f t="shared" si="12"/>
        <v>0.16621200000000158</v>
      </c>
      <c r="Q245" s="36">
        <f t="shared" si="13"/>
        <v>0.9</v>
      </c>
      <c r="R245" s="37">
        <f t="shared" si="14"/>
        <v>21879.949999999993</v>
      </c>
      <c r="S245" s="38">
        <f t="shared" si="15"/>
        <v>31159.23679499999</v>
      </c>
      <c r="T245" s="38"/>
      <c r="U245" s="38"/>
      <c r="V245" s="39">
        <f t="shared" si="16"/>
        <v>6067.16</v>
      </c>
      <c r="W245" s="39">
        <f t="shared" si="17"/>
        <v>37226.396794999993</v>
      </c>
      <c r="X245" s="1">
        <f t="shared" si="18"/>
        <v>33390</v>
      </c>
      <c r="Y245" s="37">
        <f t="shared" si="19"/>
        <v>3836.3967949999933</v>
      </c>
      <c r="Z245" s="204">
        <f t="shared" si="20"/>
        <v>0.11489657966457001</v>
      </c>
      <c r="AA245" s="204">
        <f t="shared" si="21"/>
        <v>0.14040988400180909</v>
      </c>
      <c r="AB245" s="204">
        <f>SUM($C$2:C245)*D245/SUM($B$2:B245)-1</f>
        <v>0.14148758957771745</v>
      </c>
      <c r="AC245" s="204">
        <f t="shared" si="22"/>
        <v>-2.6591009913147445E-2</v>
      </c>
      <c r="AD245" s="40">
        <f t="shared" si="23"/>
        <v>4.456533333333329E-2</v>
      </c>
    </row>
    <row r="246" spans="1:30">
      <c r="A246" s="31" t="s">
        <v>286</v>
      </c>
      <c r="B246" s="2">
        <v>135</v>
      </c>
      <c r="C246" s="125">
        <v>93.48</v>
      </c>
      <c r="D246" s="121">
        <v>1.4424999999999999</v>
      </c>
      <c r="E246" s="32">
        <f t="shared" si="4"/>
        <v>0.22000000000000003</v>
      </c>
      <c r="F246" s="13">
        <f t="shared" si="5"/>
        <v>0.16053688888888895</v>
      </c>
      <c r="H246" s="5">
        <f t="shared" si="6"/>
        <v>21.672480000000007</v>
      </c>
      <c r="I246" s="2" t="s">
        <v>66</v>
      </c>
      <c r="J246" s="33" t="s">
        <v>287</v>
      </c>
      <c r="K246" s="34">
        <f t="shared" si="7"/>
        <v>43832</v>
      </c>
      <c r="L246" s="34" t="str">
        <f t="shared" ca="1" si="8"/>
        <v>2020-07-27</v>
      </c>
      <c r="M246" s="18">
        <f t="shared" ca="1" si="9"/>
        <v>28080</v>
      </c>
      <c r="N246" s="19">
        <f t="shared" ca="1" si="10"/>
        <v>0.28171136752136761</v>
      </c>
      <c r="O246" s="35">
        <f t="shared" si="11"/>
        <v>134.8449</v>
      </c>
      <c r="P246" s="35">
        <f t="shared" si="12"/>
        <v>0.15510000000000446</v>
      </c>
      <c r="Q246" s="36">
        <f t="shared" si="13"/>
        <v>0.9</v>
      </c>
      <c r="R246" s="37">
        <f t="shared" si="14"/>
        <v>21741.919999999995</v>
      </c>
      <c r="S246" s="38">
        <f t="shared" si="15"/>
        <v>31362.719599999989</v>
      </c>
      <c r="T246" s="38">
        <v>231.51</v>
      </c>
      <c r="U246" s="38">
        <v>332.28</v>
      </c>
      <c r="V246" s="39">
        <f t="shared" si="16"/>
        <v>6399.44</v>
      </c>
      <c r="W246" s="39">
        <f t="shared" si="17"/>
        <v>37762.159599999992</v>
      </c>
      <c r="X246" s="1">
        <f t="shared" si="18"/>
        <v>33525</v>
      </c>
      <c r="Y246" s="37">
        <f t="shared" si="19"/>
        <v>4237.1595999999918</v>
      </c>
      <c r="Z246" s="204">
        <f t="shared" si="20"/>
        <v>0.12638805667412356</v>
      </c>
      <c r="AA246" s="204">
        <f t="shared" si="21"/>
        <v>0.15620542396175363</v>
      </c>
      <c r="AB246" s="204">
        <f>SUM($C$2:C246)*D246/SUM($B$2:B246)-1</f>
        <v>0.15560234750186397</v>
      </c>
      <c r="AC246" s="204">
        <f t="shared" si="22"/>
        <v>-2.9214290827740408E-2</v>
      </c>
      <c r="AD246" s="40">
        <f t="shared" si="23"/>
        <v>5.9463111111111078E-2</v>
      </c>
    </row>
    <row r="247" spans="1:30">
      <c r="A247" s="31" t="s">
        <v>288</v>
      </c>
      <c r="B247" s="2">
        <v>135</v>
      </c>
      <c r="C247" s="125">
        <v>93.63</v>
      </c>
      <c r="D247" s="121">
        <v>1.4401999999999999</v>
      </c>
      <c r="E247" s="32">
        <f t="shared" si="4"/>
        <v>0.22000000000000003</v>
      </c>
      <c r="F247" s="13">
        <f t="shared" si="5"/>
        <v>0.16239911111111108</v>
      </c>
      <c r="H247" s="5">
        <f t="shared" si="6"/>
        <v>21.923879999999997</v>
      </c>
      <c r="I247" s="2" t="s">
        <v>66</v>
      </c>
      <c r="J247" s="33" t="s">
        <v>289</v>
      </c>
      <c r="K247" s="34">
        <f t="shared" si="7"/>
        <v>43833</v>
      </c>
      <c r="L247" s="34" t="str">
        <f t="shared" ca="1" si="8"/>
        <v>2020-07-27</v>
      </c>
      <c r="M247" s="18">
        <f t="shared" ca="1" si="9"/>
        <v>27945</v>
      </c>
      <c r="N247" s="19">
        <f t="shared" ca="1" si="10"/>
        <v>0.28635592055823933</v>
      </c>
      <c r="O247" s="35">
        <f t="shared" si="11"/>
        <v>134.84592599999999</v>
      </c>
      <c r="P247" s="35">
        <f t="shared" si="12"/>
        <v>0.15407400000000848</v>
      </c>
      <c r="Q247" s="36">
        <f t="shared" si="13"/>
        <v>0.9</v>
      </c>
      <c r="R247" s="37">
        <f t="shared" si="14"/>
        <v>21835.549999999996</v>
      </c>
      <c r="S247" s="38">
        <f t="shared" si="15"/>
        <v>31447.559109999991</v>
      </c>
      <c r="T247" s="38"/>
      <c r="U247" s="38"/>
      <c r="V247" s="39">
        <f t="shared" si="16"/>
        <v>6399.44</v>
      </c>
      <c r="W247" s="39">
        <f t="shared" si="17"/>
        <v>37846.99910999999</v>
      </c>
      <c r="X247" s="1">
        <f t="shared" si="18"/>
        <v>33660</v>
      </c>
      <c r="Y247" s="37">
        <f t="shared" si="19"/>
        <v>4186.9991099999897</v>
      </c>
      <c r="Z247" s="204">
        <f t="shared" si="20"/>
        <v>0.12439094206773582</v>
      </c>
      <c r="AA247" s="204">
        <f t="shared" si="21"/>
        <v>0.15359182313202635</v>
      </c>
      <c r="AB247" s="204">
        <f>SUM($C$2:C247)*D247/SUM($B$2:B247)-1</f>
        <v>0.15313853161021962</v>
      </c>
      <c r="AC247" s="204">
        <f t="shared" si="22"/>
        <v>-2.8747589542483798E-2</v>
      </c>
      <c r="AD247" s="40">
        <f t="shared" si="23"/>
        <v>5.7600888888888951E-2</v>
      </c>
    </row>
    <row r="248" spans="1:30">
      <c r="A248" s="31" t="s">
        <v>290</v>
      </c>
      <c r="B248" s="2">
        <v>135</v>
      </c>
      <c r="C248" s="125">
        <v>93.96</v>
      </c>
      <c r="D248" s="121">
        <v>1.4351</v>
      </c>
      <c r="E248" s="32">
        <f t="shared" si="4"/>
        <v>0.22000000000000003</v>
      </c>
      <c r="F248" s="13">
        <f t="shared" si="5"/>
        <v>0.16649599999999992</v>
      </c>
      <c r="H248" s="5">
        <f t="shared" si="6"/>
        <v>22.476959999999991</v>
      </c>
      <c r="I248" s="2" t="s">
        <v>66</v>
      </c>
      <c r="J248" s="33" t="s">
        <v>291</v>
      </c>
      <c r="K248" s="34">
        <f t="shared" si="7"/>
        <v>43836</v>
      </c>
      <c r="L248" s="34" t="str">
        <f t="shared" ca="1" si="8"/>
        <v>2020-07-27</v>
      </c>
      <c r="M248" s="18">
        <f t="shared" ca="1" si="9"/>
        <v>27540</v>
      </c>
      <c r="N248" s="19">
        <f t="shared" ca="1" si="10"/>
        <v>0.29789725490196067</v>
      </c>
      <c r="O248" s="35">
        <f t="shared" si="11"/>
        <v>134.84199599999999</v>
      </c>
      <c r="P248" s="35">
        <f t="shared" si="12"/>
        <v>0.15800400000000536</v>
      </c>
      <c r="Q248" s="36">
        <f t="shared" si="13"/>
        <v>0.9</v>
      </c>
      <c r="R248" s="37">
        <f t="shared" si="14"/>
        <v>21929.509999999995</v>
      </c>
      <c r="S248" s="38">
        <f t="shared" si="15"/>
        <v>31471.039800999992</v>
      </c>
      <c r="T248" s="38"/>
      <c r="U248" s="38"/>
      <c r="V248" s="39">
        <f t="shared" si="16"/>
        <v>6399.44</v>
      </c>
      <c r="W248" s="39">
        <f t="shared" si="17"/>
        <v>37870.479800999994</v>
      </c>
      <c r="X248" s="1">
        <f t="shared" si="18"/>
        <v>33795</v>
      </c>
      <c r="Y248" s="37">
        <f t="shared" si="19"/>
        <v>4075.479800999994</v>
      </c>
      <c r="Z248" s="204">
        <f t="shared" si="20"/>
        <v>0.12059416484687069</v>
      </c>
      <c r="AA248" s="204">
        <f t="shared" si="21"/>
        <v>0.14876424504554708</v>
      </c>
      <c r="AB248" s="204">
        <f>SUM($C$2:C248)*D248/SUM($B$2:B248)-1</f>
        <v>0.14845496472851005</v>
      </c>
      <c r="AC248" s="204">
        <f t="shared" si="22"/>
        <v>-2.7860799881639364E-2</v>
      </c>
      <c r="AD248" s="40">
        <f t="shared" si="23"/>
        <v>5.3504000000000107E-2</v>
      </c>
    </row>
    <row r="249" spans="1:30">
      <c r="A249" s="31" t="s">
        <v>292</v>
      </c>
      <c r="B249" s="2">
        <v>135</v>
      </c>
      <c r="C249" s="125">
        <v>93.3</v>
      </c>
      <c r="D249" s="121">
        <v>1.4452</v>
      </c>
      <c r="E249" s="32">
        <f t="shared" si="4"/>
        <v>0.22000000000000003</v>
      </c>
      <c r="F249" s="13">
        <f t="shared" si="5"/>
        <v>0.15830222222222223</v>
      </c>
      <c r="H249" s="5">
        <f t="shared" si="6"/>
        <v>21.370800000000003</v>
      </c>
      <c r="I249" s="2" t="s">
        <v>66</v>
      </c>
      <c r="J249" s="33" t="s">
        <v>293</v>
      </c>
      <c r="K249" s="34">
        <f t="shared" si="7"/>
        <v>43837</v>
      </c>
      <c r="L249" s="34" t="str">
        <f t="shared" ca="1" si="8"/>
        <v>2020-07-27</v>
      </c>
      <c r="M249" s="18">
        <f t="shared" ca="1" si="9"/>
        <v>27405</v>
      </c>
      <c r="N249" s="19">
        <f t="shared" ca="1" si="10"/>
        <v>0.28463207443897098</v>
      </c>
      <c r="O249" s="35">
        <f t="shared" si="11"/>
        <v>134.83716000000001</v>
      </c>
      <c r="P249" s="35">
        <f t="shared" si="12"/>
        <v>0.16283999999998855</v>
      </c>
      <c r="Q249" s="36">
        <f t="shared" si="13"/>
        <v>0.9</v>
      </c>
      <c r="R249" s="37">
        <f t="shared" si="14"/>
        <v>22022.809999999994</v>
      </c>
      <c r="S249" s="38">
        <f t="shared" si="15"/>
        <v>31827.365011999991</v>
      </c>
      <c r="T249" s="38"/>
      <c r="U249" s="38"/>
      <c r="V249" s="39">
        <f t="shared" si="16"/>
        <v>6399.44</v>
      </c>
      <c r="W249" s="39">
        <f t="shared" si="17"/>
        <v>38226.80501199999</v>
      </c>
      <c r="X249" s="1">
        <f t="shared" si="18"/>
        <v>33930</v>
      </c>
      <c r="Y249" s="37">
        <f t="shared" si="19"/>
        <v>4296.8050119999898</v>
      </c>
      <c r="Z249" s="204">
        <f t="shared" si="20"/>
        <v>0.12663734193928655</v>
      </c>
      <c r="AA249" s="204">
        <f t="shared" si="21"/>
        <v>0.15607401418641653</v>
      </c>
      <c r="AB249" s="204">
        <f>SUM($C$2:C249)*D249/SUM($B$2:B249)-1</f>
        <v>0.15590997571470666</v>
      </c>
      <c r="AC249" s="204">
        <f t="shared" si="22"/>
        <v>-2.9272633775420109E-2</v>
      </c>
      <c r="AD249" s="40">
        <f t="shared" si="23"/>
        <v>6.1697777777777796E-2</v>
      </c>
    </row>
    <row r="250" spans="1:30">
      <c r="A250" s="31" t="s">
        <v>294</v>
      </c>
      <c r="B250" s="2">
        <v>135</v>
      </c>
      <c r="C250" s="125">
        <v>94.32</v>
      </c>
      <c r="D250" s="121">
        <v>1.4296</v>
      </c>
      <c r="E250" s="32">
        <f t="shared" si="4"/>
        <v>0.22000000000000003</v>
      </c>
      <c r="F250" s="13">
        <f t="shared" si="5"/>
        <v>0.17096533333333314</v>
      </c>
      <c r="H250" s="5">
        <f t="shared" si="6"/>
        <v>23.080319999999972</v>
      </c>
      <c r="I250" s="2" t="s">
        <v>66</v>
      </c>
      <c r="J250" s="33" t="s">
        <v>295</v>
      </c>
      <c r="K250" s="34">
        <f t="shared" si="7"/>
        <v>43838</v>
      </c>
      <c r="L250" s="34" t="str">
        <f t="shared" ca="1" si="8"/>
        <v>2020-07-27</v>
      </c>
      <c r="M250" s="18">
        <f t="shared" ca="1" si="9"/>
        <v>27270</v>
      </c>
      <c r="N250" s="19">
        <f t="shared" ca="1" si="10"/>
        <v>0.30892250825082468</v>
      </c>
      <c r="O250" s="35">
        <f t="shared" si="11"/>
        <v>134.83987199999999</v>
      </c>
      <c r="P250" s="35">
        <f t="shared" si="12"/>
        <v>0.16012800000001448</v>
      </c>
      <c r="Q250" s="36">
        <f t="shared" si="13"/>
        <v>0.9</v>
      </c>
      <c r="R250" s="37">
        <f t="shared" si="14"/>
        <v>22117.129999999994</v>
      </c>
      <c r="S250" s="38">
        <f t="shared" si="15"/>
        <v>31618.649047999992</v>
      </c>
      <c r="T250" s="38"/>
      <c r="U250" s="38"/>
      <c r="V250" s="39">
        <f t="shared" si="16"/>
        <v>6399.44</v>
      </c>
      <c r="W250" s="39">
        <f t="shared" si="17"/>
        <v>38018.089047999994</v>
      </c>
      <c r="X250" s="1">
        <f t="shared" si="18"/>
        <v>34065</v>
      </c>
      <c r="Y250" s="37">
        <f t="shared" si="19"/>
        <v>3953.0890479999944</v>
      </c>
      <c r="Z250" s="204">
        <f t="shared" si="20"/>
        <v>0.11604547330104187</v>
      </c>
      <c r="AA250" s="204">
        <f t="shared" si="21"/>
        <v>0.1428884522127869</v>
      </c>
      <c r="AB250" s="204">
        <f>SUM($C$2:C250)*D250/SUM($B$2:B250)-1</f>
        <v>0.14285954851020066</v>
      </c>
      <c r="AC250" s="204">
        <f t="shared" si="22"/>
        <v>-2.6814075209158794E-2</v>
      </c>
      <c r="AD250" s="40">
        <f t="shared" si="23"/>
        <v>4.9034666666666893E-2</v>
      </c>
    </row>
    <row r="251" spans="1:30">
      <c r="A251" s="31" t="s">
        <v>296</v>
      </c>
      <c r="B251" s="2">
        <v>135</v>
      </c>
      <c r="C251" s="125">
        <v>93.21</v>
      </c>
      <c r="D251" s="121">
        <v>1.4466000000000001</v>
      </c>
      <c r="E251" s="32">
        <f t="shared" si="4"/>
        <v>0.22000000000000003</v>
      </c>
      <c r="F251" s="13">
        <f t="shared" si="5"/>
        <v>0.15718488888888879</v>
      </c>
      <c r="H251" s="5">
        <f t="shared" si="6"/>
        <v>21.219959999999986</v>
      </c>
      <c r="I251" s="2" t="s">
        <v>66</v>
      </c>
      <c r="J251" s="33" t="s">
        <v>297</v>
      </c>
      <c r="K251" s="34">
        <f t="shared" si="7"/>
        <v>43839</v>
      </c>
      <c r="L251" s="34" t="str">
        <f t="shared" ca="1" si="8"/>
        <v>2020-07-27</v>
      </c>
      <c r="M251" s="18">
        <f t="shared" ca="1" si="9"/>
        <v>27135</v>
      </c>
      <c r="N251" s="19">
        <f t="shared" ca="1" si="10"/>
        <v>0.28543524599226072</v>
      </c>
      <c r="O251" s="35">
        <f t="shared" si="11"/>
        <v>134.83758599999999</v>
      </c>
      <c r="P251" s="35">
        <f t="shared" si="12"/>
        <v>0.16241400000001249</v>
      </c>
      <c r="Q251" s="36">
        <f t="shared" si="13"/>
        <v>0.9</v>
      </c>
      <c r="R251" s="37">
        <f t="shared" si="14"/>
        <v>22210.339999999993</v>
      </c>
      <c r="S251" s="38">
        <f t="shared" si="15"/>
        <v>32129.477843999994</v>
      </c>
      <c r="T251" s="38"/>
      <c r="U251" s="38"/>
      <c r="V251" s="39">
        <f t="shared" si="16"/>
        <v>6399.44</v>
      </c>
      <c r="W251" s="39">
        <f t="shared" si="17"/>
        <v>38528.917843999996</v>
      </c>
      <c r="X251" s="1">
        <f t="shared" si="18"/>
        <v>34200</v>
      </c>
      <c r="Y251" s="37">
        <f t="shared" si="19"/>
        <v>4328.917843999996</v>
      </c>
      <c r="Z251" s="204">
        <f t="shared" si="20"/>
        <v>0.12657654514619865</v>
      </c>
      <c r="AA251" s="204">
        <f t="shared" si="21"/>
        <v>0.155713332537186</v>
      </c>
      <c r="AB251" s="204">
        <f>SUM($C$2:C251)*D251/SUM($B$2:B251)-1</f>
        <v>0.15582747824561394</v>
      </c>
      <c r="AC251" s="204">
        <f t="shared" si="22"/>
        <v>-2.9250933099415288E-2</v>
      </c>
      <c r="AD251" s="40">
        <f t="shared" si="23"/>
        <v>6.2815111111111238E-2</v>
      </c>
    </row>
    <row r="252" spans="1:30">
      <c r="A252" s="31" t="s">
        <v>298</v>
      </c>
      <c r="B252" s="2">
        <v>135</v>
      </c>
      <c r="C252" s="125">
        <v>93.22</v>
      </c>
      <c r="D252" s="121">
        <v>1.4464999999999999</v>
      </c>
      <c r="E252" s="32">
        <f t="shared" si="4"/>
        <v>0.22000000000000003</v>
      </c>
      <c r="F252" s="13">
        <f t="shared" si="5"/>
        <v>0.15730903703703697</v>
      </c>
      <c r="H252" s="5">
        <f t="shared" si="6"/>
        <v>21.236719999999991</v>
      </c>
      <c r="I252" s="2" t="s">
        <v>66</v>
      </c>
      <c r="J252" s="33" t="s">
        <v>299</v>
      </c>
      <c r="K252" s="34">
        <f t="shared" si="7"/>
        <v>43840</v>
      </c>
      <c r="L252" s="34" t="str">
        <f t="shared" ca="1" si="8"/>
        <v>2020-07-27</v>
      </c>
      <c r="M252" s="18">
        <f t="shared" ca="1" si="9"/>
        <v>27000</v>
      </c>
      <c r="N252" s="19">
        <f t="shared" ca="1" si="10"/>
        <v>0.28708899259259246</v>
      </c>
      <c r="O252" s="35">
        <f t="shared" si="11"/>
        <v>134.84272999999999</v>
      </c>
      <c r="P252" s="35">
        <f t="shared" si="12"/>
        <v>0.15727000000001112</v>
      </c>
      <c r="Q252" s="36">
        <f t="shared" si="13"/>
        <v>0.9</v>
      </c>
      <c r="R252" s="37">
        <f t="shared" si="14"/>
        <v>22303.559999999994</v>
      </c>
      <c r="S252" s="38">
        <f t="shared" si="15"/>
        <v>32262.099539999988</v>
      </c>
      <c r="T252" s="38"/>
      <c r="U252" s="38"/>
      <c r="V252" s="39">
        <f t="shared" si="16"/>
        <v>6399.44</v>
      </c>
      <c r="W252" s="39">
        <f t="shared" si="17"/>
        <v>38661.539539999991</v>
      </c>
      <c r="X252" s="1">
        <f t="shared" si="18"/>
        <v>34335</v>
      </c>
      <c r="Y252" s="37">
        <f t="shared" si="19"/>
        <v>4326.5395399999907</v>
      </c>
      <c r="Z252" s="204">
        <f t="shared" si="20"/>
        <v>0.12600959778651499</v>
      </c>
      <c r="AA252" s="204">
        <f t="shared" si="21"/>
        <v>0.1548757046574325</v>
      </c>
      <c r="AB252" s="204">
        <f>SUM($C$2:C252)*D252/SUM($B$2:B252)-1</f>
        <v>0.15513062239697084</v>
      </c>
      <c r="AC252" s="204">
        <f t="shared" si="22"/>
        <v>-2.9121024610455848E-2</v>
      </c>
      <c r="AD252" s="40">
        <f t="shared" si="23"/>
        <v>6.2690962962963059E-2</v>
      </c>
    </row>
    <row r="253" spans="1:30">
      <c r="A253" s="31" t="s">
        <v>300</v>
      </c>
      <c r="B253" s="2">
        <v>135</v>
      </c>
      <c r="C253" s="125">
        <v>92.37</v>
      </c>
      <c r="D253" s="121">
        <v>1.4598</v>
      </c>
      <c r="E253" s="32">
        <f t="shared" si="4"/>
        <v>0.22000000000000003</v>
      </c>
      <c r="F253" s="13">
        <f t="shared" si="5"/>
        <v>0.14675644444444438</v>
      </c>
      <c r="H253" s="5">
        <f t="shared" si="6"/>
        <v>19.812119999999993</v>
      </c>
      <c r="I253" s="2" t="s">
        <v>66</v>
      </c>
      <c r="J253" s="33" t="s">
        <v>301</v>
      </c>
      <c r="K253" s="34">
        <f t="shared" si="7"/>
        <v>43843</v>
      </c>
      <c r="L253" s="34" t="str">
        <f t="shared" ca="1" si="8"/>
        <v>2020-07-27</v>
      </c>
      <c r="M253" s="18">
        <f t="shared" ca="1" si="9"/>
        <v>26595</v>
      </c>
      <c r="N253" s="19">
        <f t="shared" ca="1" si="10"/>
        <v>0.27190914833615332</v>
      </c>
      <c r="O253" s="35">
        <f t="shared" si="11"/>
        <v>134.84172599999999</v>
      </c>
      <c r="P253" s="35">
        <f t="shared" si="12"/>
        <v>0.1582740000000058</v>
      </c>
      <c r="Q253" s="36">
        <f t="shared" si="13"/>
        <v>0.9</v>
      </c>
      <c r="R253" s="37">
        <f t="shared" si="14"/>
        <v>21943.239999999994</v>
      </c>
      <c r="S253" s="38">
        <f t="shared" si="15"/>
        <v>32032.741751999991</v>
      </c>
      <c r="T253" s="38">
        <v>452.69</v>
      </c>
      <c r="U253" s="38">
        <v>657.54</v>
      </c>
      <c r="V253" s="39">
        <f t="shared" si="16"/>
        <v>7056.98</v>
      </c>
      <c r="W253" s="39">
        <f t="shared" si="17"/>
        <v>39089.72175199999</v>
      </c>
      <c r="X253" s="1">
        <f t="shared" si="18"/>
        <v>34470</v>
      </c>
      <c r="Y253" s="37">
        <f t="shared" si="19"/>
        <v>4619.7217519999904</v>
      </c>
      <c r="Z253" s="204">
        <f t="shared" si="20"/>
        <v>0.1340215187699445</v>
      </c>
      <c r="AA253" s="204">
        <f t="shared" si="21"/>
        <v>0.16852290451763396</v>
      </c>
      <c r="AB253" s="204">
        <f>SUM($C$2:C253)*D253/SUM($B$2:B253)-1</f>
        <v>0.16509784595300236</v>
      </c>
      <c r="AC253" s="204">
        <f t="shared" si="22"/>
        <v>-3.1076327183057861E-2</v>
      </c>
      <c r="AD253" s="40">
        <f t="shared" si="23"/>
        <v>7.3243555555555645E-2</v>
      </c>
    </row>
    <row r="254" spans="1:30">
      <c r="A254" s="31" t="s">
        <v>302</v>
      </c>
      <c r="B254" s="2">
        <v>135</v>
      </c>
      <c r="C254" s="125">
        <v>92.65</v>
      </c>
      <c r="D254" s="121">
        <v>1.4553</v>
      </c>
      <c r="E254" s="32">
        <f t="shared" si="4"/>
        <v>0.22000000000000003</v>
      </c>
      <c r="F254" s="13">
        <f t="shared" si="5"/>
        <v>0.15023259259259253</v>
      </c>
      <c r="H254" s="5">
        <f t="shared" si="6"/>
        <v>20.281399999999991</v>
      </c>
      <c r="I254" s="2" t="s">
        <v>66</v>
      </c>
      <c r="J254" s="33" t="s">
        <v>303</v>
      </c>
      <c r="K254" s="34">
        <f t="shared" si="7"/>
        <v>43844</v>
      </c>
      <c r="L254" s="34" t="str">
        <f t="shared" ca="1" si="8"/>
        <v>2020-07-27</v>
      </c>
      <c r="M254" s="18">
        <f t="shared" ca="1" si="9"/>
        <v>26460</v>
      </c>
      <c r="N254" s="19">
        <f t="shared" ca="1" si="10"/>
        <v>0.27976987906273604</v>
      </c>
      <c r="O254" s="35">
        <f t="shared" si="11"/>
        <v>134.83354500000002</v>
      </c>
      <c r="P254" s="35">
        <f t="shared" si="12"/>
        <v>0.16645499999998492</v>
      </c>
      <c r="Q254" s="36">
        <f t="shared" si="13"/>
        <v>0.9</v>
      </c>
      <c r="R254" s="37">
        <f t="shared" si="14"/>
        <v>22035.889999999996</v>
      </c>
      <c r="S254" s="38">
        <f t="shared" si="15"/>
        <v>32068.830716999993</v>
      </c>
      <c r="T254" s="38"/>
      <c r="U254" s="38"/>
      <c r="V254" s="39">
        <f t="shared" si="16"/>
        <v>7056.98</v>
      </c>
      <c r="W254" s="39">
        <f t="shared" si="17"/>
        <v>39125.810716999993</v>
      </c>
      <c r="X254" s="1">
        <f t="shared" si="18"/>
        <v>34605</v>
      </c>
      <c r="Y254" s="37">
        <f t="shared" si="19"/>
        <v>4520.810716999993</v>
      </c>
      <c r="Z254" s="204">
        <f t="shared" si="20"/>
        <v>0.13064039060829336</v>
      </c>
      <c r="AA254" s="204">
        <f t="shared" si="21"/>
        <v>0.16410655709557331</v>
      </c>
      <c r="AB254" s="204">
        <f>SUM($C$2:C254)*D254/SUM($B$2:B254)-1</f>
        <v>0.16087142522756825</v>
      </c>
      <c r="AC254" s="204">
        <f t="shared" si="22"/>
        <v>-3.0231034619274899E-2</v>
      </c>
      <c r="AD254" s="40">
        <f t="shared" si="23"/>
        <v>6.97674074074075E-2</v>
      </c>
    </row>
    <row r="255" spans="1:30">
      <c r="A255" s="31" t="s">
        <v>304</v>
      </c>
      <c r="B255" s="2">
        <v>135</v>
      </c>
      <c r="C255" s="125">
        <v>93.14</v>
      </c>
      <c r="D255" s="121">
        <v>1.4477</v>
      </c>
      <c r="E255" s="32">
        <f t="shared" si="4"/>
        <v>0.22000000000000003</v>
      </c>
      <c r="F255" s="13">
        <f t="shared" si="5"/>
        <v>0.1563158518518519</v>
      </c>
      <c r="H255" s="5">
        <f t="shared" si="6"/>
        <v>21.102640000000008</v>
      </c>
      <c r="I255" s="2" t="s">
        <v>66</v>
      </c>
      <c r="J255" s="33" t="s">
        <v>305</v>
      </c>
      <c r="K255" s="34">
        <f t="shared" si="7"/>
        <v>43845</v>
      </c>
      <c r="L255" s="34" t="str">
        <f t="shared" ca="1" si="8"/>
        <v>2020-07-27</v>
      </c>
      <c r="M255" s="18">
        <f t="shared" ca="1" si="9"/>
        <v>26325</v>
      </c>
      <c r="N255" s="19">
        <f t="shared" ca="1" si="10"/>
        <v>0.29259120987654336</v>
      </c>
      <c r="O255" s="35">
        <f t="shared" si="11"/>
        <v>134.83877799999999</v>
      </c>
      <c r="P255" s="35">
        <f t="shared" si="12"/>
        <v>0.1612220000000093</v>
      </c>
      <c r="Q255" s="36">
        <f t="shared" si="13"/>
        <v>0.9</v>
      </c>
      <c r="R255" s="37">
        <f t="shared" si="14"/>
        <v>22129.029999999995</v>
      </c>
      <c r="S255" s="38">
        <f t="shared" si="15"/>
        <v>32036.196730999993</v>
      </c>
      <c r="T255" s="38"/>
      <c r="U255" s="38"/>
      <c r="V255" s="39">
        <f t="shared" si="16"/>
        <v>7056.98</v>
      </c>
      <c r="W255" s="39">
        <f t="shared" si="17"/>
        <v>39093.176730999992</v>
      </c>
      <c r="X255" s="1">
        <f t="shared" si="18"/>
        <v>34740</v>
      </c>
      <c r="Y255" s="37">
        <f t="shared" si="19"/>
        <v>4353.1767309999923</v>
      </c>
      <c r="Z255" s="204">
        <f t="shared" si="20"/>
        <v>0.12530733249856052</v>
      </c>
      <c r="AA255" s="204">
        <f t="shared" si="21"/>
        <v>0.15725078878677223</v>
      </c>
      <c r="AB255" s="204">
        <f>SUM($C$2:C255)*D255/SUM($B$2:B255)-1</f>
        <v>0.15420278664363818</v>
      </c>
      <c r="AC255" s="204">
        <f t="shared" si="22"/>
        <v>-2.8895454145077659E-2</v>
      </c>
      <c r="AD255" s="40">
        <f t="shared" si="23"/>
        <v>6.3684148148148129E-2</v>
      </c>
    </row>
    <row r="256" spans="1:30">
      <c r="A256" s="31" t="s">
        <v>306</v>
      </c>
      <c r="B256" s="2">
        <v>135</v>
      </c>
      <c r="C256" s="125">
        <v>93.47</v>
      </c>
      <c r="D256" s="121">
        <v>1.4426000000000001</v>
      </c>
      <c r="E256" s="32">
        <f t="shared" si="4"/>
        <v>0.22000000000000003</v>
      </c>
      <c r="F256" s="13">
        <f t="shared" si="5"/>
        <v>0.16041274074074074</v>
      </c>
      <c r="H256" s="5">
        <f t="shared" si="6"/>
        <v>21.655720000000002</v>
      </c>
      <c r="I256" s="2" t="s">
        <v>66</v>
      </c>
      <c r="J256" s="33" t="s">
        <v>307</v>
      </c>
      <c r="K256" s="34">
        <f t="shared" si="7"/>
        <v>43846</v>
      </c>
      <c r="L256" s="34" t="str">
        <f t="shared" ca="1" si="8"/>
        <v>2020-07-27</v>
      </c>
      <c r="M256" s="18">
        <f t="shared" ca="1" si="9"/>
        <v>26190</v>
      </c>
      <c r="N256" s="19">
        <f t="shared" ca="1" si="10"/>
        <v>0.30180747613592979</v>
      </c>
      <c r="O256" s="35">
        <f t="shared" si="11"/>
        <v>134.839822</v>
      </c>
      <c r="P256" s="35">
        <f t="shared" si="12"/>
        <v>0.16017800000000193</v>
      </c>
      <c r="Q256" s="36">
        <f t="shared" si="13"/>
        <v>0.9</v>
      </c>
      <c r="R256" s="37">
        <f t="shared" si="14"/>
        <v>22222.499999999996</v>
      </c>
      <c r="S256" s="38">
        <f t="shared" si="15"/>
        <v>32058.178499999998</v>
      </c>
      <c r="T256" s="38"/>
      <c r="U256" s="38"/>
      <c r="V256" s="39">
        <f t="shared" si="16"/>
        <v>7056.98</v>
      </c>
      <c r="W256" s="39">
        <f t="shared" si="17"/>
        <v>39115.158499999998</v>
      </c>
      <c r="X256" s="1">
        <f t="shared" si="18"/>
        <v>34875</v>
      </c>
      <c r="Y256" s="37">
        <f t="shared" si="19"/>
        <v>4240.1584999999977</v>
      </c>
      <c r="Z256" s="204">
        <f t="shared" si="20"/>
        <v>0.12158160573476695</v>
      </c>
      <c r="AA256" s="204">
        <f t="shared" si="21"/>
        <v>0.15242488502057294</v>
      </c>
      <c r="AB256" s="204">
        <f>SUM($C$2:C256)*D256/SUM($B$2:B256)-1</f>
        <v>0.14955095988530465</v>
      </c>
      <c r="AC256" s="204">
        <f t="shared" si="22"/>
        <v>-2.7969354150537695E-2</v>
      </c>
      <c r="AD256" s="40">
        <f t="shared" si="23"/>
        <v>5.9587259259259284E-2</v>
      </c>
    </row>
    <row r="257" spans="1:30">
      <c r="A257" s="31" t="s">
        <v>308</v>
      </c>
      <c r="B257" s="2">
        <v>135</v>
      </c>
      <c r="C257" s="125">
        <v>93.35</v>
      </c>
      <c r="D257" s="121">
        <v>1.4444999999999999</v>
      </c>
      <c r="E257" s="32">
        <f t="shared" si="4"/>
        <v>0.22000000000000003</v>
      </c>
      <c r="F257" s="13">
        <f t="shared" si="5"/>
        <v>0.15892296296296274</v>
      </c>
      <c r="H257" s="5">
        <f t="shared" si="6"/>
        <v>21.454599999999971</v>
      </c>
      <c r="I257" s="2" t="s">
        <v>66</v>
      </c>
      <c r="J257" s="33" t="s">
        <v>309</v>
      </c>
      <c r="K257" s="34">
        <f t="shared" si="7"/>
        <v>43847</v>
      </c>
      <c r="L257" s="34" t="str">
        <f t="shared" ca="1" si="8"/>
        <v>2020-07-27</v>
      </c>
      <c r="M257" s="18">
        <f t="shared" ca="1" si="9"/>
        <v>26055</v>
      </c>
      <c r="N257" s="19">
        <f t="shared" ca="1" si="10"/>
        <v>0.30055379005948912</v>
      </c>
      <c r="O257" s="35">
        <f t="shared" si="11"/>
        <v>134.84407499999998</v>
      </c>
      <c r="P257" s="35">
        <f t="shared" si="12"/>
        <v>0.15592500000002474</v>
      </c>
      <c r="Q257" s="36">
        <f t="shared" si="13"/>
        <v>0.9</v>
      </c>
      <c r="R257" s="37">
        <f t="shared" si="14"/>
        <v>22315.849999999995</v>
      </c>
      <c r="S257" s="38">
        <f t="shared" si="15"/>
        <v>32235.245324999989</v>
      </c>
      <c r="T257" s="38"/>
      <c r="U257" s="38"/>
      <c r="V257" s="39">
        <f t="shared" si="16"/>
        <v>7056.98</v>
      </c>
      <c r="W257" s="39">
        <f t="shared" si="17"/>
        <v>39292.225324999992</v>
      </c>
      <c r="X257" s="1">
        <f t="shared" si="18"/>
        <v>35010</v>
      </c>
      <c r="Y257" s="37">
        <f t="shared" si="19"/>
        <v>4282.2253249999922</v>
      </c>
      <c r="Z257" s="204">
        <f t="shared" si="20"/>
        <v>0.1223143480434159</v>
      </c>
      <c r="AA257" s="204">
        <f t="shared" si="21"/>
        <v>0.15319365581965694</v>
      </c>
      <c r="AB257" s="204">
        <f>SUM($C$2:C257)*D257/SUM($B$2:B257)-1</f>
        <v>0.15047802827763457</v>
      </c>
      <c r="AC257" s="204">
        <f t="shared" si="22"/>
        <v>-2.8163680234218669E-2</v>
      </c>
      <c r="AD257" s="40">
        <f t="shared" si="23"/>
        <v>6.1077037037037291E-2</v>
      </c>
    </row>
    <row r="258" spans="1:30">
      <c r="A258" s="31" t="s">
        <v>310</v>
      </c>
      <c r="B258" s="2">
        <v>135</v>
      </c>
      <c r="C258" s="125">
        <v>92.67</v>
      </c>
      <c r="D258" s="121">
        <v>1.4551000000000001</v>
      </c>
      <c r="E258" s="32">
        <f t="shared" si="4"/>
        <v>0.22000000000000003</v>
      </c>
      <c r="F258" s="13">
        <f t="shared" si="5"/>
        <v>0.15048088888888889</v>
      </c>
      <c r="H258" s="5">
        <f t="shared" si="6"/>
        <v>20.314920000000001</v>
      </c>
      <c r="I258" s="2" t="s">
        <v>66</v>
      </c>
      <c r="J258" s="33" t="s">
        <v>311</v>
      </c>
      <c r="K258" s="34">
        <f t="shared" si="7"/>
        <v>43850</v>
      </c>
      <c r="L258" s="34" t="str">
        <f t="shared" ca="1" si="8"/>
        <v>2020-07-27</v>
      </c>
      <c r="M258" s="18">
        <f t="shared" ca="1" si="9"/>
        <v>25650</v>
      </c>
      <c r="N258" s="19">
        <f t="shared" ca="1" si="10"/>
        <v>0.2890817076023392</v>
      </c>
      <c r="O258" s="35">
        <f t="shared" si="11"/>
        <v>134.84411700000001</v>
      </c>
      <c r="P258" s="35">
        <f t="shared" si="12"/>
        <v>0.15588299999998867</v>
      </c>
      <c r="Q258" s="36">
        <f t="shared" si="13"/>
        <v>0.9</v>
      </c>
      <c r="R258" s="37">
        <f t="shared" si="14"/>
        <v>22408.519999999993</v>
      </c>
      <c r="S258" s="38">
        <f t="shared" si="15"/>
        <v>32606.637451999992</v>
      </c>
      <c r="T258" s="38"/>
      <c r="U258" s="38"/>
      <c r="V258" s="39">
        <f t="shared" si="16"/>
        <v>7056.98</v>
      </c>
      <c r="W258" s="39">
        <f t="shared" si="17"/>
        <v>39663.617451999991</v>
      </c>
      <c r="X258" s="1">
        <f t="shared" si="18"/>
        <v>35145</v>
      </c>
      <c r="Y258" s="37">
        <f t="shared" si="19"/>
        <v>4518.6174519999913</v>
      </c>
      <c r="Z258" s="204">
        <f t="shared" si="20"/>
        <v>0.12857070570493634</v>
      </c>
      <c r="AA258" s="204">
        <f t="shared" si="21"/>
        <v>0.16087347744696823</v>
      </c>
      <c r="AB258" s="204">
        <f>SUM($C$2:C258)*D258/SUM($B$2:B258)-1</f>
        <v>0.15830555706359339</v>
      </c>
      <c r="AC258" s="204">
        <f t="shared" si="22"/>
        <v>-2.9734851358657055E-2</v>
      </c>
      <c r="AD258" s="40">
        <f t="shared" si="23"/>
        <v>6.9519111111111143E-2</v>
      </c>
    </row>
    <row r="259" spans="1:30">
      <c r="A259" s="31" t="s">
        <v>312</v>
      </c>
      <c r="B259" s="2">
        <v>135</v>
      </c>
      <c r="C259" s="125">
        <v>94.18</v>
      </c>
      <c r="D259" s="121">
        <v>1.4318</v>
      </c>
      <c r="E259" s="32">
        <f t="shared" si="4"/>
        <v>0.22000000000000003</v>
      </c>
      <c r="F259" s="13">
        <f t="shared" si="5"/>
        <v>0.16922725925925938</v>
      </c>
      <c r="H259" s="5">
        <f t="shared" si="6"/>
        <v>22.845680000000016</v>
      </c>
      <c r="I259" s="2" t="s">
        <v>66</v>
      </c>
      <c r="J259" s="33" t="s">
        <v>313</v>
      </c>
      <c r="K259" s="34">
        <f t="shared" si="7"/>
        <v>43851</v>
      </c>
      <c r="L259" s="34" t="str">
        <f t="shared" ca="1" si="8"/>
        <v>2020-07-27</v>
      </c>
      <c r="M259" s="18">
        <f t="shared" ca="1" si="9"/>
        <v>25515</v>
      </c>
      <c r="N259" s="19">
        <f t="shared" ca="1" si="10"/>
        <v>0.32681454830491891</v>
      </c>
      <c r="O259" s="35">
        <f t="shared" si="11"/>
        <v>134.846924</v>
      </c>
      <c r="P259" s="35">
        <f t="shared" si="12"/>
        <v>0.15307599999999866</v>
      </c>
      <c r="Q259" s="36">
        <f t="shared" si="13"/>
        <v>0.9</v>
      </c>
      <c r="R259" s="37">
        <f t="shared" si="14"/>
        <v>22502.699999999993</v>
      </c>
      <c r="S259" s="38">
        <f t="shared" si="15"/>
        <v>32219.365859999991</v>
      </c>
      <c r="T259" s="38"/>
      <c r="U259" s="38"/>
      <c r="V259" s="39">
        <f t="shared" si="16"/>
        <v>7056.98</v>
      </c>
      <c r="W259" s="39">
        <f t="shared" si="17"/>
        <v>39276.345859999987</v>
      </c>
      <c r="X259" s="1">
        <f t="shared" si="18"/>
        <v>35280</v>
      </c>
      <c r="Y259" s="37">
        <f t="shared" si="19"/>
        <v>3996.3458599999867</v>
      </c>
      <c r="Z259" s="204">
        <f t="shared" si="20"/>
        <v>0.11327510941043051</v>
      </c>
      <c r="AA259" s="204">
        <f t="shared" si="21"/>
        <v>0.14159880338815589</v>
      </c>
      <c r="AB259" s="204">
        <f>SUM($C$2:C259)*D259/SUM($B$2:B259)-1</f>
        <v>0.13921889393424003</v>
      </c>
      <c r="AC259" s="204">
        <f t="shared" si="22"/>
        <v>-2.5943784523809521E-2</v>
      </c>
      <c r="AD259" s="40">
        <f t="shared" si="23"/>
        <v>5.0772740740740646E-2</v>
      </c>
    </row>
    <row r="260" spans="1:30">
      <c r="A260" s="31" t="s">
        <v>314</v>
      </c>
      <c r="B260" s="2">
        <v>135</v>
      </c>
      <c r="C260" s="125">
        <v>93.8</v>
      </c>
      <c r="D260" s="121">
        <v>1.4376</v>
      </c>
      <c r="E260" s="32">
        <f t="shared" si="4"/>
        <v>0.22000000000000003</v>
      </c>
      <c r="F260" s="13">
        <f t="shared" si="5"/>
        <v>0.16450962962962962</v>
      </c>
      <c r="H260" s="5">
        <f t="shared" si="6"/>
        <v>22.208799999999997</v>
      </c>
      <c r="I260" s="2" t="s">
        <v>66</v>
      </c>
      <c r="J260" s="33" t="s">
        <v>315</v>
      </c>
      <c r="K260" s="34">
        <f t="shared" si="7"/>
        <v>43852</v>
      </c>
      <c r="L260" s="34" t="str">
        <f t="shared" ca="1" si="8"/>
        <v>2020-07-27</v>
      </c>
      <c r="M260" s="18">
        <f t="shared" ca="1" si="9"/>
        <v>25380</v>
      </c>
      <c r="N260" s="19">
        <f t="shared" ca="1" si="10"/>
        <v>0.31939369582348304</v>
      </c>
      <c r="O260" s="35">
        <f t="shared" si="11"/>
        <v>134.84688</v>
      </c>
      <c r="P260" s="35">
        <f t="shared" si="12"/>
        <v>0.15312000000000126</v>
      </c>
      <c r="Q260" s="36">
        <f t="shared" si="13"/>
        <v>0.9</v>
      </c>
      <c r="R260" s="37">
        <f t="shared" si="14"/>
        <v>22596.499999999993</v>
      </c>
      <c r="S260" s="38">
        <f t="shared" si="15"/>
        <v>32484.728399999989</v>
      </c>
      <c r="T260" s="38"/>
      <c r="U260" s="38"/>
      <c r="V260" s="39">
        <f t="shared" si="16"/>
        <v>7056.98</v>
      </c>
      <c r="W260" s="39">
        <f t="shared" si="17"/>
        <v>39541.708399999989</v>
      </c>
      <c r="X260" s="1">
        <f t="shared" si="18"/>
        <v>35415</v>
      </c>
      <c r="Y260" s="37">
        <f t="shared" si="19"/>
        <v>4126.7083999999886</v>
      </c>
      <c r="Z260" s="204">
        <f t="shared" si="20"/>
        <v>0.11652430890865428</v>
      </c>
      <c r="AA260" s="204">
        <f t="shared" si="21"/>
        <v>0.145521739529064</v>
      </c>
      <c r="AB260" s="204">
        <f>SUM($C$2:C260)*D260/SUM($B$2:B260)-1</f>
        <v>0.14328108360864023</v>
      </c>
      <c r="AC260" s="204">
        <f t="shared" si="22"/>
        <v>-2.6756774699985941E-2</v>
      </c>
      <c r="AD260" s="40">
        <f t="shared" si="23"/>
        <v>5.5490370370370412E-2</v>
      </c>
    </row>
    <row r="261" spans="1:30">
      <c r="A261" s="31" t="s">
        <v>316</v>
      </c>
      <c r="B261" s="2">
        <v>135</v>
      </c>
      <c r="C261" s="125">
        <v>96.59</v>
      </c>
      <c r="D261" s="121">
        <v>1.3959999999999999</v>
      </c>
      <c r="E261" s="32">
        <f t="shared" si="4"/>
        <v>0.22000000000000003</v>
      </c>
      <c r="F261" s="13">
        <f t="shared" si="5"/>
        <v>0.19914696296296294</v>
      </c>
      <c r="H261" s="5">
        <f t="shared" si="6"/>
        <v>26.884839999999997</v>
      </c>
      <c r="I261" s="2" t="s">
        <v>66</v>
      </c>
      <c r="J261" s="33" t="s">
        <v>317</v>
      </c>
      <c r="K261" s="34">
        <f t="shared" si="7"/>
        <v>43853</v>
      </c>
      <c r="L261" s="34" t="str">
        <f t="shared" ca="1" si="8"/>
        <v>2020-07-27</v>
      </c>
      <c r="M261" s="18">
        <f t="shared" ca="1" si="9"/>
        <v>25245</v>
      </c>
      <c r="N261" s="19">
        <f t="shared" ca="1" si="10"/>
        <v>0.38870931273519499</v>
      </c>
      <c r="O261" s="35">
        <f t="shared" si="11"/>
        <v>134.83964</v>
      </c>
      <c r="P261" s="35">
        <f t="shared" si="12"/>
        <v>0.16035999999999717</v>
      </c>
      <c r="Q261" s="36">
        <f t="shared" si="13"/>
        <v>0.9</v>
      </c>
      <c r="R261" s="37">
        <f t="shared" si="14"/>
        <v>22693.089999999993</v>
      </c>
      <c r="S261" s="38">
        <f t="shared" si="15"/>
        <v>31679.553639999987</v>
      </c>
      <c r="T261" s="38"/>
      <c r="U261" s="38"/>
      <c r="V261" s="39">
        <f t="shared" si="16"/>
        <v>7056.98</v>
      </c>
      <c r="W261" s="39">
        <f t="shared" si="17"/>
        <v>38736.533639999987</v>
      </c>
      <c r="X261" s="1">
        <f t="shared" si="18"/>
        <v>35550</v>
      </c>
      <c r="Y261" s="37">
        <f t="shared" si="19"/>
        <v>3186.5336399999869</v>
      </c>
      <c r="Z261" s="204">
        <f t="shared" si="20"/>
        <v>8.9635264135020654E-2</v>
      </c>
      <c r="AA261" s="204">
        <f t="shared" si="21"/>
        <v>0.11183558780360903</v>
      </c>
      <c r="AB261" s="204">
        <f>SUM($C$2:C261)*D261/SUM($B$2:B261)-1</f>
        <v>0.10977484106891677</v>
      </c>
      <c r="AC261" s="204">
        <f t="shared" si="22"/>
        <v>-2.0139576933896119E-2</v>
      </c>
      <c r="AD261" s="40">
        <f t="shared" si="23"/>
        <v>2.0853037037037087E-2</v>
      </c>
    </row>
    <row r="262" spans="1:30">
      <c r="A262" s="147" t="s">
        <v>318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1031</v>
      </c>
      <c r="J262" s="155" t="s">
        <v>1284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1028</v>
      </c>
    </row>
    <row r="263" spans="1:30">
      <c r="A263" s="147" t="s">
        <v>319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1031</v>
      </c>
      <c r="J263" s="155" t="s">
        <v>1285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1028</v>
      </c>
    </row>
    <row r="264" spans="1:30">
      <c r="A264" s="147" t="s">
        <v>320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1031</v>
      </c>
      <c r="J264" s="155" t="s">
        <v>1286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1028</v>
      </c>
    </row>
    <row r="265" spans="1:30">
      <c r="A265" s="147" t="s">
        <v>321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1362</v>
      </c>
      <c r="J265" s="155" t="s">
        <v>1462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1028</v>
      </c>
    </row>
    <row r="266" spans="1:30">
      <c r="A266" s="147" t="s">
        <v>322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1362</v>
      </c>
      <c r="J266" s="155" t="s">
        <v>1463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1028</v>
      </c>
    </row>
    <row r="267" spans="1:30">
      <c r="A267" s="147" t="s">
        <v>323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1362</v>
      </c>
      <c r="J267" s="155" t="s">
        <v>1464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1028</v>
      </c>
    </row>
    <row r="268" spans="1:30">
      <c r="A268" s="147" t="s">
        <v>324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1031</v>
      </c>
      <c r="J268" s="155" t="s">
        <v>1465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1028</v>
      </c>
    </row>
    <row r="269" spans="1:30">
      <c r="A269" s="147" t="s">
        <v>325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1031</v>
      </c>
      <c r="J269" s="155" t="s">
        <v>1572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1028</v>
      </c>
    </row>
    <row r="270" spans="1:30">
      <c r="A270" s="147" t="s">
        <v>326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1031</v>
      </c>
      <c r="J270" s="155" t="s">
        <v>1466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1028</v>
      </c>
    </row>
    <row r="271" spans="1:30">
      <c r="A271" s="147" t="s">
        <v>327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1031</v>
      </c>
      <c r="J271" s="155" t="s">
        <v>1573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1028</v>
      </c>
    </row>
    <row r="272" spans="1:30">
      <c r="A272" s="31" t="s">
        <v>328</v>
      </c>
      <c r="B272" s="2">
        <v>135</v>
      </c>
      <c r="C272" s="125">
        <v>94.83</v>
      </c>
      <c r="D272" s="121">
        <v>1.4218999999999999</v>
      </c>
      <c r="E272" s="32">
        <f t="shared" ref="E272:E280" si="24">10%*Q272+13%</f>
        <v>0.22000000000000003</v>
      </c>
      <c r="F272" s="13">
        <f t="shared" ref="F272:F280" si="25">IF(G272="",($F$1*C272-B272)/B272,H272/B272)</f>
        <v>0.17729688888888889</v>
      </c>
      <c r="H272" s="5">
        <f t="shared" ref="H272:H280" si="26">IF(G272="",$F$1*C272-B272,G272-B272)</f>
        <v>23.935079999999999</v>
      </c>
      <c r="I272" s="2" t="s">
        <v>66</v>
      </c>
      <c r="J272" s="33" t="s">
        <v>329</v>
      </c>
      <c r="K272" s="34">
        <f t="shared" ref="K272:K280" si="27">DATE(MID(J272,1,4),MID(J272,5,2),MID(J272,7,2))</f>
        <v>43878</v>
      </c>
      <c r="L272" s="34" t="str">
        <f t="shared" ref="L272:L280" ca="1" si="28">IF(LEN(J272) &gt; 15,DATE(MID(J272,12,4),MID(J272,16,2),MID(J272,18,2)),TEXT(TODAY(),"yyyy-mm-dd"))</f>
        <v>2020-07-27</v>
      </c>
      <c r="M272" s="18">
        <f t="shared" ref="M272:M280" ca="1" si="29">(L272-K272+1)*B272</f>
        <v>21870</v>
      </c>
      <c r="N272" s="19">
        <f t="shared" ref="N272:N280" ca="1" si="30">H272/M272*365</f>
        <v>0.39946521262002743</v>
      </c>
      <c r="O272" s="35">
        <f t="shared" ref="O272:O280" si="31">D272*C272</f>
        <v>134.83877699999999</v>
      </c>
      <c r="P272" s="35">
        <f t="shared" ref="P272:P280" si="32">B272-O272</f>
        <v>0.16122300000000678</v>
      </c>
      <c r="Q272" s="36">
        <f t="shared" ref="Q272:Q280" si="33">B272/150</f>
        <v>0.9</v>
      </c>
      <c r="R272" s="37">
        <f t="shared" ref="R272:R280" si="34">R271+C272-T272</f>
        <v>23712.329999999998</v>
      </c>
      <c r="S272" s="38">
        <f t="shared" ref="S272:S280" si="35">R272*D272</f>
        <v>33716.562026999993</v>
      </c>
      <c r="T272" s="38"/>
      <c r="U272" s="38"/>
      <c r="V272" s="39">
        <f t="shared" ref="V272:V280" si="36">V271+U272</f>
        <v>7056.98</v>
      </c>
      <c r="W272" s="39">
        <f t="shared" ref="W272:W280" si="37">V272+S272</f>
        <v>40773.542026999989</v>
      </c>
      <c r="X272" s="1">
        <f t="shared" ref="X272:X280" si="38">X271+B272</f>
        <v>36945</v>
      </c>
      <c r="Y272" s="37">
        <f t="shared" ref="Y272:Y280" si="39">W272-X272</f>
        <v>3828.5420269999886</v>
      </c>
      <c r="Z272" s="204">
        <f t="shared" ref="Z272:Z280" si="40">W272/X272-1</f>
        <v>0.10362815068344799</v>
      </c>
      <c r="AA272" s="204">
        <f t="shared" ref="AA272:AA280" si="41">S272/(X272-V272)-1</f>
        <v>0.12809620801244082</v>
      </c>
      <c r="AB272" s="204">
        <f>SUM($C$2:C272)*D272/SUM($B$2:B272)-1</f>
        <v>0.12691069010691547</v>
      </c>
      <c r="AC272" s="204">
        <f t="shared" ref="AC272:AC280" si="42">Z272-AB272</f>
        <v>-2.3282539423467474E-2</v>
      </c>
      <c r="AD272" s="40">
        <f t="shared" ref="AD272:AD280" si="43">IF(E272-F272&lt;0,"达成",E272-F272)</f>
        <v>4.2703111111111136E-2</v>
      </c>
    </row>
    <row r="273" spans="1:30">
      <c r="A273" s="31" t="s">
        <v>330</v>
      </c>
      <c r="B273" s="2">
        <v>135</v>
      </c>
      <c r="C273" s="125">
        <v>95.25</v>
      </c>
      <c r="D273" s="121">
        <v>1.4156</v>
      </c>
      <c r="E273" s="32">
        <f t="shared" si="24"/>
        <v>0.22000000000000003</v>
      </c>
      <c r="F273" s="13">
        <f t="shared" si="25"/>
        <v>0.18251111111111099</v>
      </c>
      <c r="H273" s="5">
        <f t="shared" si="26"/>
        <v>24.638999999999982</v>
      </c>
      <c r="I273" s="2" t="s">
        <v>66</v>
      </c>
      <c r="J273" s="33" t="s">
        <v>331</v>
      </c>
      <c r="K273" s="34">
        <f t="shared" si="27"/>
        <v>43879</v>
      </c>
      <c r="L273" s="34" t="str">
        <f t="shared" ca="1" si="28"/>
        <v>2020-07-27</v>
      </c>
      <c r="M273" s="18">
        <f t="shared" ca="1" si="29"/>
        <v>21735</v>
      </c>
      <c r="N273" s="19">
        <f t="shared" ca="1" si="30"/>
        <v>0.41376742581090376</v>
      </c>
      <c r="O273" s="35">
        <f t="shared" si="31"/>
        <v>134.83590000000001</v>
      </c>
      <c r="P273" s="35">
        <f t="shared" si="32"/>
        <v>0.16409999999999059</v>
      </c>
      <c r="Q273" s="36">
        <f t="shared" si="33"/>
        <v>0.9</v>
      </c>
      <c r="R273" s="37">
        <f t="shared" si="34"/>
        <v>23807.579999999998</v>
      </c>
      <c r="S273" s="38">
        <f t="shared" si="35"/>
        <v>33702.010247999999</v>
      </c>
      <c r="T273" s="38"/>
      <c r="U273" s="38"/>
      <c r="V273" s="39">
        <f t="shared" si="36"/>
        <v>7056.98</v>
      </c>
      <c r="W273" s="39">
        <f t="shared" si="37"/>
        <v>40758.990248000002</v>
      </c>
      <c r="X273" s="1">
        <f t="shared" si="38"/>
        <v>37080</v>
      </c>
      <c r="Y273" s="37">
        <f t="shared" si="39"/>
        <v>3678.9902480000019</v>
      </c>
      <c r="Z273" s="204">
        <f t="shared" si="40"/>
        <v>9.9217644228694724E-2</v>
      </c>
      <c r="AA273" s="204">
        <f t="shared" si="41"/>
        <v>0.12253898002266261</v>
      </c>
      <c r="AB273" s="204">
        <f>SUM($C$2:C273)*D273/SUM($B$2:B273)-1</f>
        <v>0.12146939600862994</v>
      </c>
      <c r="AC273" s="204">
        <f t="shared" si="42"/>
        <v>-2.2251751779935214E-2</v>
      </c>
      <c r="AD273" s="40">
        <f t="shared" si="43"/>
        <v>3.7488888888889044E-2</v>
      </c>
    </row>
    <row r="274" spans="1:30">
      <c r="A274" s="31" t="s">
        <v>332</v>
      </c>
      <c r="B274" s="2">
        <v>135</v>
      </c>
      <c r="C274" s="125">
        <v>95.39</v>
      </c>
      <c r="D274" s="121">
        <v>1.4136</v>
      </c>
      <c r="E274" s="32">
        <f t="shared" si="24"/>
        <v>0.22000000000000003</v>
      </c>
      <c r="F274" s="13">
        <f t="shared" si="25"/>
        <v>0.18424918518518515</v>
      </c>
      <c r="H274" s="5">
        <f t="shared" si="26"/>
        <v>24.873639999999995</v>
      </c>
      <c r="I274" s="2" t="s">
        <v>66</v>
      </c>
      <c r="J274" s="33" t="s">
        <v>333</v>
      </c>
      <c r="K274" s="34">
        <f t="shared" si="27"/>
        <v>43880</v>
      </c>
      <c r="L274" s="34" t="str">
        <f t="shared" ca="1" si="28"/>
        <v>2020-07-27</v>
      </c>
      <c r="M274" s="18">
        <f t="shared" ca="1" si="29"/>
        <v>21600</v>
      </c>
      <c r="N274" s="19">
        <f t="shared" ca="1" si="30"/>
        <v>0.42031845370370363</v>
      </c>
      <c r="O274" s="35">
        <f t="shared" si="31"/>
        <v>134.84330399999999</v>
      </c>
      <c r="P274" s="35">
        <f t="shared" si="32"/>
        <v>0.15669600000001083</v>
      </c>
      <c r="Q274" s="36">
        <f t="shared" si="33"/>
        <v>0.9</v>
      </c>
      <c r="R274" s="37">
        <f t="shared" si="34"/>
        <v>23902.969999999998</v>
      </c>
      <c r="S274" s="38">
        <f t="shared" si="35"/>
        <v>33789.238391999999</v>
      </c>
      <c r="T274" s="38"/>
      <c r="U274" s="38"/>
      <c r="V274" s="39">
        <f t="shared" si="36"/>
        <v>7056.98</v>
      </c>
      <c r="W274" s="39">
        <f t="shared" si="37"/>
        <v>40846.218391999995</v>
      </c>
      <c r="X274" s="1">
        <f t="shared" si="38"/>
        <v>37215</v>
      </c>
      <c r="Y274" s="37">
        <f t="shared" si="39"/>
        <v>3631.2183919999952</v>
      </c>
      <c r="Z274" s="204">
        <f t="shared" si="40"/>
        <v>9.7574053258094651E-2</v>
      </c>
      <c r="AA274" s="204">
        <f t="shared" si="41"/>
        <v>0.12040639246210461</v>
      </c>
      <c r="AB274" s="204">
        <f>SUM($C$2:C274)*D274/SUM($B$2:B274)-1</f>
        <v>0.11944585054413515</v>
      </c>
      <c r="AC274" s="204">
        <f t="shared" si="42"/>
        <v>-2.1871797286040495E-2</v>
      </c>
      <c r="AD274" s="40">
        <f t="shared" si="43"/>
        <v>3.5750814814814874E-2</v>
      </c>
    </row>
    <row r="275" spans="1:30">
      <c r="A275" s="31" t="s">
        <v>334</v>
      </c>
      <c r="B275" s="2">
        <v>135</v>
      </c>
      <c r="C275" s="125">
        <v>93.35</v>
      </c>
      <c r="D275" s="121">
        <v>1.4444999999999999</v>
      </c>
      <c r="E275" s="32">
        <f t="shared" si="24"/>
        <v>0.22000000000000003</v>
      </c>
      <c r="F275" s="13">
        <f t="shared" si="25"/>
        <v>0.15892296296296274</v>
      </c>
      <c r="H275" s="5">
        <f t="shared" si="26"/>
        <v>21.454599999999971</v>
      </c>
      <c r="I275" s="2" t="s">
        <v>66</v>
      </c>
      <c r="J275" s="33" t="s">
        <v>335</v>
      </c>
      <c r="K275" s="34">
        <f t="shared" si="27"/>
        <v>43881</v>
      </c>
      <c r="L275" s="34" t="str">
        <f t="shared" ca="1" si="28"/>
        <v>2020-07-27</v>
      </c>
      <c r="M275" s="18">
        <f t="shared" ca="1" si="29"/>
        <v>21465</v>
      </c>
      <c r="N275" s="19">
        <f t="shared" ca="1" si="30"/>
        <v>0.36482315397158116</v>
      </c>
      <c r="O275" s="35">
        <f t="shared" si="31"/>
        <v>134.84407499999998</v>
      </c>
      <c r="P275" s="35">
        <f t="shared" si="32"/>
        <v>0.15592500000002474</v>
      </c>
      <c r="Q275" s="36">
        <f t="shared" si="33"/>
        <v>0.9</v>
      </c>
      <c r="R275" s="37">
        <f t="shared" si="34"/>
        <v>23996.319999999996</v>
      </c>
      <c r="S275" s="38">
        <f t="shared" si="35"/>
        <v>34662.684239999995</v>
      </c>
      <c r="T275" s="38"/>
      <c r="U275" s="38"/>
      <c r="V275" s="39">
        <f t="shared" si="36"/>
        <v>7056.98</v>
      </c>
      <c r="W275" s="39">
        <f t="shared" si="37"/>
        <v>41719.664239999998</v>
      </c>
      <c r="X275" s="1">
        <f t="shared" si="38"/>
        <v>37350</v>
      </c>
      <c r="Y275" s="37">
        <f t="shared" si="39"/>
        <v>4369.6642399999982</v>
      </c>
      <c r="Z275" s="204">
        <f t="shared" si="40"/>
        <v>0.11699234912985279</v>
      </c>
      <c r="AA275" s="204">
        <f t="shared" si="41"/>
        <v>0.14424657033204324</v>
      </c>
      <c r="AB275" s="204">
        <f>SUM($C$2:C275)*D275/SUM($B$2:B275)-1</f>
        <v>0.14339155783132496</v>
      </c>
      <c r="AC275" s="204">
        <f t="shared" si="42"/>
        <v>-2.6399208701472165E-2</v>
      </c>
      <c r="AD275" s="40">
        <f t="shared" si="43"/>
        <v>6.1077037037037291E-2</v>
      </c>
    </row>
    <row r="276" spans="1:30">
      <c r="A276" s="31" t="s">
        <v>336</v>
      </c>
      <c r="B276" s="2">
        <v>135</v>
      </c>
      <c r="C276" s="125">
        <v>93.23</v>
      </c>
      <c r="D276" s="121">
        <v>1.4462999999999999</v>
      </c>
      <c r="E276" s="32">
        <f t="shared" si="24"/>
        <v>0.22000000000000003</v>
      </c>
      <c r="F276" s="13">
        <f t="shared" si="25"/>
        <v>0.15743318518518515</v>
      </c>
      <c r="H276" s="5">
        <f t="shared" si="26"/>
        <v>21.253479999999996</v>
      </c>
      <c r="I276" s="2" t="s">
        <v>66</v>
      </c>
      <c r="J276" s="33" t="s">
        <v>337</v>
      </c>
      <c r="K276" s="34">
        <f t="shared" si="27"/>
        <v>43882</v>
      </c>
      <c r="L276" s="34" t="str">
        <f t="shared" ca="1" si="28"/>
        <v>2020-07-27</v>
      </c>
      <c r="M276" s="18">
        <f t="shared" ca="1" si="29"/>
        <v>21330</v>
      </c>
      <c r="N276" s="19">
        <f t="shared" ca="1" si="30"/>
        <v>0.36369058602906701</v>
      </c>
      <c r="O276" s="35">
        <f t="shared" si="31"/>
        <v>134.838549</v>
      </c>
      <c r="P276" s="35">
        <f t="shared" si="32"/>
        <v>0.16145099999999957</v>
      </c>
      <c r="Q276" s="36">
        <f t="shared" si="33"/>
        <v>0.9</v>
      </c>
      <c r="R276" s="37">
        <f t="shared" si="34"/>
        <v>24089.549999999996</v>
      </c>
      <c r="S276" s="38">
        <f t="shared" si="35"/>
        <v>34840.716164999991</v>
      </c>
      <c r="T276" s="38"/>
      <c r="U276" s="38"/>
      <c r="V276" s="39">
        <f t="shared" si="36"/>
        <v>7056.98</v>
      </c>
      <c r="W276" s="39">
        <f t="shared" si="37"/>
        <v>41897.696164999987</v>
      </c>
      <c r="X276" s="1">
        <f t="shared" si="38"/>
        <v>37485</v>
      </c>
      <c r="Y276" s="37">
        <f t="shared" si="39"/>
        <v>4412.6961649999866</v>
      </c>
      <c r="Z276" s="204">
        <f t="shared" si="40"/>
        <v>0.11771898532746405</v>
      </c>
      <c r="AA276" s="204">
        <f t="shared" si="41"/>
        <v>0.14502081190297589</v>
      </c>
      <c r="AB276" s="204">
        <f>SUM($C$2:C276)*D276/SUM($B$2:B276)-1</f>
        <v>0.14429049027611018</v>
      </c>
      <c r="AC276" s="204">
        <f t="shared" si="42"/>
        <v>-2.657150494864613E-2</v>
      </c>
      <c r="AD276" s="40">
        <f t="shared" si="43"/>
        <v>6.2566814814814881E-2</v>
      </c>
    </row>
    <row r="277" spans="1:30">
      <c r="A277" s="31" t="s">
        <v>338</v>
      </c>
      <c r="B277" s="2">
        <v>135</v>
      </c>
      <c r="C277" s="125">
        <v>93.63</v>
      </c>
      <c r="D277" s="121">
        <v>1.4401999999999999</v>
      </c>
      <c r="E277" s="32">
        <f t="shared" si="24"/>
        <v>0.22000000000000003</v>
      </c>
      <c r="F277" s="13">
        <f t="shared" si="25"/>
        <v>0.16239911111111108</v>
      </c>
      <c r="H277" s="5">
        <f t="shared" si="26"/>
        <v>21.923879999999997</v>
      </c>
      <c r="I277" s="2" t="s">
        <v>66</v>
      </c>
      <c r="J277" s="33" t="s">
        <v>339</v>
      </c>
      <c r="K277" s="34">
        <f t="shared" si="27"/>
        <v>43885</v>
      </c>
      <c r="L277" s="34" t="str">
        <f t="shared" ca="1" si="28"/>
        <v>2020-07-27</v>
      </c>
      <c r="M277" s="18">
        <f t="shared" ca="1" si="29"/>
        <v>20925</v>
      </c>
      <c r="N277" s="19">
        <f t="shared" ca="1" si="30"/>
        <v>0.3824237132616487</v>
      </c>
      <c r="O277" s="35">
        <f t="shared" si="31"/>
        <v>134.84592599999999</v>
      </c>
      <c r="P277" s="35">
        <f t="shared" si="32"/>
        <v>0.15407400000000848</v>
      </c>
      <c r="Q277" s="36">
        <f t="shared" si="33"/>
        <v>0.9</v>
      </c>
      <c r="R277" s="37">
        <f t="shared" si="34"/>
        <v>24183.179999999997</v>
      </c>
      <c r="S277" s="38">
        <f t="shared" si="35"/>
        <v>34828.61583599999</v>
      </c>
      <c r="T277" s="38"/>
      <c r="U277" s="38"/>
      <c r="V277" s="39">
        <f t="shared" si="36"/>
        <v>7056.98</v>
      </c>
      <c r="W277" s="39">
        <f t="shared" si="37"/>
        <v>41885.595835999993</v>
      </c>
      <c r="X277" s="1">
        <f t="shared" si="38"/>
        <v>37620</v>
      </c>
      <c r="Y277" s="37">
        <f t="shared" si="39"/>
        <v>4265.5958359999931</v>
      </c>
      <c r="Z277" s="204">
        <f t="shared" si="40"/>
        <v>0.11338638585858574</v>
      </c>
      <c r="AA277" s="204">
        <f t="shared" si="41"/>
        <v>0.13956722326523985</v>
      </c>
      <c r="AB277" s="204">
        <f>SUM($C$2:C277)*D277/SUM($B$2:B277)-1</f>
        <v>0.13895969797979779</v>
      </c>
      <c r="AC277" s="204">
        <f t="shared" si="42"/>
        <v>-2.5573312121212055E-2</v>
      </c>
      <c r="AD277" s="40">
        <f t="shared" si="43"/>
        <v>5.7600888888888951E-2</v>
      </c>
    </row>
    <row r="278" spans="1:30">
      <c r="A278" s="31" t="s">
        <v>340</v>
      </c>
      <c r="B278" s="2">
        <v>135</v>
      </c>
      <c r="C278" s="125">
        <v>93.85</v>
      </c>
      <c r="D278" s="121">
        <v>1.4368000000000001</v>
      </c>
      <c r="E278" s="32">
        <f t="shared" si="24"/>
        <v>0.22000000000000003</v>
      </c>
      <c r="F278" s="13">
        <f t="shared" si="25"/>
        <v>0.16513037037037032</v>
      </c>
      <c r="H278" s="5">
        <f t="shared" si="26"/>
        <v>22.292599999999993</v>
      </c>
      <c r="I278" s="2" t="s">
        <v>66</v>
      </c>
      <c r="J278" s="33" t="s">
        <v>341</v>
      </c>
      <c r="K278" s="34">
        <f t="shared" si="27"/>
        <v>43886</v>
      </c>
      <c r="L278" s="34" t="str">
        <f t="shared" ca="1" si="28"/>
        <v>2020-07-27</v>
      </c>
      <c r="M278" s="18">
        <f t="shared" ca="1" si="29"/>
        <v>20790</v>
      </c>
      <c r="N278" s="19">
        <f t="shared" ca="1" si="30"/>
        <v>0.39138042328042316</v>
      </c>
      <c r="O278" s="35">
        <f t="shared" si="31"/>
        <v>134.84368000000001</v>
      </c>
      <c r="P278" s="35">
        <f t="shared" si="32"/>
        <v>0.1563199999999938</v>
      </c>
      <c r="Q278" s="36">
        <f t="shared" si="33"/>
        <v>0.9</v>
      </c>
      <c r="R278" s="37">
        <f t="shared" si="34"/>
        <v>24277.029999999995</v>
      </c>
      <c r="S278" s="38">
        <f t="shared" si="35"/>
        <v>34881.236703999995</v>
      </c>
      <c r="T278" s="38"/>
      <c r="U278" s="38"/>
      <c r="V278" s="39">
        <f t="shared" si="36"/>
        <v>7056.98</v>
      </c>
      <c r="W278" s="39">
        <f t="shared" si="37"/>
        <v>41938.216703999991</v>
      </c>
      <c r="X278" s="1">
        <f t="shared" si="38"/>
        <v>37755</v>
      </c>
      <c r="Y278" s="37">
        <f t="shared" si="39"/>
        <v>4183.2167039999913</v>
      </c>
      <c r="Z278" s="204">
        <f t="shared" si="40"/>
        <v>0.1107990121573299</v>
      </c>
      <c r="AA278" s="204">
        <f t="shared" si="41"/>
        <v>0.13626991916742504</v>
      </c>
      <c r="AB278" s="204">
        <f>SUM($C$2:C278)*D278/SUM($B$2:B278)-1</f>
        <v>0.13577945893259158</v>
      </c>
      <c r="AC278" s="204">
        <f t="shared" si="42"/>
        <v>-2.4980446775261678E-2</v>
      </c>
      <c r="AD278" s="40">
        <f t="shared" si="43"/>
        <v>5.4869629629629713E-2</v>
      </c>
    </row>
    <row r="279" spans="1:30">
      <c r="A279" s="31" t="s">
        <v>342</v>
      </c>
      <c r="B279" s="2">
        <v>135</v>
      </c>
      <c r="C279" s="125">
        <v>94.95</v>
      </c>
      <c r="D279" s="121">
        <v>1.4200999999999999</v>
      </c>
      <c r="E279" s="32">
        <f t="shared" si="24"/>
        <v>0.22000000000000003</v>
      </c>
      <c r="F279" s="13">
        <f t="shared" si="25"/>
        <v>0.17878666666666668</v>
      </c>
      <c r="H279" s="5">
        <f t="shared" si="26"/>
        <v>24.136200000000002</v>
      </c>
      <c r="I279" s="2" t="s">
        <v>66</v>
      </c>
      <c r="J279" s="33" t="s">
        <v>343</v>
      </c>
      <c r="K279" s="34">
        <f t="shared" si="27"/>
        <v>43887</v>
      </c>
      <c r="L279" s="34" t="str">
        <f t="shared" ca="1" si="28"/>
        <v>2020-07-27</v>
      </c>
      <c r="M279" s="18">
        <f t="shared" ca="1" si="29"/>
        <v>20655</v>
      </c>
      <c r="N279" s="19">
        <f t="shared" ca="1" si="30"/>
        <v>0.42651721132897608</v>
      </c>
      <c r="O279" s="35">
        <f t="shared" si="31"/>
        <v>134.83849499999999</v>
      </c>
      <c r="P279" s="35">
        <f t="shared" si="32"/>
        <v>0.16150500000000534</v>
      </c>
      <c r="Q279" s="36">
        <f t="shared" si="33"/>
        <v>0.9</v>
      </c>
      <c r="R279" s="37">
        <f t="shared" si="34"/>
        <v>24371.979999999996</v>
      </c>
      <c r="S279" s="38">
        <f t="shared" si="35"/>
        <v>34610.648797999995</v>
      </c>
      <c r="T279" s="38"/>
      <c r="U279" s="38"/>
      <c r="V279" s="39">
        <f t="shared" si="36"/>
        <v>7056.98</v>
      </c>
      <c r="W279" s="39">
        <f t="shared" si="37"/>
        <v>41667.628797999991</v>
      </c>
      <c r="X279" s="1">
        <f t="shared" si="38"/>
        <v>37890</v>
      </c>
      <c r="Y279" s="37">
        <f t="shared" si="39"/>
        <v>3777.6287979999906</v>
      </c>
      <c r="Z279" s="204">
        <f t="shared" si="40"/>
        <v>9.9699889100026251E-2</v>
      </c>
      <c r="AA279" s="204">
        <f t="shared" si="41"/>
        <v>0.12251893580323925</v>
      </c>
      <c r="AB279" s="204">
        <f>SUM($C$2:C279)*D279/SUM($B$2:B279)-1</f>
        <v>0.12213723407231436</v>
      </c>
      <c r="AC279" s="204">
        <f t="shared" si="42"/>
        <v>-2.2437344972288109E-2</v>
      </c>
      <c r="AD279" s="40">
        <f t="shared" si="43"/>
        <v>4.1213333333333352E-2</v>
      </c>
    </row>
    <row r="280" spans="1:30">
      <c r="A280" s="31" t="s">
        <v>344</v>
      </c>
      <c r="B280" s="2">
        <v>135</v>
      </c>
      <c r="C280" s="125">
        <v>94.69</v>
      </c>
      <c r="D280" s="121">
        <v>1.4239999999999999</v>
      </c>
      <c r="E280" s="32">
        <f t="shared" si="24"/>
        <v>0.22000000000000003</v>
      </c>
      <c r="F280" s="13">
        <f t="shared" si="25"/>
        <v>0.17555881481481472</v>
      </c>
      <c r="H280" s="5">
        <f t="shared" si="26"/>
        <v>23.700439999999986</v>
      </c>
      <c r="I280" s="2" t="s">
        <v>66</v>
      </c>
      <c r="J280" s="33" t="s">
        <v>345</v>
      </c>
      <c r="K280" s="34">
        <f t="shared" si="27"/>
        <v>43888</v>
      </c>
      <c r="L280" s="34" t="str">
        <f t="shared" ca="1" si="28"/>
        <v>2020-07-27</v>
      </c>
      <c r="M280" s="18">
        <f t="shared" ca="1" si="29"/>
        <v>20520</v>
      </c>
      <c r="N280" s="19">
        <f t="shared" ca="1" si="30"/>
        <v>0.4215721539961011</v>
      </c>
      <c r="O280" s="35">
        <f t="shared" si="31"/>
        <v>134.83856</v>
      </c>
      <c r="P280" s="35">
        <f t="shared" si="32"/>
        <v>0.16143999999999892</v>
      </c>
      <c r="Q280" s="36">
        <f t="shared" si="33"/>
        <v>0.9</v>
      </c>
      <c r="R280" s="37">
        <f t="shared" si="34"/>
        <v>24466.669999999995</v>
      </c>
      <c r="S280" s="38">
        <f t="shared" si="35"/>
        <v>34840.538079999991</v>
      </c>
      <c r="T280" s="38"/>
      <c r="U280" s="38"/>
      <c r="V280" s="39">
        <f t="shared" si="36"/>
        <v>7056.98</v>
      </c>
      <c r="W280" s="39">
        <f t="shared" si="37"/>
        <v>41897.518079999994</v>
      </c>
      <c r="X280" s="1">
        <f t="shared" si="38"/>
        <v>38025</v>
      </c>
      <c r="Y280" s="37">
        <f t="shared" si="39"/>
        <v>3872.5180799999944</v>
      </c>
      <c r="Z280" s="204">
        <f t="shared" si="40"/>
        <v>0.10184136962524648</v>
      </c>
      <c r="AA280" s="204">
        <f t="shared" si="41"/>
        <v>0.12504894016472456</v>
      </c>
      <c r="AB280" s="204">
        <f>SUM($C$2:C280)*D280/SUM($B$2:B280)-1</f>
        <v>0.12477013333333309</v>
      </c>
      <c r="AC280" s="204">
        <f t="shared" si="42"/>
        <v>-2.2928763708086608E-2</v>
      </c>
      <c r="AD280" s="40">
        <f t="shared" si="43"/>
        <v>4.4441185185185306E-2</v>
      </c>
    </row>
    <row r="281" spans="1:30">
      <c r="A281" s="147" t="s">
        <v>346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1031</v>
      </c>
      <c r="J281" s="155" t="s">
        <v>1467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05">
        <v>7.0893449475890824E-2</v>
      </c>
      <c r="AA281" s="205">
        <v>8.6978500222807842E-2</v>
      </c>
      <c r="AB281" s="205">
        <v>8.6781084774632866E-2</v>
      </c>
      <c r="AC281" s="205">
        <v>-1.5887635298742042E-2</v>
      </c>
      <c r="AD281" s="167" t="s">
        <v>1028</v>
      </c>
    </row>
    <row r="282" spans="1:30">
      <c r="A282" s="31" t="s">
        <v>347</v>
      </c>
      <c r="B282" s="2">
        <v>135</v>
      </c>
      <c r="C282" s="125">
        <v>95.04</v>
      </c>
      <c r="D282" s="121">
        <v>1.4188000000000001</v>
      </c>
      <c r="E282" s="32">
        <f t="shared" ref="E282:E289" si="44">10%*Q282+13%</f>
        <v>0.22000000000000003</v>
      </c>
      <c r="F282" s="13">
        <f t="shared" ref="F282:F289" si="45">IF(G282="",($F$1*C282-B282)/B282,H282/B282)</f>
        <v>0.17990399999999993</v>
      </c>
      <c r="H282" s="5">
        <f t="shared" ref="H282:H289" si="46">IF(G282="",$F$1*C282-B282,G282-B282)</f>
        <v>24.28703999999999</v>
      </c>
      <c r="I282" s="2" t="s">
        <v>66</v>
      </c>
      <c r="J282" s="33" t="s">
        <v>348</v>
      </c>
      <c r="K282" s="34">
        <f t="shared" ref="K282:K289" si="47">DATE(MID(J282,1,4),MID(J282,5,2),MID(J282,7,2))</f>
        <v>43892</v>
      </c>
      <c r="L282" s="34" t="str">
        <f t="shared" ref="L282:L289" ca="1" si="48">IF(LEN(J282) &gt; 15,DATE(MID(J282,12,4),MID(J282,16,2),MID(J282,18,2)),TEXT(TODAY(),"yyyy-mm-dd"))</f>
        <v>2020-07-27</v>
      </c>
      <c r="M282" s="18">
        <f t="shared" ref="M282:M289" ca="1" si="49">(L282-K282+1)*B282</f>
        <v>19980</v>
      </c>
      <c r="N282" s="19">
        <f t="shared" ref="N282:N289" ca="1" si="50">H282/M282*365</f>
        <v>0.44368216216216194</v>
      </c>
      <c r="O282" s="35">
        <f t="shared" ref="O282:O289" si="51">D282*C282</f>
        <v>134.84275200000002</v>
      </c>
      <c r="P282" s="35">
        <f t="shared" ref="P282:P289" si="52">B282-O282</f>
        <v>0.1572479999999814</v>
      </c>
      <c r="Q282" s="36">
        <f t="shared" ref="Q282:Q289" si="53">B282/150</f>
        <v>0.9</v>
      </c>
      <c r="R282" s="37">
        <f t="shared" ref="R282:R289" si="54">R281+C282-T282</f>
        <v>24659.679999999997</v>
      </c>
      <c r="S282" s="38">
        <f t="shared" ref="S282:S289" si="55">R282*D282</f>
        <v>34987.153983999997</v>
      </c>
      <c r="T282" s="38"/>
      <c r="U282" s="38"/>
      <c r="V282" s="39">
        <f t="shared" ref="V282:V289" si="56">V281+U282</f>
        <v>7056.98</v>
      </c>
      <c r="W282" s="39">
        <f t="shared" ref="W282:W289" si="57">V282+S282</f>
        <v>42044.133984</v>
      </c>
      <c r="X282" s="1">
        <f t="shared" ref="X282:X289" si="58">X281+B282</f>
        <v>38295</v>
      </c>
      <c r="Y282" s="37">
        <f t="shared" ref="Y282:Y289" si="59">W282-X282</f>
        <v>3749.1339840000001</v>
      </c>
      <c r="Z282" s="204">
        <f t="shared" ref="Z282:Z289" si="60">W282/X282-1</f>
        <v>9.7901396631413951E-2</v>
      </c>
      <c r="AA282" s="204">
        <f t="shared" ref="AA282:AA289" si="61">S282/(X282-V282)-1</f>
        <v>0.12001829770260719</v>
      </c>
      <c r="AB282" s="204">
        <f>SUM($C$2:C282)*D282/SUM($B$2:B282)-1</f>
        <v>0.11991243170126631</v>
      </c>
      <c r="AC282" s="204">
        <f t="shared" ref="AC282:AC289" si="62">Z282-AB282</f>
        <v>-2.2011035069852358E-2</v>
      </c>
      <c r="AD282" s="40">
        <f t="shared" ref="AD282:AD289" si="63">IF(E282-F282&lt;0,"达成",E282-F282)</f>
        <v>4.0096000000000104E-2</v>
      </c>
    </row>
    <row r="283" spans="1:30">
      <c r="A283" s="31" t="s">
        <v>349</v>
      </c>
      <c r="B283" s="2">
        <v>135</v>
      </c>
      <c r="C283" s="125">
        <v>94.53</v>
      </c>
      <c r="D283" s="121">
        <v>1.4265000000000001</v>
      </c>
      <c r="E283" s="32">
        <f t="shared" si="44"/>
        <v>0.22000000000000003</v>
      </c>
      <c r="F283" s="13">
        <f t="shared" si="45"/>
        <v>0.17357244444444439</v>
      </c>
      <c r="H283" s="5">
        <f t="shared" si="46"/>
        <v>23.432279999999992</v>
      </c>
      <c r="I283" s="2" t="s">
        <v>66</v>
      </c>
      <c r="J283" s="33" t="s">
        <v>350</v>
      </c>
      <c r="K283" s="34">
        <f t="shared" si="47"/>
        <v>43893</v>
      </c>
      <c r="L283" s="34" t="str">
        <f t="shared" ca="1" si="48"/>
        <v>2020-07-27</v>
      </c>
      <c r="M283" s="18">
        <f t="shared" ca="1" si="49"/>
        <v>19845</v>
      </c>
      <c r="N283" s="19">
        <f t="shared" ca="1" si="50"/>
        <v>0.43097919879062724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204">
        <f t="shared" si="60"/>
        <v>0.10249442011449372</v>
      </c>
      <c r="AA283" s="204">
        <f t="shared" si="61"/>
        <v>0.12554929570057327</v>
      </c>
      <c r="AB283" s="204">
        <f>SUM($C$2:C283)*D283/SUM($B$2:B283)-1</f>
        <v>0.12554376346604212</v>
      </c>
      <c r="AC283" s="204">
        <f t="shared" si="62"/>
        <v>-2.3049343351548401E-2</v>
      </c>
      <c r="AD283" s="40">
        <f t="shared" si="63"/>
        <v>4.6427555555555639E-2</v>
      </c>
    </row>
    <row r="284" spans="1:30">
      <c r="A284" s="31" t="s">
        <v>351</v>
      </c>
      <c r="B284" s="2">
        <v>135</v>
      </c>
      <c r="C284" s="125">
        <v>94.02</v>
      </c>
      <c r="D284" s="121">
        <v>1.4341999999999999</v>
      </c>
      <c r="E284" s="32">
        <f t="shared" si="44"/>
        <v>0.22000000000000003</v>
      </c>
      <c r="F284" s="13">
        <f t="shared" si="45"/>
        <v>0.16724088888888883</v>
      </c>
      <c r="H284" s="5">
        <f t="shared" si="46"/>
        <v>22.577519999999993</v>
      </c>
      <c r="I284" s="2" t="s">
        <v>66</v>
      </c>
      <c r="J284" s="33" t="s">
        <v>352</v>
      </c>
      <c r="K284" s="34">
        <f t="shared" si="47"/>
        <v>43894</v>
      </c>
      <c r="L284" s="34" t="str">
        <f t="shared" ca="1" si="48"/>
        <v>2020-07-27</v>
      </c>
      <c r="M284" s="18">
        <f t="shared" ca="1" si="49"/>
        <v>19710</v>
      </c>
      <c r="N284" s="19">
        <f t="shared" ca="1" si="50"/>
        <v>0.4181022222222221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204">
        <f t="shared" si="60"/>
        <v>0.10707406887073723</v>
      </c>
      <c r="AA284" s="204">
        <f t="shared" si="61"/>
        <v>0.13105588564435311</v>
      </c>
      <c r="AB284" s="204">
        <f>SUM($C$2:C284)*D284/SUM($B$2:B284)-1</f>
        <v>0.13115445113444801</v>
      </c>
      <c r="AC284" s="204">
        <f t="shared" si="62"/>
        <v>-2.4080382263710787E-2</v>
      </c>
      <c r="AD284" s="40">
        <f t="shared" si="63"/>
        <v>5.2759111111111201E-2</v>
      </c>
    </row>
    <row r="285" spans="1:30">
      <c r="A285" s="31" t="s">
        <v>353</v>
      </c>
      <c r="B285" s="2">
        <v>135</v>
      </c>
      <c r="C285" s="125">
        <v>92.07</v>
      </c>
      <c r="D285" s="121">
        <v>1.4644999999999999</v>
      </c>
      <c r="E285" s="32">
        <f t="shared" si="44"/>
        <v>0.22000000000000003</v>
      </c>
      <c r="F285" s="13">
        <f t="shared" si="45"/>
        <v>0.14303199999999988</v>
      </c>
      <c r="H285" s="5">
        <f t="shared" si="46"/>
        <v>19.309319999999985</v>
      </c>
      <c r="I285" s="2" t="s">
        <v>66</v>
      </c>
      <c r="J285" s="33" t="s">
        <v>354</v>
      </c>
      <c r="K285" s="34">
        <f t="shared" si="47"/>
        <v>43895</v>
      </c>
      <c r="L285" s="34" t="str">
        <f t="shared" ca="1" si="48"/>
        <v>2020-07-27</v>
      </c>
      <c r="M285" s="18">
        <f t="shared" ca="1" si="49"/>
        <v>19575</v>
      </c>
      <c r="N285" s="19">
        <f t="shared" ca="1" si="50"/>
        <v>0.36004606896551694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204">
        <f t="shared" si="60"/>
        <v>0.12608723397932797</v>
      </c>
      <c r="AA285" s="204">
        <f t="shared" si="61"/>
        <v>0.15664161857597159</v>
      </c>
      <c r="AB285" s="204">
        <f>SUM($C$2:C285)*D285/SUM($B$2:B285)-1</f>
        <v>0.15450697661498691</v>
      </c>
      <c r="AC285" s="204">
        <f t="shared" si="62"/>
        <v>-2.841974263565894E-2</v>
      </c>
      <c r="AD285" s="40">
        <f t="shared" si="63"/>
        <v>7.6968000000000147E-2</v>
      </c>
    </row>
    <row r="286" spans="1:30">
      <c r="A286" s="31" t="s">
        <v>355</v>
      </c>
      <c r="B286" s="2">
        <v>135</v>
      </c>
      <c r="C286" s="125">
        <v>93.51</v>
      </c>
      <c r="D286" s="121">
        <v>1.4419999999999999</v>
      </c>
      <c r="E286" s="32">
        <f t="shared" si="44"/>
        <v>0.22000000000000003</v>
      </c>
      <c r="F286" s="13">
        <f t="shared" si="45"/>
        <v>0.16090933333333329</v>
      </c>
      <c r="H286" s="5">
        <f t="shared" si="46"/>
        <v>21.722759999999994</v>
      </c>
      <c r="I286" s="2" t="s">
        <v>66</v>
      </c>
      <c r="J286" s="33" t="s">
        <v>356</v>
      </c>
      <c r="K286" s="34">
        <f t="shared" si="47"/>
        <v>43896</v>
      </c>
      <c r="L286" s="34" t="str">
        <f t="shared" ca="1" si="48"/>
        <v>2020-07-27</v>
      </c>
      <c r="M286" s="18">
        <f t="shared" ca="1" si="49"/>
        <v>19440</v>
      </c>
      <c r="N286" s="19">
        <f t="shared" ca="1" si="50"/>
        <v>0.40786046296296286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204">
        <f t="shared" si="60"/>
        <v>0.1113906167117289</v>
      </c>
      <c r="AA286" s="204">
        <f t="shared" si="61"/>
        <v>0.13826713430613657</v>
      </c>
      <c r="AB286" s="204">
        <f>SUM($C$2:C286)*D286/SUM($B$2:B286)-1</f>
        <v>0.13629005896742608</v>
      </c>
      <c r="AC286" s="204">
        <f t="shared" si="62"/>
        <v>-2.489944225569718E-2</v>
      </c>
      <c r="AD286" s="40">
        <f t="shared" si="63"/>
        <v>5.9090666666666736E-2</v>
      </c>
    </row>
    <row r="287" spans="1:30">
      <c r="A287" s="31" t="s">
        <v>845</v>
      </c>
      <c r="B287" s="2">
        <v>135</v>
      </c>
      <c r="C287" s="125">
        <v>96.57</v>
      </c>
      <c r="D287" s="121">
        <v>1.3963000000000001</v>
      </c>
      <c r="E287" s="32">
        <f t="shared" si="44"/>
        <v>0.22000000000000003</v>
      </c>
      <c r="F287" s="13">
        <f t="shared" si="45"/>
        <v>0.19889866666666656</v>
      </c>
      <c r="H287" s="5">
        <f t="shared" si="46"/>
        <v>26.851319999999987</v>
      </c>
      <c r="I287" s="2" t="s">
        <v>66</v>
      </c>
      <c r="J287" s="33" t="s">
        <v>846</v>
      </c>
      <c r="K287" s="34">
        <f t="shared" si="47"/>
        <v>43899</v>
      </c>
      <c r="L287" s="34" t="str">
        <f t="shared" ca="1" si="48"/>
        <v>2020-07-27</v>
      </c>
      <c r="M287" s="18">
        <f t="shared" ca="1" si="49"/>
        <v>19035</v>
      </c>
      <c r="N287" s="19">
        <f t="shared" ca="1" si="50"/>
        <v>0.514879527186761</v>
      </c>
      <c r="O287" s="35">
        <f t="shared" si="51"/>
        <v>134.84069099999999</v>
      </c>
      <c r="P287" s="35">
        <f t="shared" si="52"/>
        <v>0.15930900000000747</v>
      </c>
      <c r="Q287" s="36">
        <f t="shared" si="53"/>
        <v>0.9</v>
      </c>
      <c r="R287" s="37">
        <f t="shared" si="54"/>
        <v>24792.869999999995</v>
      </c>
      <c r="S287" s="38">
        <f t="shared" si="55"/>
        <v>34618.284380999998</v>
      </c>
      <c r="T287" s="38"/>
      <c r="U287" s="38"/>
      <c r="V287" s="39">
        <f t="shared" si="56"/>
        <v>7548.79</v>
      </c>
      <c r="W287" s="39">
        <f t="shared" si="57"/>
        <v>42167.074380999999</v>
      </c>
      <c r="X287" s="1">
        <f t="shared" si="58"/>
        <v>38970</v>
      </c>
      <c r="Y287" s="37">
        <f t="shared" si="59"/>
        <v>3197.0743809999985</v>
      </c>
      <c r="Z287" s="204">
        <f t="shared" si="60"/>
        <v>8.2039373389787063E-2</v>
      </c>
      <c r="AA287" s="204">
        <f t="shared" si="61"/>
        <v>0.10174892631442267</v>
      </c>
      <c r="AB287" s="204">
        <f>SUM($C$2:C287)*D287/SUM($B$2:B287)-1</f>
        <v>9.9927173646394474E-2</v>
      </c>
      <c r="AC287" s="204">
        <f t="shared" si="62"/>
        <v>-1.7887800256607411E-2</v>
      </c>
      <c r="AD287" s="40">
        <f t="shared" si="63"/>
        <v>2.1101333333333472E-2</v>
      </c>
    </row>
    <row r="288" spans="1:30">
      <c r="A288" s="31" t="s">
        <v>847</v>
      </c>
      <c r="B288" s="2">
        <v>135</v>
      </c>
      <c r="C288" s="125">
        <v>94.67</v>
      </c>
      <c r="D288" s="121">
        <v>1.4242999999999999</v>
      </c>
      <c r="E288" s="32">
        <f t="shared" si="44"/>
        <v>0.22000000000000003</v>
      </c>
      <c r="F288" s="13">
        <f t="shared" si="45"/>
        <v>0.17531051851851856</v>
      </c>
      <c r="H288" s="5">
        <f t="shared" si="46"/>
        <v>23.666920000000005</v>
      </c>
      <c r="I288" s="2" t="s">
        <v>66</v>
      </c>
      <c r="J288" s="33" t="s">
        <v>848</v>
      </c>
      <c r="K288" s="34">
        <f t="shared" si="47"/>
        <v>43900</v>
      </c>
      <c r="L288" s="34" t="str">
        <f t="shared" ca="1" si="48"/>
        <v>2020-07-27</v>
      </c>
      <c r="M288" s="18">
        <f t="shared" ca="1" si="49"/>
        <v>18900</v>
      </c>
      <c r="N288" s="19">
        <f t="shared" ca="1" si="50"/>
        <v>0.45705956613756626</v>
      </c>
      <c r="O288" s="35">
        <f t="shared" si="51"/>
        <v>134.838481</v>
      </c>
      <c r="P288" s="35">
        <f t="shared" si="52"/>
        <v>0.16151899999999841</v>
      </c>
      <c r="Q288" s="36">
        <f t="shared" si="53"/>
        <v>0.9</v>
      </c>
      <c r="R288" s="37">
        <f t="shared" si="54"/>
        <v>24887.539999999994</v>
      </c>
      <c r="S288" s="38">
        <f t="shared" si="55"/>
        <v>35447.323221999992</v>
      </c>
      <c r="T288" s="38"/>
      <c r="U288" s="38"/>
      <c r="V288" s="39">
        <f t="shared" si="56"/>
        <v>7548.79</v>
      </c>
      <c r="W288" s="39">
        <f t="shared" si="57"/>
        <v>42996.113221999993</v>
      </c>
      <c r="X288" s="1">
        <f t="shared" si="58"/>
        <v>39105</v>
      </c>
      <c r="Y288" s="37">
        <f t="shared" si="59"/>
        <v>3891.1132219999927</v>
      </c>
      <c r="Z288" s="204">
        <f t="shared" si="60"/>
        <v>9.9504237872394707E-2</v>
      </c>
      <c r="AA288" s="204">
        <f t="shared" si="61"/>
        <v>0.12330736872393722</v>
      </c>
      <c r="AB288" s="204">
        <f>SUM($C$2:C288)*D288/SUM($B$2:B288)-1</f>
        <v>0.12155876123257858</v>
      </c>
      <c r="AC288" s="204">
        <f t="shared" si="62"/>
        <v>-2.2054523360183875E-2</v>
      </c>
      <c r="AD288" s="40">
        <f t="shared" si="63"/>
        <v>4.4689481481481469E-2</v>
      </c>
    </row>
    <row r="289" spans="1:30">
      <c r="A289" s="31" t="s">
        <v>849</v>
      </c>
      <c r="B289" s="2">
        <v>135</v>
      </c>
      <c r="C289" s="125">
        <v>95.87</v>
      </c>
      <c r="D289" s="121">
        <v>1.4065000000000001</v>
      </c>
      <c r="E289" s="32">
        <f t="shared" si="44"/>
        <v>0.22000000000000003</v>
      </c>
      <c r="F289" s="13">
        <f t="shared" si="45"/>
        <v>0.19020829629629635</v>
      </c>
      <c r="H289" s="5">
        <f t="shared" si="46"/>
        <v>25.678120000000007</v>
      </c>
      <c r="I289" s="2" t="s">
        <v>66</v>
      </c>
      <c r="J289" s="33" t="s">
        <v>850</v>
      </c>
      <c r="K289" s="34">
        <f t="shared" si="47"/>
        <v>43901</v>
      </c>
      <c r="L289" s="34" t="str">
        <f t="shared" ca="1" si="48"/>
        <v>2020-07-27</v>
      </c>
      <c r="M289" s="18">
        <f t="shared" ca="1" si="49"/>
        <v>18765</v>
      </c>
      <c r="N289" s="19">
        <f t="shared" ca="1" si="50"/>
        <v>0.49946782840394366</v>
      </c>
      <c r="O289" s="35">
        <f t="shared" si="51"/>
        <v>134.84115500000001</v>
      </c>
      <c r="P289" s="35">
        <f t="shared" si="52"/>
        <v>0.15884499999998525</v>
      </c>
      <c r="Q289" s="36">
        <f t="shared" si="53"/>
        <v>0.9</v>
      </c>
      <c r="R289" s="37">
        <f t="shared" si="54"/>
        <v>24983.409999999993</v>
      </c>
      <c r="S289" s="38">
        <f t="shared" si="55"/>
        <v>35139.166164999995</v>
      </c>
      <c r="T289" s="38"/>
      <c r="U289" s="38"/>
      <c r="V289" s="39">
        <f t="shared" si="56"/>
        <v>7548.79</v>
      </c>
      <c r="W289" s="39">
        <f t="shared" si="57"/>
        <v>42687.956164999996</v>
      </c>
      <c r="X289" s="1">
        <f t="shared" si="58"/>
        <v>39240</v>
      </c>
      <c r="Y289" s="37">
        <f t="shared" si="59"/>
        <v>3447.956164999996</v>
      </c>
      <c r="Z289" s="204">
        <f t="shared" si="60"/>
        <v>8.7868403797145778E-2</v>
      </c>
      <c r="AA289" s="204">
        <f t="shared" si="61"/>
        <v>0.10879850169810479</v>
      </c>
      <c r="AB289" s="204">
        <f>SUM($C$2:C289)*D289/SUM($B$2:B289)-1</f>
        <v>0.10716819686544299</v>
      </c>
      <c r="AC289" s="204">
        <f t="shared" si="62"/>
        <v>-1.9299793068297211E-2</v>
      </c>
      <c r="AD289" s="40">
        <f t="shared" si="63"/>
        <v>2.9791703703703681E-2</v>
      </c>
    </row>
    <row r="290" spans="1:30">
      <c r="A290" s="147" t="s">
        <v>851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1031</v>
      </c>
      <c r="J290" s="155" t="s">
        <v>1387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1028</v>
      </c>
    </row>
    <row r="291" spans="1:30">
      <c r="A291" s="147" t="s">
        <v>852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1362</v>
      </c>
      <c r="J291" s="155" t="s">
        <v>1369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1028</v>
      </c>
    </row>
    <row r="292" spans="1:30">
      <c r="A292" s="147" t="s">
        <v>860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1031</v>
      </c>
      <c r="J292" s="155" t="s">
        <v>1188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1028</v>
      </c>
    </row>
    <row r="293" spans="1:30">
      <c r="A293" s="147" t="s">
        <v>861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1031</v>
      </c>
      <c r="J293" s="155" t="s">
        <v>1179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1028</v>
      </c>
    </row>
    <row r="294" spans="1:30">
      <c r="A294" s="147" t="s">
        <v>862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1031</v>
      </c>
      <c r="J294" s="155" t="s">
        <v>1106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1028</v>
      </c>
    </row>
    <row r="295" spans="1:30">
      <c r="A295" s="147" t="s">
        <v>863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1031</v>
      </c>
      <c r="J295" s="155" t="s">
        <v>1105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1028</v>
      </c>
    </row>
    <row r="296" spans="1:30">
      <c r="A296" s="147" t="s">
        <v>864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1031</v>
      </c>
      <c r="J296" s="155" t="s">
        <v>1180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1028</v>
      </c>
    </row>
    <row r="297" spans="1:30">
      <c r="A297" s="147" t="s">
        <v>871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1031</v>
      </c>
      <c r="J297" s="155" t="s">
        <v>1071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1028</v>
      </c>
    </row>
    <row r="298" spans="1:30">
      <c r="A298" s="147" t="s">
        <v>872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1031</v>
      </c>
      <c r="J298" s="155" t="s">
        <v>1161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1028</v>
      </c>
    </row>
    <row r="299" spans="1:30">
      <c r="A299" s="147" t="s">
        <v>873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1031</v>
      </c>
      <c r="J299" s="155" t="s">
        <v>1189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1028</v>
      </c>
    </row>
    <row r="300" spans="1:30">
      <c r="A300" s="147" t="s">
        <v>874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1031</v>
      </c>
      <c r="J300" s="155" t="s">
        <v>1181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1028</v>
      </c>
    </row>
    <row r="301" spans="1:30">
      <c r="A301" s="147" t="s">
        <v>875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1031</v>
      </c>
      <c r="J301" s="155" t="s">
        <v>1182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1028</v>
      </c>
    </row>
    <row r="302" spans="1:30">
      <c r="A302" s="147" t="s">
        <v>883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1031</v>
      </c>
      <c r="J302" s="155" t="s">
        <v>1183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1028</v>
      </c>
    </row>
    <row r="303" spans="1:30">
      <c r="A303" s="147" t="s">
        <v>884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1031</v>
      </c>
      <c r="J303" s="155" t="s">
        <v>1190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1028</v>
      </c>
    </row>
    <row r="304" spans="1:30">
      <c r="A304" s="147" t="s">
        <v>885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1031</v>
      </c>
      <c r="J304" s="155" t="s">
        <v>1184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1028</v>
      </c>
    </row>
    <row r="305" spans="1:30">
      <c r="A305" s="147" t="s">
        <v>886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1031</v>
      </c>
      <c r="J305" s="155" t="s">
        <v>1191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1028</v>
      </c>
    </row>
    <row r="306" spans="1:30">
      <c r="A306" s="147" t="s">
        <v>887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1031</v>
      </c>
      <c r="J306" s="155" t="s">
        <v>1185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1028</v>
      </c>
    </row>
    <row r="307" spans="1:30">
      <c r="A307" s="147" t="s">
        <v>893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1031</v>
      </c>
      <c r="J307" s="155" t="s">
        <v>1192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1028</v>
      </c>
    </row>
    <row r="308" spans="1:30">
      <c r="A308" s="31" t="s">
        <v>894</v>
      </c>
      <c r="B308" s="2">
        <v>240</v>
      </c>
      <c r="C308" s="126">
        <v>181.04</v>
      </c>
      <c r="D308" s="122">
        <v>1.3241000000000001</v>
      </c>
      <c r="E308" s="32">
        <f>10%*Q308+13%</f>
        <v>0.29000000000000004</v>
      </c>
      <c r="F308" s="13">
        <f>IF(G308="",($F$1*C308-B308)/B308,H308/B308)</f>
        <v>0.26426266666666648</v>
      </c>
      <c r="H308" s="5">
        <f>IF(G308="",$F$1*C308-B308,G308-B308)</f>
        <v>63.423039999999958</v>
      </c>
      <c r="I308" s="2" t="s">
        <v>66</v>
      </c>
      <c r="J308" s="33" t="s">
        <v>895</v>
      </c>
      <c r="K308" s="34">
        <f>DATE(MID(J308,1,4),MID(J308,5,2),MID(J308,7,2))</f>
        <v>43929</v>
      </c>
      <c r="L308" s="34" t="str">
        <f ca="1">IF(LEN(J308) &gt; 15,DATE(MID(J308,12,4),MID(J308,16,2),MID(J308,18,2)),TEXT(TODAY(),"yyyy-mm-dd"))</f>
        <v>2020-07-27</v>
      </c>
      <c r="M308" s="18">
        <f ca="1">(L308-K308+1)*B308</f>
        <v>26640</v>
      </c>
      <c r="N308" s="19">
        <f ca="1">H308/M308*365</f>
        <v>0.86897183183183124</v>
      </c>
      <c r="O308" s="35">
        <f>D308*C308</f>
        <v>239.71506400000001</v>
      </c>
      <c r="P308" s="35">
        <f>B308-O308</f>
        <v>0.28493599999998764</v>
      </c>
      <c r="Q308" s="36">
        <f>B308/150</f>
        <v>1.6</v>
      </c>
      <c r="R308" s="37">
        <f>R307+C308-T308</f>
        <v>26591.379999999994</v>
      </c>
      <c r="S308" s="38">
        <f>R308*D308</f>
        <v>35209.646257999993</v>
      </c>
      <c r="T308" s="38"/>
      <c r="U308" s="38"/>
      <c r="V308" s="39">
        <f>V307+U308</f>
        <v>7548.79</v>
      </c>
      <c r="W308" s="39">
        <f>V308+S308</f>
        <v>42758.436257999994</v>
      </c>
      <c r="X308" s="1">
        <f>X307+B308</f>
        <v>41340</v>
      </c>
      <c r="Y308" s="37">
        <f>W308-X308</f>
        <v>1418.4362579999943</v>
      </c>
      <c r="Z308" s="204">
        <f>W308/X308-1</f>
        <v>3.4311472133526699E-2</v>
      </c>
      <c r="AA308" s="204">
        <f>S308/(X308-V308)-1</f>
        <v>4.1976486133523894E-2</v>
      </c>
      <c r="AB308" s="204">
        <f>SUM($C$2:C308)*D308/SUM($B$2:B308)-1</f>
        <v>4.0859828011610588E-2</v>
      </c>
      <c r="AC308" s="204">
        <f>Z308-AB308</f>
        <v>-6.5483558780838891E-3</v>
      </c>
      <c r="AD308" s="40">
        <f>IF(E308-F308&lt;0,"达成",E308-F308)</f>
        <v>2.5737333333333556E-2</v>
      </c>
    </row>
    <row r="309" spans="1:30">
      <c r="A309" s="31" t="s">
        <v>896</v>
      </c>
      <c r="B309" s="2">
        <v>240</v>
      </c>
      <c r="C309" s="126">
        <v>180.46</v>
      </c>
      <c r="D309" s="122">
        <v>1.3283</v>
      </c>
      <c r="E309" s="32">
        <f>10%*Q309+13%</f>
        <v>0.29000000000000004</v>
      </c>
      <c r="F309" s="13">
        <f>IF(G309="",($F$1*C309-B309)/B309,H309/B309)</f>
        <v>0.26021233333333338</v>
      </c>
      <c r="H309" s="5">
        <f>IF(G309="",$F$1*C309-B309,G309-B309)</f>
        <v>62.450960000000009</v>
      </c>
      <c r="I309" s="2" t="s">
        <v>66</v>
      </c>
      <c r="J309" s="33" t="s">
        <v>897</v>
      </c>
      <c r="K309" s="34">
        <f>DATE(MID(J309,1,4),MID(J309,5,2),MID(J309,7,2))</f>
        <v>43930</v>
      </c>
      <c r="L309" s="34" t="str">
        <f ca="1">IF(LEN(J309) &gt; 15,DATE(MID(J309,12,4),MID(J309,16,2),MID(J309,18,2)),TEXT(TODAY(),"yyyy-mm-dd"))</f>
        <v>2020-07-27</v>
      </c>
      <c r="M309" s="18">
        <f ca="1">(L309-K309+1)*B309</f>
        <v>26400</v>
      </c>
      <c r="N309" s="19">
        <f ca="1">H309/M309*365</f>
        <v>0.86343183333333351</v>
      </c>
      <c r="O309" s="35">
        <f>D309*C309</f>
        <v>239.70501800000002</v>
      </c>
      <c r="P309" s="35">
        <f>B309-O309</f>
        <v>0.2949819999999761</v>
      </c>
      <c r="Q309" s="36">
        <f>B309/150</f>
        <v>1.6</v>
      </c>
      <c r="R309" s="37">
        <f>R308+C309-T309</f>
        <v>26771.839999999993</v>
      </c>
      <c r="S309" s="38">
        <f>R309*D309</f>
        <v>35561.035071999991</v>
      </c>
      <c r="T309" s="38"/>
      <c r="U309" s="38"/>
      <c r="V309" s="39">
        <f>V308+U309</f>
        <v>7548.79</v>
      </c>
      <c r="W309" s="39">
        <f>V309+S309</f>
        <v>43109.825071999992</v>
      </c>
      <c r="X309" s="1">
        <f>X308+B309</f>
        <v>41580</v>
      </c>
      <c r="Y309" s="37">
        <f>W309-X309</f>
        <v>1529.8250719999924</v>
      </c>
      <c r="Z309" s="204">
        <f>W309/X309-1</f>
        <v>3.6792329773929655E-2</v>
      </c>
      <c r="AA309" s="204">
        <f>S309/(X309-V309)-1</f>
        <v>4.4953590307249991E-2</v>
      </c>
      <c r="AB309" s="204">
        <f>SUM($C$2:C309)*D309/SUM($B$2:B309)-1</f>
        <v>4.3899405675805303E-2</v>
      </c>
      <c r="AC309" s="204">
        <f>Z309-AB309</f>
        <v>-7.107075901875648E-3</v>
      </c>
      <c r="AD309" s="40">
        <f>IF(E309-F309&lt;0,"达成",E309-F309)</f>
        <v>2.9787666666666657E-2</v>
      </c>
    </row>
    <row r="310" spans="1:30">
      <c r="A310" s="31" t="s">
        <v>898</v>
      </c>
      <c r="B310" s="2">
        <v>240</v>
      </c>
      <c r="C310" s="126">
        <v>181.53</v>
      </c>
      <c r="D310" s="122">
        <v>1.3205</v>
      </c>
      <c r="E310" s="32">
        <f>10%*Q310+13%</f>
        <v>0.29000000000000004</v>
      </c>
      <c r="F310" s="13">
        <f>IF(G310="",($F$1*C310-B310)/B310,H310/B310)</f>
        <v>0.26768449999999999</v>
      </c>
      <c r="H310" s="5">
        <f>IF(G310="",$F$1*C310-B310,G310-B310)</f>
        <v>64.244280000000003</v>
      </c>
      <c r="I310" s="2" t="s">
        <v>66</v>
      </c>
      <c r="J310" s="33" t="s">
        <v>899</v>
      </c>
      <c r="K310" s="34">
        <f>DATE(MID(J310,1,4),MID(J310,5,2),MID(J310,7,2))</f>
        <v>43931</v>
      </c>
      <c r="L310" s="34" t="str">
        <f ca="1">IF(LEN(J310) &gt; 15,DATE(MID(J310,12,4),MID(J310,16,2),MID(J310,18,2)),TEXT(TODAY(),"yyyy-mm-dd"))</f>
        <v>2020-07-27</v>
      </c>
      <c r="M310" s="18">
        <f ca="1">(L310-K310+1)*B310</f>
        <v>26160</v>
      </c>
      <c r="N310" s="19">
        <f ca="1">H310/M310*365</f>
        <v>0.89637470183486245</v>
      </c>
      <c r="O310" s="35">
        <f>D310*C310</f>
        <v>239.710365</v>
      </c>
      <c r="P310" s="35">
        <f>B310-O310</f>
        <v>0.28963500000000408</v>
      </c>
      <c r="Q310" s="36">
        <f>B310/150</f>
        <v>1.6</v>
      </c>
      <c r="R310" s="37">
        <f>R309+C310-T310</f>
        <v>26953.369999999992</v>
      </c>
      <c r="S310" s="38">
        <f>R310*D310</f>
        <v>35591.925084999988</v>
      </c>
      <c r="T310" s="38"/>
      <c r="U310" s="38"/>
      <c r="V310" s="39">
        <f>V309+U310</f>
        <v>7548.79</v>
      </c>
      <c r="W310" s="39">
        <f>V310+S310</f>
        <v>43140.715084999989</v>
      </c>
      <c r="X310" s="1">
        <f>X309+B310</f>
        <v>41820</v>
      </c>
      <c r="Y310" s="37">
        <f>W310-X310</f>
        <v>1320.7150849999889</v>
      </c>
      <c r="Z310" s="204">
        <f>W310/X310-1</f>
        <v>3.1580944165470859E-2</v>
      </c>
      <c r="AA310" s="204">
        <f>S310/(X310-V310)-1</f>
        <v>3.853715947000369E-2</v>
      </c>
      <c r="AB310" s="204">
        <f>SUM($C$2:C310)*D310/SUM($B$2:B310)-1</f>
        <v>3.7545773433763641E-2</v>
      </c>
      <c r="AC310" s="204">
        <f>Z310-AB310</f>
        <v>-5.9648292682927817E-3</v>
      </c>
      <c r="AD310" s="40">
        <f>IF(E310-F310&lt;0,"达成",E310-F310)</f>
        <v>2.2315500000000044E-2</v>
      </c>
    </row>
    <row r="311" spans="1:30">
      <c r="A311" s="147" t="s">
        <v>905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1031</v>
      </c>
      <c r="J311" s="155" t="s">
        <v>1531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1028</v>
      </c>
    </row>
    <row r="312" spans="1:30">
      <c r="A312" s="147" t="s">
        <v>906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1031</v>
      </c>
      <c r="J312" s="155" t="s">
        <v>1193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1028</v>
      </c>
    </row>
    <row r="313" spans="1:30">
      <c r="A313" s="31" t="s">
        <v>907</v>
      </c>
      <c r="B313" s="2">
        <v>240</v>
      </c>
      <c r="C313" s="126">
        <v>180.33</v>
      </c>
      <c r="D313" s="122">
        <v>1.3292999999999999</v>
      </c>
      <c r="E313" s="32">
        <f t="shared" ref="E313:E323" si="64">10%*Q313+13%</f>
        <v>0.29000000000000004</v>
      </c>
      <c r="F313" s="13">
        <f t="shared" ref="F313:F323" si="65">IF(G313="",($F$1*C313-B313)/B313,H313/B313)</f>
        <v>0.2593045000000001</v>
      </c>
      <c r="H313" s="5">
        <f t="shared" ref="H313:H323" si="66">IF(G313="",$F$1*C313-B313,G313-B313)</f>
        <v>62.233080000000029</v>
      </c>
      <c r="I313" s="2" t="s">
        <v>66</v>
      </c>
      <c r="J313" s="33" t="s">
        <v>908</v>
      </c>
      <c r="K313" s="34">
        <f t="shared" ref="K313:K323" si="67">DATE(MID(J313,1,4),MID(J313,5,2),MID(J313,7,2))</f>
        <v>43936</v>
      </c>
      <c r="L313" s="34" t="str">
        <f t="shared" ref="L313:L323" ca="1" si="68">IF(LEN(J313) &gt; 15,DATE(MID(J313,12,4),MID(J313,16,2),MID(J313,18,2)),TEXT(TODAY(),"yyyy-mm-dd"))</f>
        <v>2020-07-27</v>
      </c>
      <c r="M313" s="18">
        <f t="shared" ref="M313:M323" ca="1" si="69">(L313-K313+1)*B313</f>
        <v>24960</v>
      </c>
      <c r="N313" s="19">
        <f t="shared" ref="N313:N323" ca="1" si="70">H313/M313*365</f>
        <v>0.91005906250000046</v>
      </c>
      <c r="O313" s="35">
        <f t="shared" ref="O313:O323" si="71">D313*C313</f>
        <v>239.71266900000001</v>
      </c>
      <c r="P313" s="35">
        <f t="shared" ref="P313:P323" si="72">B313-O313</f>
        <v>0.28733099999999467</v>
      </c>
      <c r="Q313" s="36">
        <f t="shared" ref="Q313:Q323" si="73">B313/150</f>
        <v>1.6</v>
      </c>
      <c r="R313" s="37">
        <f t="shared" ref="R313:R323" si="74">R312+C313-T313</f>
        <v>27416.719999999994</v>
      </c>
      <c r="S313" s="38">
        <f t="shared" ref="S313:S323" si="75">R313*D313</f>
        <v>36445.045895999989</v>
      </c>
      <c r="T313" s="38"/>
      <c r="U313" s="38"/>
      <c r="V313" s="39">
        <f t="shared" ref="V313:V323" si="76">V312+U313</f>
        <v>7548.79</v>
      </c>
      <c r="W313" s="39">
        <f t="shared" ref="W313:W323" si="77">V313+S313</f>
        <v>43993.83589599999</v>
      </c>
      <c r="X313" s="1">
        <f t="shared" ref="X313:X323" si="78">X312+B313</f>
        <v>42435</v>
      </c>
      <c r="Y313" s="37">
        <f t="shared" ref="Y313:Y323" si="79">W313-X313</f>
        <v>1558.8358959999896</v>
      </c>
      <c r="Z313" s="204">
        <f t="shared" ref="Z313:Z323" si="80">W313/X313-1</f>
        <v>3.673467411334963E-2</v>
      </c>
      <c r="AA313" s="204">
        <f t="shared" ref="AA313:AA323" si="81">S313/(X313-V313)-1</f>
        <v>4.4683440706227096E-2</v>
      </c>
      <c r="AB313" s="204">
        <f>SUM($C$2:C313)*D313/SUM($B$2:B313)-1</f>
        <v>4.3837719618239346E-2</v>
      </c>
      <c r="AC313" s="204">
        <f t="shared" ref="AC313:AC323" si="82">Z313-AB313</f>
        <v>-7.1030455048897156E-3</v>
      </c>
      <c r="AD313" s="40">
        <f t="shared" ref="AD313:AD323" si="83">IF(E313-F313&lt;0,"达成",E313-F313)</f>
        <v>3.0695499999999931E-2</v>
      </c>
    </row>
    <row r="314" spans="1:30">
      <c r="A314" s="31" t="s">
        <v>909</v>
      </c>
      <c r="B314" s="2">
        <v>240</v>
      </c>
      <c r="C314" s="126">
        <v>180.06</v>
      </c>
      <c r="D314" s="122">
        <v>1.3312999999999999</v>
      </c>
      <c r="E314" s="32">
        <f t="shared" si="64"/>
        <v>0.29000000000000004</v>
      </c>
      <c r="F314" s="13">
        <f t="shared" si="65"/>
        <v>0.2574189999999999</v>
      </c>
      <c r="H314" s="5">
        <f t="shared" si="66"/>
        <v>61.78055999999998</v>
      </c>
      <c r="I314" s="2" t="s">
        <v>66</v>
      </c>
      <c r="J314" s="33" t="s">
        <v>910</v>
      </c>
      <c r="K314" s="34">
        <f t="shared" si="67"/>
        <v>43937</v>
      </c>
      <c r="L314" s="34" t="str">
        <f t="shared" ca="1" si="68"/>
        <v>2020-07-27</v>
      </c>
      <c r="M314" s="18">
        <f t="shared" ca="1" si="69"/>
        <v>24720</v>
      </c>
      <c r="N314" s="19">
        <f t="shared" ca="1" si="70"/>
        <v>0.91221296116504824</v>
      </c>
      <c r="O314" s="35">
        <f t="shared" si="71"/>
        <v>239.71387799999999</v>
      </c>
      <c r="P314" s="35">
        <f t="shared" si="72"/>
        <v>0.28612200000000598</v>
      </c>
      <c r="Q314" s="36">
        <f t="shared" si="73"/>
        <v>1.6</v>
      </c>
      <c r="R314" s="37">
        <f t="shared" si="74"/>
        <v>27596.779999999995</v>
      </c>
      <c r="S314" s="38">
        <f t="shared" si="75"/>
        <v>36739.593213999993</v>
      </c>
      <c r="T314" s="38"/>
      <c r="U314" s="38"/>
      <c r="V314" s="39">
        <f t="shared" si="76"/>
        <v>7548.79</v>
      </c>
      <c r="W314" s="39">
        <f t="shared" si="77"/>
        <v>44288.383213999994</v>
      </c>
      <c r="X314" s="1">
        <f t="shared" si="78"/>
        <v>42675</v>
      </c>
      <c r="Y314" s="37">
        <f t="shared" si="79"/>
        <v>1613.383213999994</v>
      </c>
      <c r="Z314" s="204">
        <f t="shared" si="80"/>
        <v>3.7806285038078258E-2</v>
      </c>
      <c r="AA314" s="204">
        <f t="shared" si="81"/>
        <v>4.5931035941537468E-2</v>
      </c>
      <c r="AB314" s="204">
        <f>SUM($C$2:C314)*D314/SUM($B$2:B314)-1</f>
        <v>4.5146150908025318E-2</v>
      </c>
      <c r="AC314" s="204">
        <f t="shared" si="82"/>
        <v>-7.3398658699470598E-3</v>
      </c>
      <c r="AD314" s="40">
        <f t="shared" si="83"/>
        <v>3.2581000000000138E-2</v>
      </c>
    </row>
    <row r="315" spans="1:30">
      <c r="A315" s="31" t="s">
        <v>911</v>
      </c>
      <c r="B315" s="2">
        <v>240</v>
      </c>
      <c r="C315" s="126">
        <v>178.44</v>
      </c>
      <c r="D315" s="122">
        <v>1.3433999999999999</v>
      </c>
      <c r="E315" s="32">
        <f t="shared" si="64"/>
        <v>0.29000000000000004</v>
      </c>
      <c r="F315" s="13">
        <f t="shared" si="65"/>
        <v>0.24610599999999985</v>
      </c>
      <c r="H315" s="5">
        <f t="shared" si="66"/>
        <v>59.065439999999967</v>
      </c>
      <c r="I315" s="2" t="s">
        <v>66</v>
      </c>
      <c r="J315" s="33" t="s">
        <v>912</v>
      </c>
      <c r="K315" s="34">
        <f t="shared" si="67"/>
        <v>43938</v>
      </c>
      <c r="L315" s="34" t="str">
        <f t="shared" ca="1" si="68"/>
        <v>2020-07-27</v>
      </c>
      <c r="M315" s="18">
        <f t="shared" ca="1" si="69"/>
        <v>24480</v>
      </c>
      <c r="N315" s="19">
        <f t="shared" ca="1" si="70"/>
        <v>0.8806734313725485</v>
      </c>
      <c r="O315" s="35">
        <f t="shared" si="71"/>
        <v>239.71629599999997</v>
      </c>
      <c r="P315" s="35">
        <f t="shared" si="72"/>
        <v>0.2837040000000286</v>
      </c>
      <c r="Q315" s="36">
        <f t="shared" si="73"/>
        <v>1.6</v>
      </c>
      <c r="R315" s="37">
        <f t="shared" si="74"/>
        <v>27775.219999999994</v>
      </c>
      <c r="S315" s="38">
        <f t="shared" si="75"/>
        <v>37313.230547999992</v>
      </c>
      <c r="T315" s="38"/>
      <c r="U315" s="38"/>
      <c r="V315" s="39">
        <f t="shared" si="76"/>
        <v>7548.79</v>
      </c>
      <c r="W315" s="39">
        <f t="shared" si="77"/>
        <v>44862.020547999993</v>
      </c>
      <c r="X315" s="1">
        <f t="shared" si="78"/>
        <v>42915</v>
      </c>
      <c r="Y315" s="37">
        <f t="shared" si="79"/>
        <v>1947.0205479999931</v>
      </c>
      <c r="Z315" s="204">
        <f t="shared" si="80"/>
        <v>4.5369230991494591E-2</v>
      </c>
      <c r="AA315" s="204">
        <f t="shared" si="81"/>
        <v>5.5053129752947516E-2</v>
      </c>
      <c r="AB315" s="204">
        <f>SUM($C$2:C315)*D315/SUM($B$2:B315)-1</f>
        <v>5.4333126319468406E-2</v>
      </c>
      <c r="AC315" s="204">
        <f t="shared" si="82"/>
        <v>-8.9638953279738143E-3</v>
      </c>
      <c r="AD315" s="40">
        <f t="shared" si="83"/>
        <v>4.3894000000000183E-2</v>
      </c>
    </row>
    <row r="316" spans="1:30">
      <c r="A316" s="31" t="s">
        <v>918</v>
      </c>
      <c r="B316" s="2">
        <v>240</v>
      </c>
      <c r="C316" s="126">
        <v>177.77</v>
      </c>
      <c r="D316" s="122">
        <v>1.3484</v>
      </c>
      <c r="E316" s="32">
        <f t="shared" si="64"/>
        <v>0.29000000000000004</v>
      </c>
      <c r="F316" s="13">
        <f t="shared" si="65"/>
        <v>0.24142716666666666</v>
      </c>
      <c r="H316" s="5">
        <f t="shared" si="66"/>
        <v>57.942520000000002</v>
      </c>
      <c r="I316" s="2" t="s">
        <v>66</v>
      </c>
      <c r="J316" s="33" t="s">
        <v>919</v>
      </c>
      <c r="K316" s="34">
        <f t="shared" si="67"/>
        <v>43941</v>
      </c>
      <c r="L316" s="34" t="str">
        <f t="shared" ca="1" si="68"/>
        <v>2020-07-27</v>
      </c>
      <c r="M316" s="18">
        <f t="shared" ca="1" si="69"/>
        <v>23760</v>
      </c>
      <c r="N316" s="19">
        <f t="shared" ca="1" si="70"/>
        <v>0.89011026094276102</v>
      </c>
      <c r="O316" s="35">
        <f t="shared" si="71"/>
        <v>239.70506800000001</v>
      </c>
      <c r="P316" s="35">
        <f t="shared" si="72"/>
        <v>0.29493199999998865</v>
      </c>
      <c r="Q316" s="36">
        <f t="shared" si="73"/>
        <v>1.6</v>
      </c>
      <c r="R316" s="37">
        <f t="shared" si="74"/>
        <v>27952.989999999994</v>
      </c>
      <c r="S316" s="38">
        <f t="shared" si="75"/>
        <v>37691.811715999997</v>
      </c>
      <c r="T316" s="38"/>
      <c r="U316" s="38"/>
      <c r="V316" s="39">
        <f t="shared" si="76"/>
        <v>7548.79</v>
      </c>
      <c r="W316" s="39">
        <f t="shared" si="77"/>
        <v>45240.601715999997</v>
      </c>
      <c r="X316" s="1">
        <f t="shared" si="78"/>
        <v>43155</v>
      </c>
      <c r="Y316" s="37">
        <f t="shared" si="79"/>
        <v>2085.6017159999974</v>
      </c>
      <c r="Z316" s="204">
        <f t="shared" si="80"/>
        <v>4.8328159332638121E-2</v>
      </c>
      <c r="AA316" s="204">
        <f t="shared" si="81"/>
        <v>5.8574100304413124E-2</v>
      </c>
      <c r="AB316" s="204">
        <f>SUM($C$2:C316)*D316/SUM($B$2:B316)-1</f>
        <v>5.7926425304135831E-2</v>
      </c>
      <c r="AC316" s="204">
        <f t="shared" si="82"/>
        <v>-9.5982659714977103E-3</v>
      </c>
      <c r="AD316" s="40">
        <f t="shared" si="83"/>
        <v>4.8572833333333371E-2</v>
      </c>
    </row>
    <row r="317" spans="1:30">
      <c r="A317" s="31" t="s">
        <v>920</v>
      </c>
      <c r="B317" s="2">
        <v>240</v>
      </c>
      <c r="C317" s="126">
        <v>179.79</v>
      </c>
      <c r="D317" s="122">
        <v>1.3332999999999999</v>
      </c>
      <c r="E317" s="32">
        <f t="shared" si="64"/>
        <v>0.29000000000000004</v>
      </c>
      <c r="F317" s="13">
        <f t="shared" si="65"/>
        <v>0.25553349999999997</v>
      </c>
      <c r="H317" s="5">
        <f t="shared" si="66"/>
        <v>61.328039999999987</v>
      </c>
      <c r="I317" s="2" t="s">
        <v>66</v>
      </c>
      <c r="J317" s="33" t="s">
        <v>921</v>
      </c>
      <c r="K317" s="34">
        <f t="shared" si="67"/>
        <v>43942</v>
      </c>
      <c r="L317" s="34" t="str">
        <f t="shared" ca="1" si="68"/>
        <v>2020-07-27</v>
      </c>
      <c r="M317" s="18">
        <f t="shared" ca="1" si="69"/>
        <v>23520</v>
      </c>
      <c r="N317" s="19">
        <f t="shared" ca="1" si="70"/>
        <v>0.95173191326530604</v>
      </c>
      <c r="O317" s="35">
        <f t="shared" si="71"/>
        <v>239.71400699999998</v>
      </c>
      <c r="P317" s="35">
        <f t="shared" si="72"/>
        <v>0.28599300000001904</v>
      </c>
      <c r="Q317" s="36">
        <f t="shared" si="73"/>
        <v>1.6</v>
      </c>
      <c r="R317" s="37">
        <f t="shared" si="74"/>
        <v>28132.779999999995</v>
      </c>
      <c r="S317" s="38">
        <f t="shared" si="75"/>
        <v>37509.435573999988</v>
      </c>
      <c r="T317" s="38"/>
      <c r="U317" s="38"/>
      <c r="V317" s="39">
        <f t="shared" si="76"/>
        <v>7548.79</v>
      </c>
      <c r="W317" s="39">
        <f t="shared" si="77"/>
        <v>45058.225573999989</v>
      </c>
      <c r="X317" s="1">
        <f t="shared" si="78"/>
        <v>43395</v>
      </c>
      <c r="Y317" s="37">
        <f t="shared" si="79"/>
        <v>1663.2255739999891</v>
      </c>
      <c r="Z317" s="204">
        <f t="shared" si="80"/>
        <v>3.8327585528286523E-2</v>
      </c>
      <c r="AA317" s="204">
        <f t="shared" si="81"/>
        <v>4.6398924014560805E-2</v>
      </c>
      <c r="AB317" s="204">
        <f>SUM($C$2:C317)*D317/SUM($B$2:B317)-1</f>
        <v>4.5817845143449221E-2</v>
      </c>
      <c r="AC317" s="204">
        <f t="shared" si="82"/>
        <v>-7.4902596151626977E-3</v>
      </c>
      <c r="AD317" s="40">
        <f t="shared" si="83"/>
        <v>3.4466500000000067E-2</v>
      </c>
    </row>
    <row r="318" spans="1:30">
      <c r="A318" s="31" t="s">
        <v>922</v>
      </c>
      <c r="B318" s="2">
        <v>240</v>
      </c>
      <c r="C318" s="126">
        <v>178.4</v>
      </c>
      <c r="D318" s="122">
        <v>1.3436999999999999</v>
      </c>
      <c r="E318" s="32">
        <f t="shared" si="64"/>
        <v>0.29000000000000004</v>
      </c>
      <c r="F318" s="13">
        <f t="shared" si="65"/>
        <v>0.24582666666666669</v>
      </c>
      <c r="H318" s="5">
        <f t="shared" si="66"/>
        <v>58.998400000000004</v>
      </c>
      <c r="I318" s="2" t="s">
        <v>66</v>
      </c>
      <c r="J318" s="33" t="s">
        <v>923</v>
      </c>
      <c r="K318" s="34">
        <f t="shared" si="67"/>
        <v>43943</v>
      </c>
      <c r="L318" s="34" t="str">
        <f t="shared" ca="1" si="68"/>
        <v>2020-07-27</v>
      </c>
      <c r="M318" s="18">
        <f t="shared" ca="1" si="69"/>
        <v>23280</v>
      </c>
      <c r="N318" s="19">
        <f t="shared" ca="1" si="70"/>
        <v>0.92501786941580755</v>
      </c>
      <c r="O318" s="35">
        <f t="shared" si="71"/>
        <v>239.71607999999998</v>
      </c>
      <c r="P318" s="35">
        <f t="shared" si="72"/>
        <v>0.28392000000002326</v>
      </c>
      <c r="Q318" s="36">
        <f t="shared" si="73"/>
        <v>1.6</v>
      </c>
      <c r="R318" s="37">
        <f t="shared" si="74"/>
        <v>28311.179999999997</v>
      </c>
      <c r="S318" s="38">
        <f t="shared" si="75"/>
        <v>38041.732565999991</v>
      </c>
      <c r="T318" s="38"/>
      <c r="U318" s="38"/>
      <c r="V318" s="39">
        <f t="shared" si="76"/>
        <v>7548.79</v>
      </c>
      <c r="W318" s="39">
        <f t="shared" si="77"/>
        <v>45590.522565999992</v>
      </c>
      <c r="X318" s="1">
        <f t="shared" si="78"/>
        <v>43635</v>
      </c>
      <c r="Y318" s="37">
        <f t="shared" si="79"/>
        <v>1955.5225659999924</v>
      </c>
      <c r="Z318" s="204">
        <f t="shared" si="80"/>
        <v>4.4815459287269155E-2</v>
      </c>
      <c r="AA318" s="204">
        <f t="shared" si="81"/>
        <v>5.4190300560795768E-2</v>
      </c>
      <c r="AB318" s="204">
        <f>SUM($C$2:C318)*D318/SUM($B$2:B318)-1</f>
        <v>5.3672047438982018E-2</v>
      </c>
      <c r="AC318" s="204">
        <f t="shared" si="82"/>
        <v>-8.8565881517128631E-3</v>
      </c>
      <c r="AD318" s="40">
        <f t="shared" si="83"/>
        <v>4.4173333333333342E-2</v>
      </c>
    </row>
    <row r="319" spans="1:30">
      <c r="A319" s="31" t="s">
        <v>924</v>
      </c>
      <c r="B319" s="2">
        <v>240</v>
      </c>
      <c r="C319" s="126">
        <v>178.81</v>
      </c>
      <c r="D319" s="122">
        <v>1.3406</v>
      </c>
      <c r="E319" s="32">
        <f t="shared" si="64"/>
        <v>0.29000000000000004</v>
      </c>
      <c r="F319" s="13">
        <f t="shared" si="65"/>
        <v>0.24868983333333336</v>
      </c>
      <c r="H319" s="5">
        <f t="shared" si="66"/>
        <v>59.685560000000009</v>
      </c>
      <c r="I319" s="2" t="s">
        <v>66</v>
      </c>
      <c r="J319" s="33" t="s">
        <v>925</v>
      </c>
      <c r="K319" s="34">
        <f t="shared" si="67"/>
        <v>43944</v>
      </c>
      <c r="L319" s="34" t="str">
        <f t="shared" ca="1" si="68"/>
        <v>2020-07-27</v>
      </c>
      <c r="M319" s="18">
        <f t="shared" ca="1" si="69"/>
        <v>23040</v>
      </c>
      <c r="N319" s="19">
        <f t="shared" ca="1" si="70"/>
        <v>0.94553947048611131</v>
      </c>
      <c r="O319" s="35">
        <f t="shared" si="71"/>
        <v>239.71268600000002</v>
      </c>
      <c r="P319" s="35">
        <f t="shared" si="72"/>
        <v>0.28731399999998075</v>
      </c>
      <c r="Q319" s="36">
        <f t="shared" si="73"/>
        <v>1.6</v>
      </c>
      <c r="R319" s="37">
        <f t="shared" si="74"/>
        <v>28489.989999999998</v>
      </c>
      <c r="S319" s="38">
        <f t="shared" si="75"/>
        <v>38193.680593999998</v>
      </c>
      <c r="T319" s="38"/>
      <c r="U319" s="38"/>
      <c r="V319" s="39">
        <f t="shared" si="76"/>
        <v>7548.79</v>
      </c>
      <c r="W319" s="39">
        <f t="shared" si="77"/>
        <v>45742.470593999999</v>
      </c>
      <c r="X319" s="1">
        <f t="shared" si="78"/>
        <v>43875</v>
      </c>
      <c r="Y319" s="37">
        <f t="shared" si="79"/>
        <v>1867.4705939999985</v>
      </c>
      <c r="Z319" s="204">
        <f t="shared" si="80"/>
        <v>4.2563432341880203E-2</v>
      </c>
      <c r="AA319" s="204">
        <f t="shared" si="81"/>
        <v>5.1408352096186105E-2</v>
      </c>
      <c r="AB319" s="204">
        <f>SUM($C$2:C319)*D319/SUM($B$2:B319)-1</f>
        <v>5.0954318085469685E-2</v>
      </c>
      <c r="AC319" s="204">
        <f t="shared" si="82"/>
        <v>-8.3908857435894824E-3</v>
      </c>
      <c r="AD319" s="40">
        <f t="shared" si="83"/>
        <v>4.1310166666666676E-2</v>
      </c>
    </row>
    <row r="320" spans="1:30">
      <c r="A320" s="31" t="s">
        <v>926</v>
      </c>
      <c r="B320" s="2">
        <v>240</v>
      </c>
      <c r="C320" s="126">
        <v>180.26</v>
      </c>
      <c r="D320" s="122">
        <v>1.3298000000000001</v>
      </c>
      <c r="E320" s="32">
        <f t="shared" si="64"/>
        <v>0.29000000000000004</v>
      </c>
      <c r="F320" s="13">
        <f t="shared" si="65"/>
        <v>0.2588156666666665</v>
      </c>
      <c r="H320" s="5">
        <f t="shared" si="66"/>
        <v>62.115759999999966</v>
      </c>
      <c r="I320" s="2" t="s">
        <v>66</v>
      </c>
      <c r="J320" s="33" t="s">
        <v>927</v>
      </c>
      <c r="K320" s="34">
        <f t="shared" si="67"/>
        <v>43945</v>
      </c>
      <c r="L320" s="34" t="str">
        <f t="shared" ca="1" si="68"/>
        <v>2020-07-27</v>
      </c>
      <c r="M320" s="18">
        <f t="shared" ca="1" si="69"/>
        <v>22800</v>
      </c>
      <c r="N320" s="19">
        <f t="shared" ca="1" si="70"/>
        <v>0.99439703508771871</v>
      </c>
      <c r="O320" s="35">
        <f t="shared" si="71"/>
        <v>239.70974799999999</v>
      </c>
      <c r="P320" s="35">
        <f t="shared" si="72"/>
        <v>0.2902520000000095</v>
      </c>
      <c r="Q320" s="36">
        <f t="shared" si="73"/>
        <v>1.6</v>
      </c>
      <c r="R320" s="37">
        <f t="shared" si="74"/>
        <v>28670.249999999996</v>
      </c>
      <c r="S320" s="38">
        <f t="shared" si="75"/>
        <v>38125.698449999996</v>
      </c>
      <c r="T320" s="38"/>
      <c r="U320" s="38"/>
      <c r="V320" s="39">
        <f t="shared" si="76"/>
        <v>7548.79</v>
      </c>
      <c r="W320" s="39">
        <f t="shared" si="77"/>
        <v>45674.488449999997</v>
      </c>
      <c r="X320" s="1">
        <f t="shared" si="78"/>
        <v>44115</v>
      </c>
      <c r="Y320" s="37">
        <f t="shared" si="79"/>
        <v>1559.4884499999971</v>
      </c>
      <c r="Z320" s="204">
        <f t="shared" si="80"/>
        <v>3.5350525898220519E-2</v>
      </c>
      <c r="AA320" s="204">
        <f t="shared" si="81"/>
        <v>4.2648348024036276E-2</v>
      </c>
      <c r="AB320" s="204">
        <f>SUM($C$2:C320)*D320/SUM($B$2:B320)-1</f>
        <v>4.2250004442932809E-2</v>
      </c>
      <c r="AC320" s="204">
        <f t="shared" si="82"/>
        <v>-6.8994785447122897E-3</v>
      </c>
      <c r="AD320" s="40">
        <f t="shared" si="83"/>
        <v>3.1184333333333536E-2</v>
      </c>
    </row>
    <row r="321" spans="1:30">
      <c r="A321" s="31" t="s">
        <v>933</v>
      </c>
      <c r="B321" s="2">
        <v>240</v>
      </c>
      <c r="C321" s="126">
        <v>179.08</v>
      </c>
      <c r="D321" s="122">
        <v>1.3386</v>
      </c>
      <c r="E321" s="32">
        <f t="shared" si="64"/>
        <v>0.29000000000000004</v>
      </c>
      <c r="F321" s="13">
        <f t="shared" si="65"/>
        <v>0.25057533333333332</v>
      </c>
      <c r="H321" s="5">
        <f t="shared" si="66"/>
        <v>60.138080000000002</v>
      </c>
      <c r="I321" s="2" t="s">
        <v>66</v>
      </c>
      <c r="J321" s="33" t="s">
        <v>934</v>
      </c>
      <c r="K321" s="34">
        <f t="shared" si="67"/>
        <v>43948</v>
      </c>
      <c r="L321" s="34" t="str">
        <f t="shared" ca="1" si="68"/>
        <v>2020-07-27</v>
      </c>
      <c r="M321" s="18">
        <f t="shared" ca="1" si="69"/>
        <v>22080</v>
      </c>
      <c r="N321" s="19">
        <f t="shared" ca="1" si="70"/>
        <v>0.99413039855072471</v>
      </c>
      <c r="O321" s="35">
        <f t="shared" si="71"/>
        <v>239.71648800000003</v>
      </c>
      <c r="P321" s="35">
        <f t="shared" si="72"/>
        <v>0.28351199999997334</v>
      </c>
      <c r="Q321" s="36">
        <f t="shared" si="73"/>
        <v>1.6</v>
      </c>
      <c r="R321" s="37">
        <f t="shared" si="74"/>
        <v>28849.329999999998</v>
      </c>
      <c r="S321" s="38">
        <f t="shared" si="75"/>
        <v>38617.713137999999</v>
      </c>
      <c r="T321" s="38"/>
      <c r="U321" s="38"/>
      <c r="V321" s="39">
        <f t="shared" si="76"/>
        <v>7548.79</v>
      </c>
      <c r="W321" s="39">
        <f t="shared" si="77"/>
        <v>46166.503138</v>
      </c>
      <c r="X321" s="1">
        <f t="shared" si="78"/>
        <v>44355</v>
      </c>
      <c r="Y321" s="37">
        <f t="shared" si="79"/>
        <v>1811.503138</v>
      </c>
      <c r="Z321" s="204">
        <f t="shared" si="80"/>
        <v>4.0841013143952276E-2</v>
      </c>
      <c r="AA321" s="204">
        <f t="shared" si="81"/>
        <v>4.92173233266886E-2</v>
      </c>
      <c r="AB321" s="204">
        <f>SUM($C$2:C321)*D321/SUM($B$2:B321)-1</f>
        <v>4.8874810280689518E-2</v>
      </c>
      <c r="AC321" s="204">
        <f t="shared" si="82"/>
        <v>-8.0337971367372418E-3</v>
      </c>
      <c r="AD321" s="40">
        <f t="shared" si="83"/>
        <v>3.9424666666666719E-2</v>
      </c>
    </row>
    <row r="322" spans="1:30">
      <c r="A322" s="31" t="s">
        <v>935</v>
      </c>
      <c r="B322" s="2">
        <v>240</v>
      </c>
      <c r="C322" s="126">
        <v>177.93</v>
      </c>
      <c r="D322" s="122">
        <v>1.3472</v>
      </c>
      <c r="E322" s="32">
        <f t="shared" si="64"/>
        <v>0.29000000000000004</v>
      </c>
      <c r="F322" s="13">
        <f t="shared" si="65"/>
        <v>0.24254450000000011</v>
      </c>
      <c r="H322" s="5">
        <f t="shared" si="66"/>
        <v>58.210680000000025</v>
      </c>
      <c r="I322" s="2" t="s">
        <v>66</v>
      </c>
      <c r="J322" s="33" t="s">
        <v>936</v>
      </c>
      <c r="K322" s="34">
        <f t="shared" si="67"/>
        <v>43949</v>
      </c>
      <c r="L322" s="34" t="str">
        <f t="shared" ca="1" si="68"/>
        <v>2020-07-27</v>
      </c>
      <c r="M322" s="18">
        <f t="shared" ca="1" si="69"/>
        <v>21840</v>
      </c>
      <c r="N322" s="19">
        <f t="shared" ca="1" si="70"/>
        <v>0.97284332417582464</v>
      </c>
      <c r="O322" s="35">
        <f t="shared" si="71"/>
        <v>239.70729600000001</v>
      </c>
      <c r="P322" s="35">
        <f t="shared" si="72"/>
        <v>0.29270399999998631</v>
      </c>
      <c r="Q322" s="36">
        <f t="shared" si="73"/>
        <v>1.6</v>
      </c>
      <c r="R322" s="37">
        <f t="shared" si="74"/>
        <v>29027.26</v>
      </c>
      <c r="S322" s="38">
        <f t="shared" si="75"/>
        <v>39105.524672</v>
      </c>
      <c r="T322" s="38"/>
      <c r="U322" s="38"/>
      <c r="V322" s="39">
        <f t="shared" si="76"/>
        <v>7548.79</v>
      </c>
      <c r="W322" s="39">
        <f t="shared" si="77"/>
        <v>46654.314672</v>
      </c>
      <c r="X322" s="1">
        <f t="shared" si="78"/>
        <v>44595</v>
      </c>
      <c r="Y322" s="37">
        <f t="shared" si="79"/>
        <v>2059.3146720000004</v>
      </c>
      <c r="Z322" s="204">
        <f t="shared" si="80"/>
        <v>4.6178151631348863E-2</v>
      </c>
      <c r="AA322" s="204">
        <f t="shared" si="81"/>
        <v>5.5587728731225194E-2</v>
      </c>
      <c r="AB322" s="204">
        <f>SUM($C$2:C322)*D322/SUM($B$2:B322)-1</f>
        <v>5.5307572956609041E-2</v>
      </c>
      <c r="AC322" s="204">
        <f t="shared" si="82"/>
        <v>-9.1294213252601786E-3</v>
      </c>
      <c r="AD322" s="40">
        <f t="shared" si="83"/>
        <v>4.7455499999999928E-2</v>
      </c>
    </row>
    <row r="323" spans="1:30">
      <c r="A323" s="31" t="s">
        <v>937</v>
      </c>
      <c r="B323" s="2">
        <v>240</v>
      </c>
      <c r="C323" s="126">
        <v>177.12</v>
      </c>
      <c r="D323" s="122">
        <v>1.3533999999999999</v>
      </c>
      <c r="E323" s="32">
        <f t="shared" si="64"/>
        <v>0.29000000000000004</v>
      </c>
      <c r="F323" s="13">
        <f t="shared" si="65"/>
        <v>0.23688799999999996</v>
      </c>
      <c r="H323" s="5">
        <f t="shared" si="66"/>
        <v>56.85311999999999</v>
      </c>
      <c r="I323" s="2" t="s">
        <v>66</v>
      </c>
      <c r="J323" s="33" t="s">
        <v>938</v>
      </c>
      <c r="K323" s="34">
        <f t="shared" si="67"/>
        <v>43950</v>
      </c>
      <c r="L323" s="34" t="str">
        <f t="shared" ca="1" si="68"/>
        <v>2020-07-27</v>
      </c>
      <c r="M323" s="18">
        <f t="shared" ca="1" si="69"/>
        <v>21600</v>
      </c>
      <c r="N323" s="19">
        <f t="shared" ca="1" si="70"/>
        <v>0.96071244444444437</v>
      </c>
      <c r="O323" s="35">
        <f t="shared" si="71"/>
        <v>239.71420799999999</v>
      </c>
      <c r="P323" s="35">
        <f t="shared" si="72"/>
        <v>0.28579200000001492</v>
      </c>
      <c r="Q323" s="36">
        <f t="shared" si="73"/>
        <v>1.6</v>
      </c>
      <c r="R323" s="37">
        <f t="shared" si="74"/>
        <v>29204.379999999997</v>
      </c>
      <c r="S323" s="38">
        <f t="shared" si="75"/>
        <v>39525.207891999991</v>
      </c>
      <c r="T323" s="38"/>
      <c r="U323" s="38"/>
      <c r="V323" s="39">
        <f t="shared" si="76"/>
        <v>7548.79</v>
      </c>
      <c r="W323" s="39">
        <f t="shared" si="77"/>
        <v>47073.997891999992</v>
      </c>
      <c r="X323" s="1">
        <f t="shared" si="78"/>
        <v>44835</v>
      </c>
      <c r="Y323" s="37">
        <f t="shared" si="79"/>
        <v>2238.9978919999921</v>
      </c>
      <c r="Z323" s="204">
        <f t="shared" si="80"/>
        <v>4.993861697334645E-2</v>
      </c>
      <c r="AA323" s="204">
        <f t="shared" si="81"/>
        <v>6.0048953540732475E-2</v>
      </c>
      <c r="AB323" s="204">
        <f>SUM($C$2:C323)*D323/SUM($B$2:B323)-1</f>
        <v>5.9835812646369835E-2</v>
      </c>
      <c r="AC323" s="204">
        <f t="shared" si="82"/>
        <v>-9.8971956730233845E-3</v>
      </c>
      <c r="AD323" s="40">
        <f t="shared" si="83"/>
        <v>5.3112000000000076E-2</v>
      </c>
    </row>
    <row r="324" spans="1:30">
      <c r="A324" s="147" t="s">
        <v>939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1362</v>
      </c>
      <c r="J324" s="155" t="s">
        <v>1370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1028</v>
      </c>
    </row>
    <row r="325" spans="1:30">
      <c r="A325" s="147" t="s">
        <v>947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1031</v>
      </c>
      <c r="J325" s="155" t="s">
        <v>1390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1028</v>
      </c>
    </row>
    <row r="326" spans="1:30">
      <c r="A326" s="147" t="s">
        <v>948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1031</v>
      </c>
      <c r="J326" s="155" t="s">
        <v>1391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1028</v>
      </c>
    </row>
    <row r="327" spans="1:30">
      <c r="A327" s="147" t="s">
        <v>949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1031</v>
      </c>
      <c r="J327" s="155" t="s">
        <v>1532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1028</v>
      </c>
    </row>
    <row r="328" spans="1:30">
      <c r="A328" s="147" t="s">
        <v>955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1031</v>
      </c>
      <c r="J328" s="155" t="s">
        <v>1530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1028</v>
      </c>
    </row>
    <row r="329" spans="1:30">
      <c r="A329" s="147" t="s">
        <v>956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1031</v>
      </c>
      <c r="J329" s="155" t="s">
        <v>1533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1028</v>
      </c>
    </row>
    <row r="330" spans="1:30">
      <c r="A330" s="147" t="s">
        <v>957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1031</v>
      </c>
      <c r="J330" s="155" t="s">
        <v>1529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1028</v>
      </c>
    </row>
    <row r="331" spans="1:30">
      <c r="A331" s="147" t="s">
        <v>958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1031</v>
      </c>
      <c r="J331" s="155" t="s">
        <v>1393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1028</v>
      </c>
    </row>
    <row r="332" spans="1:30">
      <c r="A332" s="147" t="s">
        <v>959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1362</v>
      </c>
      <c r="J332" s="155" t="s">
        <v>1368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1028</v>
      </c>
    </row>
    <row r="333" spans="1:30">
      <c r="A333" s="147" t="s">
        <v>960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1031</v>
      </c>
      <c r="J333" s="155" t="s">
        <v>1396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1028</v>
      </c>
    </row>
    <row r="334" spans="1:30">
      <c r="A334" s="147" t="s">
        <v>961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1031</v>
      </c>
      <c r="J334" s="155" t="s">
        <v>1534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1028</v>
      </c>
    </row>
    <row r="335" spans="1:30">
      <c r="A335" s="147" t="s">
        <v>962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1031</v>
      </c>
      <c r="J335" s="155" t="s">
        <v>1394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1028</v>
      </c>
    </row>
    <row r="336" spans="1:30">
      <c r="A336" s="147" t="s">
        <v>963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1362</v>
      </c>
      <c r="J336" s="155" t="s">
        <v>1371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1028</v>
      </c>
    </row>
    <row r="337" spans="1:30">
      <c r="A337" s="147" t="s">
        <v>964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1031</v>
      </c>
      <c r="J337" s="155" t="s">
        <v>1350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1028</v>
      </c>
    </row>
    <row r="338" spans="1:30">
      <c r="A338" s="31" t="s">
        <v>979</v>
      </c>
      <c r="B338" s="2">
        <v>240</v>
      </c>
      <c r="C338" s="126">
        <v>178.37</v>
      </c>
      <c r="D338" s="122">
        <v>1.3439000000000001</v>
      </c>
      <c r="E338" s="32">
        <f>10%*Q338+13%</f>
        <v>0.29000000000000004</v>
      </c>
      <c r="F338" s="13">
        <f>IF(G338="",($F$1*C338-B338)/B338,H338/B338)</f>
        <v>0.24561716666666675</v>
      </c>
      <c r="H338" s="5">
        <f>IF(G338="",$F$1*C338-B338,G338-B338)</f>
        <v>58.948120000000017</v>
      </c>
      <c r="I338" s="2" t="s">
        <v>66</v>
      </c>
      <c r="J338" s="33" t="s">
        <v>971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2020-07-27</v>
      </c>
      <c r="M338" s="18">
        <f ca="1">(L338-K338+1)*B338</f>
        <v>15360</v>
      </c>
      <c r="N338" s="19">
        <f ca="1">H338/M338*365</f>
        <v>1.4007854036458338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204">
        <f>W338/X338-1</f>
        <v>4.0782293771957967E-2</v>
      </c>
      <c r="AA338" s="204">
        <f>S338/(X338-V338)-1</f>
        <v>4.8592709116376254E-2</v>
      </c>
      <c r="AB338" s="204">
        <f>SUM($C$2:C338)*D338/SUM($B$2:B338)-1</f>
        <v>4.9036064196742002E-2</v>
      </c>
      <c r="AC338" s="204">
        <f>Z338-AB338</f>
        <v>-8.2537704247840349E-3</v>
      </c>
      <c r="AD338" s="40">
        <f>IF(E338-F338&lt;0,"达成",E338-F338)</f>
        <v>4.4382833333333288E-2</v>
      </c>
    </row>
    <row r="339" spans="1:30">
      <c r="A339" s="31" t="s">
        <v>980</v>
      </c>
      <c r="B339" s="2">
        <v>240</v>
      </c>
      <c r="C339" s="126">
        <v>176.48</v>
      </c>
      <c r="D339" s="122">
        <v>1.3583000000000001</v>
      </c>
      <c r="E339" s="32">
        <f>10%*Q339+13%</f>
        <v>0.29000000000000004</v>
      </c>
      <c r="F339" s="13">
        <f>IF(G339="",($F$1*C339-B339)/B339,H339/B339)</f>
        <v>0.23241866666666647</v>
      </c>
      <c r="H339" s="5">
        <f>IF(G339="",$F$1*C339-B339,G339-B339)</f>
        <v>55.780479999999955</v>
      </c>
      <c r="I339" s="2" t="s">
        <v>66</v>
      </c>
      <c r="J339" s="33" t="s">
        <v>973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2020-07-27</v>
      </c>
      <c r="M339" s="18">
        <f ca="1">(L339-K339+1)*B339</f>
        <v>15120</v>
      </c>
      <c r="N339" s="19">
        <f ca="1">H339/M339*365</f>
        <v>1.3465525925925914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204">
        <f>W339/X339-1</f>
        <v>4.9950729859125076E-2</v>
      </c>
      <c r="AA339" s="204">
        <f>S339/(X339-V339)-1</f>
        <v>5.9459141531679416E-2</v>
      </c>
      <c r="AB339" s="204">
        <f>SUM($C$2:C339)*D339/SUM($B$2:B339)-1</f>
        <v>5.9964029636690785E-2</v>
      </c>
      <c r="AC339" s="204">
        <f>Z339-AB339</f>
        <v>-1.001329977756571E-2</v>
      </c>
      <c r="AD339" s="40">
        <f>IF(E339-F339&lt;0,"达成",E339-F339)</f>
        <v>5.7581333333333568E-2</v>
      </c>
    </row>
    <row r="340" spans="1:30">
      <c r="A340" s="147" t="s">
        <v>981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1031</v>
      </c>
      <c r="J340" s="155" t="s">
        <v>1351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05">
        <v>4.4055129594423148E-2</v>
      </c>
      <c r="AA340" s="205">
        <v>5.2412827732556844E-2</v>
      </c>
      <c r="AB340" s="205">
        <v>5.294210128855048E-2</v>
      </c>
      <c r="AC340" s="205">
        <v>-8.8869716941273325E-3</v>
      </c>
      <c r="AD340" s="167" t="s">
        <v>1028</v>
      </c>
    </row>
    <row r="341" spans="1:30">
      <c r="A341" s="31" t="s">
        <v>982</v>
      </c>
      <c r="B341" s="2">
        <v>240</v>
      </c>
      <c r="C341" s="126">
        <v>177.1</v>
      </c>
      <c r="D341" s="122">
        <v>1.3534999999999999</v>
      </c>
      <c r="E341" s="32">
        <f t="shared" ref="E341:E370" si="84">10%*Q341+13%</f>
        <v>0.29000000000000004</v>
      </c>
      <c r="F341" s="13">
        <f t="shared" ref="F341:F370" si="85">IF(G341="",($F$1*C341-B341)/B341,H341/B341)</f>
        <v>0.23674833333333326</v>
      </c>
      <c r="H341" s="5">
        <f t="shared" ref="H341:H370" si="86">IF(G341="",$F$1*C341-B341,G341-B341)</f>
        <v>56.81959999999998</v>
      </c>
      <c r="I341" s="2" t="s">
        <v>66</v>
      </c>
      <c r="J341" s="33" t="s">
        <v>976</v>
      </c>
      <c r="K341" s="34">
        <f t="shared" ref="K341:K370" si="87">DATE(MID(J341,1,4),MID(J341,5,2),MID(J341,7,2))</f>
        <v>43979</v>
      </c>
      <c r="L341" s="34" t="str">
        <f t="shared" ref="L341:L370" ca="1" si="88">IF(LEN(J341) &gt; 15,DATE(MID(J341,12,4),MID(J341,16,2),MID(J341,18,2)),TEXT(TODAY(),"yyyy-mm-dd"))</f>
        <v>2020-07-27</v>
      </c>
      <c r="M341" s="18">
        <f t="shared" ref="M341:M370" ca="1" si="89">(L341-K341+1)*B341</f>
        <v>14640</v>
      </c>
      <c r="N341" s="19">
        <f t="shared" ref="N341:N370" ca="1" si="90">H341/M341*365</f>
        <v>1.4166088797814202</v>
      </c>
      <c r="O341" s="35">
        <f t="shared" ref="O341:O370" si="91">D341*C341</f>
        <v>239.70484999999996</v>
      </c>
      <c r="P341" s="35">
        <f t="shared" ref="P341:P370" si="92">B341-O341</f>
        <v>0.29515000000003511</v>
      </c>
      <c r="Q341" s="36">
        <f t="shared" ref="Q341:Q370" si="93">B341/150</f>
        <v>1.6</v>
      </c>
      <c r="R341" s="37">
        <f t="shared" ref="R341:R370" si="94">R340+C341-T341</f>
        <v>31208.429999999997</v>
      </c>
      <c r="S341" s="38">
        <f t="shared" ref="S341:S370" si="95">R341*D341</f>
        <v>42240.610004999995</v>
      </c>
      <c r="T341" s="38"/>
      <c r="U341" s="38"/>
      <c r="V341" s="39">
        <f t="shared" ref="V341:V370" si="96">V340+U341</f>
        <v>7548.79</v>
      </c>
      <c r="W341" s="39">
        <f t="shared" ref="W341:W370" si="97">V341+S341</f>
        <v>49789.400004999996</v>
      </c>
      <c r="X341" s="1">
        <f t="shared" ref="X341:X370" si="98">X340+B341</f>
        <v>47580</v>
      </c>
      <c r="Y341" s="37">
        <f t="shared" ref="Y341:Y370" si="99">W341-X341</f>
        <v>2209.4000049999959</v>
      </c>
      <c r="Z341" s="204">
        <f t="shared" ref="Z341:Z370" si="100">W341/X341-1</f>
        <v>4.6435477196300923E-2</v>
      </c>
      <c r="AA341" s="204">
        <f t="shared" ref="AA341:AA370" si="101">S341/(X341-V341)-1</f>
        <v>5.5191936616454829E-2</v>
      </c>
      <c r="AB341" s="204">
        <f>SUM($C$2:C341)*D341/SUM($B$2:B341)-1</f>
        <v>5.5774092580916035E-2</v>
      </c>
      <c r="AC341" s="204">
        <f t="shared" ref="AC341:AC370" si="102">Z341-AB341</f>
        <v>-9.3386153846151121E-3</v>
      </c>
      <c r="AD341" s="40">
        <f t="shared" ref="AD341:AD370" si="103">IF(E341-F341&lt;0,"达成",E341-F341)</f>
        <v>5.325166666666678E-2</v>
      </c>
    </row>
    <row r="342" spans="1:30">
      <c r="A342" s="31" t="s">
        <v>983</v>
      </c>
      <c r="B342" s="2">
        <v>240</v>
      </c>
      <c r="C342" s="126">
        <v>176.56</v>
      </c>
      <c r="D342" s="122">
        <v>1.3576999999999999</v>
      </c>
      <c r="E342" s="32">
        <f t="shared" si="84"/>
        <v>0.29000000000000004</v>
      </c>
      <c r="F342" s="13">
        <f t="shared" si="85"/>
        <v>0.23297733333333331</v>
      </c>
      <c r="H342" s="5">
        <f t="shared" si="86"/>
        <v>55.914559999999994</v>
      </c>
      <c r="I342" s="2" t="s">
        <v>66</v>
      </c>
      <c r="J342" s="33" t="s">
        <v>978</v>
      </c>
      <c r="K342" s="34">
        <f t="shared" si="87"/>
        <v>43980</v>
      </c>
      <c r="L342" s="34" t="str">
        <f t="shared" ca="1" si="88"/>
        <v>2020-07-27</v>
      </c>
      <c r="M342" s="18">
        <f t="shared" ca="1" si="89"/>
        <v>14400</v>
      </c>
      <c r="N342" s="19">
        <f t="shared" ca="1" si="90"/>
        <v>1.4172787777777776</v>
      </c>
      <c r="O342" s="35">
        <f t="shared" si="91"/>
        <v>239.71551199999999</v>
      </c>
      <c r="P342" s="35">
        <f t="shared" si="92"/>
        <v>0.28448800000001029</v>
      </c>
      <c r="Q342" s="36">
        <f t="shared" si="93"/>
        <v>1.6</v>
      </c>
      <c r="R342" s="37">
        <f t="shared" si="94"/>
        <v>31384.989999999998</v>
      </c>
      <c r="S342" s="38">
        <f t="shared" si="95"/>
        <v>42611.400922999994</v>
      </c>
      <c r="T342" s="38"/>
      <c r="U342" s="38"/>
      <c r="V342" s="39">
        <f t="shared" si="96"/>
        <v>7548.79</v>
      </c>
      <c r="W342" s="39">
        <f t="shared" si="97"/>
        <v>50160.190922999995</v>
      </c>
      <c r="X342" s="1">
        <f t="shared" si="98"/>
        <v>47820</v>
      </c>
      <c r="Y342" s="37">
        <f t="shared" si="99"/>
        <v>2340.1909229999947</v>
      </c>
      <c r="Z342" s="204">
        <f t="shared" si="100"/>
        <v>4.8937493161856915E-2</v>
      </c>
      <c r="AA342" s="204">
        <f t="shared" si="101"/>
        <v>5.8110767543364084E-2</v>
      </c>
      <c r="AB342" s="204">
        <f>SUM($C$2:C342)*D342/SUM($B$2:B342)-1</f>
        <v>5.8747917754077505E-2</v>
      </c>
      <c r="AC342" s="204">
        <f t="shared" si="102"/>
        <v>-9.8104245922205902E-3</v>
      </c>
      <c r="AD342" s="40">
        <f t="shared" si="103"/>
        <v>5.7022666666666721E-2</v>
      </c>
    </row>
    <row r="343" spans="1:30">
      <c r="A343" s="147" t="s">
        <v>994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1031</v>
      </c>
      <c r="J343" s="155" t="s">
        <v>1528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05">
        <v>7.144105582316751E-2</v>
      </c>
      <c r="AA343" s="205">
        <v>8.4787853946212799E-2</v>
      </c>
      <c r="AB343" s="205">
        <v>8.5484752955895749E-2</v>
      </c>
      <c r="AC343" s="205">
        <v>-1.4043697132728239E-2</v>
      </c>
      <c r="AD343" s="167" t="s">
        <v>1028</v>
      </c>
    </row>
    <row r="344" spans="1:30">
      <c r="A344" s="31" t="s">
        <v>995</v>
      </c>
      <c r="B344" s="2">
        <v>135</v>
      </c>
      <c r="C344" s="126">
        <v>96.51</v>
      </c>
      <c r="D344" s="122">
        <v>1.3972</v>
      </c>
      <c r="E344" s="32">
        <f t="shared" si="84"/>
        <v>0.22000000000000003</v>
      </c>
      <c r="F344" s="13">
        <f t="shared" si="85"/>
        <v>0.19815377777777787</v>
      </c>
      <c r="H344" s="5">
        <f t="shared" si="86"/>
        <v>26.750760000000014</v>
      </c>
      <c r="I344" s="2" t="s">
        <v>66</v>
      </c>
      <c r="J344" s="33" t="s">
        <v>987</v>
      </c>
      <c r="K344" s="34">
        <f t="shared" si="87"/>
        <v>43984</v>
      </c>
      <c r="L344" s="34" t="str">
        <f t="shared" ca="1" si="88"/>
        <v>2020-07-27</v>
      </c>
      <c r="M344" s="18">
        <f t="shared" ca="1" si="89"/>
        <v>7560</v>
      </c>
      <c r="N344" s="19">
        <f t="shared" ca="1" si="90"/>
        <v>1.2915380158730165</v>
      </c>
      <c r="O344" s="35">
        <f t="shared" si="91"/>
        <v>134.843772</v>
      </c>
      <c r="P344" s="35">
        <f t="shared" si="92"/>
        <v>0.1562279999999987</v>
      </c>
      <c r="Q344" s="36">
        <f t="shared" si="93"/>
        <v>0.9</v>
      </c>
      <c r="R344" s="37">
        <f t="shared" si="94"/>
        <v>31578.349999999995</v>
      </c>
      <c r="S344" s="38">
        <f t="shared" si="95"/>
        <v>44121.270619999996</v>
      </c>
      <c r="T344" s="38"/>
      <c r="U344" s="38"/>
      <c r="V344" s="39">
        <f t="shared" si="96"/>
        <v>7548.79</v>
      </c>
      <c r="W344" s="39">
        <f t="shared" si="97"/>
        <v>51670.060619999997</v>
      </c>
      <c r="X344" s="1">
        <f t="shared" si="98"/>
        <v>48090</v>
      </c>
      <c r="Y344" s="37">
        <f t="shared" si="99"/>
        <v>3580.0606199999966</v>
      </c>
      <c r="Z344" s="204">
        <f t="shared" si="100"/>
        <v>7.4445011852775966E-2</v>
      </c>
      <c r="AA344" s="204">
        <f t="shared" si="101"/>
        <v>8.8306703721965807E-2</v>
      </c>
      <c r="AB344" s="204">
        <f>SUM($C$2:C344)*D344/SUM($B$2:B344)-1</f>
        <v>8.9051011935953106E-2</v>
      </c>
      <c r="AC344" s="204">
        <f t="shared" si="102"/>
        <v>-1.460600008317714E-2</v>
      </c>
      <c r="AD344" s="40">
        <f t="shared" si="103"/>
        <v>2.1846222222222156E-2</v>
      </c>
    </row>
    <row r="345" spans="1:30">
      <c r="A345" s="31" t="s">
        <v>996</v>
      </c>
      <c r="B345" s="2">
        <v>135</v>
      </c>
      <c r="C345" s="126">
        <v>96.49</v>
      </c>
      <c r="D345" s="122">
        <v>1.3975</v>
      </c>
      <c r="E345" s="32">
        <f t="shared" si="84"/>
        <v>0.22000000000000003</v>
      </c>
      <c r="F345" s="13">
        <f t="shared" si="85"/>
        <v>0.19790548148148129</v>
      </c>
      <c r="H345" s="5">
        <f t="shared" si="86"/>
        <v>26.717239999999975</v>
      </c>
      <c r="I345" s="2" t="s">
        <v>66</v>
      </c>
      <c r="J345" s="33" t="s">
        <v>989</v>
      </c>
      <c r="K345" s="34">
        <f t="shared" si="87"/>
        <v>43985</v>
      </c>
      <c r="L345" s="34" t="str">
        <f t="shared" ca="1" si="88"/>
        <v>2020-07-27</v>
      </c>
      <c r="M345" s="18">
        <f t="shared" ca="1" si="89"/>
        <v>7425</v>
      </c>
      <c r="N345" s="19">
        <f t="shared" ca="1" si="90"/>
        <v>1.3133727407407394</v>
      </c>
      <c r="O345" s="35">
        <f t="shared" si="91"/>
        <v>134.844775</v>
      </c>
      <c r="P345" s="35">
        <f t="shared" si="92"/>
        <v>0.1552250000000015</v>
      </c>
      <c r="Q345" s="36">
        <f t="shared" si="93"/>
        <v>0.9</v>
      </c>
      <c r="R345" s="37">
        <f t="shared" si="94"/>
        <v>31674.839999999997</v>
      </c>
      <c r="S345" s="38">
        <f t="shared" si="95"/>
        <v>44265.588899999995</v>
      </c>
      <c r="T345" s="38"/>
      <c r="U345" s="38"/>
      <c r="V345" s="39">
        <f t="shared" si="96"/>
        <v>7548.79</v>
      </c>
      <c r="W345" s="39">
        <f t="shared" si="97"/>
        <v>51814.378899999996</v>
      </c>
      <c r="X345" s="1">
        <f t="shared" si="98"/>
        <v>48225</v>
      </c>
      <c r="Y345" s="37">
        <f t="shared" si="99"/>
        <v>3589.3788999999961</v>
      </c>
      <c r="Z345" s="204">
        <f t="shared" si="100"/>
        <v>7.4429837221358097E-2</v>
      </c>
      <c r="AA345" s="204">
        <f t="shared" si="101"/>
        <v>8.8242707469550208E-2</v>
      </c>
      <c r="AB345" s="204">
        <f>SUM($C$2:C345)*D345/SUM($B$2:B345)-1</f>
        <v>8.9031686884395445E-2</v>
      </c>
      <c r="AC345" s="204">
        <f t="shared" si="102"/>
        <v>-1.4601849663037347E-2</v>
      </c>
      <c r="AD345" s="40">
        <f t="shared" si="103"/>
        <v>2.2094518518518735E-2</v>
      </c>
    </row>
    <row r="346" spans="1:30">
      <c r="A346" s="31" t="s">
        <v>997</v>
      </c>
      <c r="B346" s="2">
        <v>135</v>
      </c>
      <c r="C346" s="126">
        <v>96.51</v>
      </c>
      <c r="D346" s="122">
        <v>1.3972</v>
      </c>
      <c r="E346" s="32">
        <f t="shared" si="84"/>
        <v>0.22000000000000003</v>
      </c>
      <c r="F346" s="13">
        <f t="shared" si="85"/>
        <v>0.19815377777777787</v>
      </c>
      <c r="H346" s="5">
        <f t="shared" si="86"/>
        <v>26.750760000000014</v>
      </c>
      <c r="I346" s="2" t="s">
        <v>66</v>
      </c>
      <c r="J346" s="33" t="s">
        <v>991</v>
      </c>
      <c r="K346" s="34">
        <f t="shared" si="87"/>
        <v>43986</v>
      </c>
      <c r="L346" s="34" t="str">
        <f t="shared" ca="1" si="88"/>
        <v>2020-07-27</v>
      </c>
      <c r="M346" s="18">
        <f t="shared" ca="1" si="89"/>
        <v>7290</v>
      </c>
      <c r="N346" s="19">
        <f t="shared" ca="1" si="90"/>
        <v>1.3393727572016467</v>
      </c>
      <c r="O346" s="35">
        <f t="shared" si="91"/>
        <v>134.843772</v>
      </c>
      <c r="P346" s="35">
        <f t="shared" si="92"/>
        <v>0.1562279999999987</v>
      </c>
      <c r="Q346" s="36">
        <f t="shared" si="93"/>
        <v>0.9</v>
      </c>
      <c r="R346" s="37">
        <f t="shared" si="94"/>
        <v>31771.349999999995</v>
      </c>
      <c r="S346" s="38">
        <f t="shared" si="95"/>
        <v>44390.930219999995</v>
      </c>
      <c r="T346" s="38"/>
      <c r="U346" s="38"/>
      <c r="V346" s="39">
        <f t="shared" si="96"/>
        <v>7548.79</v>
      </c>
      <c r="W346" s="39">
        <f t="shared" si="97"/>
        <v>51939.720219999996</v>
      </c>
      <c r="X346" s="1">
        <f t="shared" si="98"/>
        <v>48360</v>
      </c>
      <c r="Y346" s="37">
        <f t="shared" si="99"/>
        <v>3579.7202199999956</v>
      </c>
      <c r="Z346" s="204">
        <f t="shared" si="100"/>
        <v>7.4022337055417609E-2</v>
      </c>
      <c r="AA346" s="204">
        <f t="shared" si="101"/>
        <v>8.77141407961195E-2</v>
      </c>
      <c r="AB346" s="204">
        <f>SUM($C$2:C346)*D346/SUM($B$2:B346)-1</f>
        <v>8.8546789991728492E-2</v>
      </c>
      <c r="AC346" s="204">
        <f t="shared" si="102"/>
        <v>-1.4524452936310883E-2</v>
      </c>
      <c r="AD346" s="40">
        <f t="shared" si="103"/>
        <v>2.1846222222222156E-2</v>
      </c>
    </row>
    <row r="347" spans="1:30">
      <c r="A347" s="31" t="s">
        <v>998</v>
      </c>
      <c r="B347" s="2">
        <v>135</v>
      </c>
      <c r="C347" s="126">
        <v>96.08</v>
      </c>
      <c r="D347" s="122">
        <v>1.4034</v>
      </c>
      <c r="E347" s="32">
        <f t="shared" si="84"/>
        <v>0.22000000000000003</v>
      </c>
      <c r="F347" s="13">
        <f t="shared" si="85"/>
        <v>0.19281540740740738</v>
      </c>
      <c r="H347" s="5">
        <f t="shared" si="86"/>
        <v>26.030079999999998</v>
      </c>
      <c r="I347" s="2" t="s">
        <v>66</v>
      </c>
      <c r="J347" s="33" t="s">
        <v>993</v>
      </c>
      <c r="K347" s="34">
        <f t="shared" si="87"/>
        <v>43987</v>
      </c>
      <c r="L347" s="34" t="str">
        <f t="shared" ca="1" si="88"/>
        <v>2020-07-27</v>
      </c>
      <c r="M347" s="18">
        <f t="shared" ca="1" si="89"/>
        <v>7155</v>
      </c>
      <c r="N347" s="19">
        <f t="shared" ca="1" si="90"/>
        <v>1.3278796925227114</v>
      </c>
      <c r="O347" s="35">
        <f t="shared" si="91"/>
        <v>134.838672</v>
      </c>
      <c r="P347" s="35">
        <f t="shared" si="92"/>
        <v>0.16132799999999747</v>
      </c>
      <c r="Q347" s="36">
        <f t="shared" si="93"/>
        <v>0.9</v>
      </c>
      <c r="R347" s="37">
        <f t="shared" si="94"/>
        <v>31867.429999999997</v>
      </c>
      <c r="S347" s="38">
        <f t="shared" si="95"/>
        <v>44722.751261999998</v>
      </c>
      <c r="T347" s="38"/>
      <c r="U347" s="38"/>
      <c r="V347" s="39">
        <f t="shared" si="96"/>
        <v>7548.79</v>
      </c>
      <c r="W347" s="39">
        <f t="shared" si="97"/>
        <v>52271.541261999999</v>
      </c>
      <c r="X347" s="1">
        <f t="shared" si="98"/>
        <v>48495</v>
      </c>
      <c r="Y347" s="37">
        <f t="shared" si="99"/>
        <v>3776.5412619999988</v>
      </c>
      <c r="Z347" s="204">
        <f t="shared" si="100"/>
        <v>7.7874858480255771E-2</v>
      </c>
      <c r="AA347" s="204">
        <f t="shared" si="101"/>
        <v>9.2231766065772547E-2</v>
      </c>
      <c r="AB347" s="204">
        <f>SUM($C$2:C347)*D347/SUM($B$2:B347)-1</f>
        <v>9.3113888648314047E-2</v>
      </c>
      <c r="AC347" s="204">
        <f t="shared" si="102"/>
        <v>-1.5239030168058276E-2</v>
      </c>
      <c r="AD347" s="40">
        <f t="shared" si="103"/>
        <v>2.7184592592592649E-2</v>
      </c>
    </row>
    <row r="348" spans="1:30">
      <c r="A348" s="31" t="s">
        <v>999</v>
      </c>
      <c r="B348" s="2">
        <v>135</v>
      </c>
      <c r="C348" s="126">
        <v>95.57</v>
      </c>
      <c r="D348" s="122">
        <v>1.4109</v>
      </c>
      <c r="E348" s="32">
        <f t="shared" si="84"/>
        <v>0.22000000000000003</v>
      </c>
      <c r="F348" s="13">
        <f t="shared" si="85"/>
        <v>0.18648385185185162</v>
      </c>
      <c r="H348" s="5">
        <f t="shared" si="86"/>
        <v>25.175319999999971</v>
      </c>
      <c r="I348" s="2" t="s">
        <v>66</v>
      </c>
      <c r="J348" s="33" t="s">
        <v>1000</v>
      </c>
      <c r="K348" s="34">
        <f t="shared" si="87"/>
        <v>43990</v>
      </c>
      <c r="L348" s="34" t="str">
        <f t="shared" ca="1" si="88"/>
        <v>2020-07-27</v>
      </c>
      <c r="M348" s="18">
        <f t="shared" ca="1" si="89"/>
        <v>6750</v>
      </c>
      <c r="N348" s="19">
        <f t="shared" ca="1" si="90"/>
        <v>1.361332118518517</v>
      </c>
      <c r="O348" s="35">
        <f t="shared" si="91"/>
        <v>134.83971299999999</v>
      </c>
      <c r="P348" s="35">
        <f t="shared" si="92"/>
        <v>0.16028700000001095</v>
      </c>
      <c r="Q348" s="36">
        <f t="shared" si="93"/>
        <v>0.9</v>
      </c>
      <c r="R348" s="37">
        <f t="shared" si="94"/>
        <v>31962.999999999996</v>
      </c>
      <c r="S348" s="38">
        <f t="shared" si="95"/>
        <v>45096.596699999995</v>
      </c>
      <c r="T348" s="38"/>
      <c r="U348" s="38"/>
      <c r="V348" s="39">
        <f t="shared" si="96"/>
        <v>7548.79</v>
      </c>
      <c r="W348" s="39">
        <f t="shared" si="97"/>
        <v>52645.386699999995</v>
      </c>
      <c r="X348" s="1">
        <f t="shared" si="98"/>
        <v>48630</v>
      </c>
      <c r="Y348" s="37">
        <f t="shared" si="99"/>
        <v>4015.3866999999955</v>
      </c>
      <c r="Z348" s="204">
        <f t="shared" si="100"/>
        <v>8.257015628213038E-2</v>
      </c>
      <c r="AA348" s="204">
        <f t="shared" si="101"/>
        <v>9.7742658991787135E-2</v>
      </c>
      <c r="AB348" s="204">
        <f>SUM($C$2:C348)*D348/SUM($B$2:B348)-1</f>
        <v>9.8677665391733171E-2</v>
      </c>
      <c r="AC348" s="204">
        <f t="shared" si="102"/>
        <v>-1.6107509109602791E-2</v>
      </c>
      <c r="AD348" s="40">
        <f t="shared" si="103"/>
        <v>3.3516148148148406E-2</v>
      </c>
    </row>
    <row r="349" spans="1:30">
      <c r="A349" s="31" t="s">
        <v>1001</v>
      </c>
      <c r="B349" s="2">
        <v>135</v>
      </c>
      <c r="C349" s="126">
        <v>95.02</v>
      </c>
      <c r="D349" s="122">
        <v>1.419</v>
      </c>
      <c r="E349" s="32">
        <f t="shared" si="84"/>
        <v>0.22000000000000003</v>
      </c>
      <c r="F349" s="13">
        <f t="shared" si="85"/>
        <v>0.17965570370370357</v>
      </c>
      <c r="H349" s="5">
        <f t="shared" si="86"/>
        <v>24.25351999999998</v>
      </c>
      <c r="I349" s="2" t="s">
        <v>66</v>
      </c>
      <c r="J349" s="33" t="s">
        <v>1002</v>
      </c>
      <c r="K349" s="34">
        <f t="shared" si="87"/>
        <v>43991</v>
      </c>
      <c r="L349" s="34" t="str">
        <f t="shared" ca="1" si="88"/>
        <v>2020-07-27</v>
      </c>
      <c r="M349" s="18">
        <f t="shared" ca="1" si="89"/>
        <v>6615</v>
      </c>
      <c r="N349" s="19">
        <f t="shared" ca="1" si="90"/>
        <v>1.3382516704459551</v>
      </c>
      <c r="O349" s="35">
        <f t="shared" si="91"/>
        <v>134.83338000000001</v>
      </c>
      <c r="P349" s="35">
        <f t="shared" si="92"/>
        <v>0.16661999999999466</v>
      </c>
      <c r="Q349" s="36">
        <f t="shared" si="93"/>
        <v>0.9</v>
      </c>
      <c r="R349" s="37">
        <f t="shared" si="94"/>
        <v>32058.019999999997</v>
      </c>
      <c r="S349" s="38">
        <f t="shared" si="95"/>
        <v>45490.330379999999</v>
      </c>
      <c r="T349" s="38"/>
      <c r="U349" s="38"/>
      <c r="V349" s="39">
        <f t="shared" si="96"/>
        <v>7548.79</v>
      </c>
      <c r="W349" s="39">
        <f t="shared" si="97"/>
        <v>53039.12038</v>
      </c>
      <c r="X349" s="1">
        <f t="shared" si="98"/>
        <v>48765</v>
      </c>
      <c r="Y349" s="37">
        <f t="shared" si="99"/>
        <v>4274.1203800000003</v>
      </c>
      <c r="Z349" s="204">
        <f t="shared" si="100"/>
        <v>8.7647295806418501E-2</v>
      </c>
      <c r="AA349" s="204">
        <f t="shared" si="101"/>
        <v>0.10369998551540771</v>
      </c>
      <c r="AB349" s="204">
        <f>SUM($C$2:C349)*D349/SUM($B$2:B349)-1</f>
        <v>0.1046911362657641</v>
      </c>
      <c r="AC349" s="204">
        <f t="shared" si="102"/>
        <v>-1.7043840459345594E-2</v>
      </c>
      <c r="AD349" s="40">
        <f t="shared" si="103"/>
        <v>4.0344296296296461E-2</v>
      </c>
    </row>
    <row r="350" spans="1:30">
      <c r="A350" s="31" t="s">
        <v>1003</v>
      </c>
      <c r="B350" s="2">
        <v>135</v>
      </c>
      <c r="C350" s="126">
        <v>95.11</v>
      </c>
      <c r="D350" s="122">
        <v>1.4177999999999999</v>
      </c>
      <c r="E350" s="32">
        <f t="shared" si="84"/>
        <v>0.22000000000000003</v>
      </c>
      <c r="F350" s="13">
        <f t="shared" si="85"/>
        <v>0.18077303703703701</v>
      </c>
      <c r="H350" s="5">
        <f t="shared" si="86"/>
        <v>24.404359999999997</v>
      </c>
      <c r="I350" s="2" t="s">
        <v>66</v>
      </c>
      <c r="J350" s="33" t="s">
        <v>1004</v>
      </c>
      <c r="K350" s="34">
        <f t="shared" si="87"/>
        <v>43992</v>
      </c>
      <c r="L350" s="34" t="str">
        <f t="shared" ca="1" si="88"/>
        <v>2020-07-27</v>
      </c>
      <c r="M350" s="18">
        <f t="shared" ca="1" si="89"/>
        <v>6480</v>
      </c>
      <c r="N350" s="19">
        <f t="shared" ca="1" si="90"/>
        <v>1.3746283024691357</v>
      </c>
      <c r="O350" s="35">
        <f t="shared" si="91"/>
        <v>134.846958</v>
      </c>
      <c r="P350" s="35">
        <f t="shared" si="92"/>
        <v>0.15304199999999923</v>
      </c>
      <c r="Q350" s="36">
        <f t="shared" si="93"/>
        <v>0.9</v>
      </c>
      <c r="R350" s="37">
        <f t="shared" si="94"/>
        <v>32153.129999999997</v>
      </c>
      <c r="S350" s="38">
        <f t="shared" si="95"/>
        <v>45586.707713999996</v>
      </c>
      <c r="T350" s="38"/>
      <c r="U350" s="38"/>
      <c r="V350" s="39">
        <f t="shared" si="96"/>
        <v>7548.79</v>
      </c>
      <c r="W350" s="39">
        <f t="shared" si="97"/>
        <v>53135.497713999997</v>
      </c>
      <c r="X350" s="1">
        <f t="shared" si="98"/>
        <v>48900</v>
      </c>
      <c r="Y350" s="37">
        <f t="shared" si="99"/>
        <v>4235.4977139999974</v>
      </c>
      <c r="Z350" s="204">
        <f t="shared" si="100"/>
        <v>8.6615495173824053E-2</v>
      </c>
      <c r="AA350" s="204">
        <f t="shared" si="101"/>
        <v>0.10242741902836694</v>
      </c>
      <c r="AB350" s="204">
        <f>SUM($C$2:C350)*D350/SUM($B$2:B350)-1</f>
        <v>0.10346736134969281</v>
      </c>
      <c r="AC350" s="204">
        <f t="shared" si="102"/>
        <v>-1.6851866175868757E-2</v>
      </c>
      <c r="AD350" s="40">
        <f t="shared" si="103"/>
        <v>3.9226962962963019E-2</v>
      </c>
    </row>
    <row r="351" spans="1:30">
      <c r="A351" s="31" t="s">
        <v>1005</v>
      </c>
      <c r="B351" s="2">
        <v>135</v>
      </c>
      <c r="C351" s="126">
        <v>96.02</v>
      </c>
      <c r="D351" s="122">
        <v>1.4043000000000001</v>
      </c>
      <c r="E351" s="32">
        <f t="shared" si="84"/>
        <v>0.22000000000000003</v>
      </c>
      <c r="F351" s="13">
        <f t="shared" si="85"/>
        <v>0.1920705185185185</v>
      </c>
      <c r="H351" s="5">
        <f t="shared" si="86"/>
        <v>25.929519999999997</v>
      </c>
      <c r="I351" s="2" t="s">
        <v>66</v>
      </c>
      <c r="J351" s="33" t="s">
        <v>1006</v>
      </c>
      <c r="K351" s="34">
        <f t="shared" si="87"/>
        <v>43993</v>
      </c>
      <c r="L351" s="34" t="str">
        <f t="shared" ca="1" si="88"/>
        <v>2020-07-27</v>
      </c>
      <c r="M351" s="18">
        <f t="shared" ca="1" si="89"/>
        <v>6345</v>
      </c>
      <c r="N351" s="19">
        <f t="shared" ca="1" si="90"/>
        <v>1.4916114736012607</v>
      </c>
      <c r="O351" s="35">
        <f t="shared" si="91"/>
        <v>134.84088600000001</v>
      </c>
      <c r="P351" s="35">
        <f t="shared" si="92"/>
        <v>0.15911399999998821</v>
      </c>
      <c r="Q351" s="36">
        <f t="shared" si="93"/>
        <v>0.9</v>
      </c>
      <c r="R351" s="37">
        <f t="shared" si="94"/>
        <v>32249.149999999998</v>
      </c>
      <c r="S351" s="38">
        <f t="shared" si="95"/>
        <v>45287.481345</v>
      </c>
      <c r="T351" s="38"/>
      <c r="U351" s="38"/>
      <c r="V351" s="39">
        <f t="shared" si="96"/>
        <v>7548.79</v>
      </c>
      <c r="W351" s="39">
        <f t="shared" si="97"/>
        <v>52836.271345000001</v>
      </c>
      <c r="X351" s="1">
        <f t="shared" si="98"/>
        <v>49035</v>
      </c>
      <c r="Y351" s="37">
        <f t="shared" si="99"/>
        <v>3801.271345000001</v>
      </c>
      <c r="Z351" s="204">
        <f t="shared" si="100"/>
        <v>7.7521593657591481E-2</v>
      </c>
      <c r="AA351" s="204">
        <f t="shared" si="101"/>
        <v>9.1627346653261332E-2</v>
      </c>
      <c r="AB351" s="204">
        <f>SUM($C$2:C351)*D351/SUM($B$2:B351)-1</f>
        <v>9.2701194677270893E-2</v>
      </c>
      <c r="AC351" s="204">
        <f t="shared" si="102"/>
        <v>-1.5179601019679412E-2</v>
      </c>
      <c r="AD351" s="40">
        <f t="shared" si="103"/>
        <v>2.7929481481481527E-2</v>
      </c>
    </row>
    <row r="352" spans="1:30">
      <c r="A352" s="31" t="s">
        <v>1007</v>
      </c>
      <c r="B352" s="2">
        <v>135</v>
      </c>
      <c r="C352" s="126">
        <v>95.95</v>
      </c>
      <c r="D352" s="122">
        <v>1.4053</v>
      </c>
      <c r="E352" s="32">
        <f t="shared" si="84"/>
        <v>0.22000000000000003</v>
      </c>
      <c r="F352" s="13">
        <f t="shared" si="85"/>
        <v>0.19120148148148142</v>
      </c>
      <c r="H352" s="5">
        <f t="shared" si="86"/>
        <v>25.81219999999999</v>
      </c>
      <c r="I352" s="2" t="s">
        <v>66</v>
      </c>
      <c r="J352" s="33" t="s">
        <v>1008</v>
      </c>
      <c r="K352" s="34">
        <f t="shared" si="87"/>
        <v>43994</v>
      </c>
      <c r="L352" s="34" t="str">
        <f t="shared" ca="1" si="88"/>
        <v>2020-07-27</v>
      </c>
      <c r="M352" s="18">
        <f t="shared" ca="1" si="89"/>
        <v>6210</v>
      </c>
      <c r="N352" s="19">
        <f t="shared" ca="1" si="90"/>
        <v>1.5171421900161026</v>
      </c>
      <c r="O352" s="35">
        <f t="shared" si="91"/>
        <v>134.83853500000001</v>
      </c>
      <c r="P352" s="35">
        <f t="shared" si="92"/>
        <v>0.16146499999999264</v>
      </c>
      <c r="Q352" s="36">
        <f t="shared" si="93"/>
        <v>0.9</v>
      </c>
      <c r="R352" s="37">
        <f t="shared" si="94"/>
        <v>32345.1</v>
      </c>
      <c r="S352" s="38">
        <f t="shared" si="95"/>
        <v>45454.569029999999</v>
      </c>
      <c r="T352" s="38"/>
      <c r="U352" s="38"/>
      <c r="V352" s="39">
        <f t="shared" si="96"/>
        <v>7548.79</v>
      </c>
      <c r="W352" s="39">
        <f t="shared" si="97"/>
        <v>53003.35903</v>
      </c>
      <c r="X352" s="1">
        <f t="shared" si="98"/>
        <v>49170</v>
      </c>
      <c r="Y352" s="37">
        <f t="shared" si="99"/>
        <v>3833.3590299999996</v>
      </c>
      <c r="Z352" s="204">
        <f t="shared" si="100"/>
        <v>7.7961338824486415E-2</v>
      </c>
      <c r="AA352" s="204">
        <f t="shared" si="101"/>
        <v>9.2101095330962224E-2</v>
      </c>
      <c r="AB352" s="204">
        <f>SUM($C$2:C352)*D352/SUM($B$2:B352)-1</f>
        <v>9.3219367215781279E-2</v>
      </c>
      <c r="AC352" s="204">
        <f t="shared" si="102"/>
        <v>-1.5258028391294864E-2</v>
      </c>
      <c r="AD352" s="40">
        <f t="shared" si="103"/>
        <v>2.8798518518518612E-2</v>
      </c>
    </row>
    <row r="353" spans="1:30">
      <c r="A353" s="147" t="s">
        <v>1014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1031</v>
      </c>
      <c r="J353" s="155" t="s">
        <v>1527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05">
        <v>6.7510760795051139E-2</v>
      </c>
      <c r="AA353" s="205">
        <v>7.971552161941875E-2</v>
      </c>
      <c r="AB353" s="205">
        <v>8.0858517493154203E-2</v>
      </c>
      <c r="AC353" s="205">
        <v>-1.3347756698103064E-2</v>
      </c>
      <c r="AD353" s="167" t="s">
        <v>1028</v>
      </c>
    </row>
    <row r="354" spans="1:30">
      <c r="A354" s="31" t="s">
        <v>1015</v>
      </c>
      <c r="B354" s="2">
        <v>135</v>
      </c>
      <c r="C354" s="126">
        <v>95.65</v>
      </c>
      <c r="D354" s="122">
        <v>1.4097</v>
      </c>
      <c r="E354" s="32">
        <f t="shared" si="84"/>
        <v>0.22000000000000003</v>
      </c>
      <c r="F354" s="13">
        <f t="shared" si="85"/>
        <v>0.18747703703703711</v>
      </c>
      <c r="H354" s="5">
        <f t="shared" si="86"/>
        <v>25.309400000000011</v>
      </c>
      <c r="I354" s="2" t="s">
        <v>66</v>
      </c>
      <c r="J354" s="33" t="s">
        <v>1016</v>
      </c>
      <c r="K354" s="34">
        <f t="shared" si="87"/>
        <v>43998</v>
      </c>
      <c r="L354" s="34" t="str">
        <f t="shared" ca="1" si="88"/>
        <v>2020-07-27</v>
      </c>
      <c r="M354" s="18">
        <f t="shared" ca="1" si="89"/>
        <v>5670</v>
      </c>
      <c r="N354" s="19">
        <f t="shared" ca="1" si="90"/>
        <v>1.629264726631394</v>
      </c>
      <c r="O354" s="35">
        <f t="shared" si="91"/>
        <v>134.837805</v>
      </c>
      <c r="P354" s="35">
        <f t="shared" si="92"/>
        <v>0.16219499999999698</v>
      </c>
      <c r="Q354" s="36">
        <f t="shared" si="93"/>
        <v>0.9</v>
      </c>
      <c r="R354" s="37">
        <f t="shared" si="94"/>
        <v>32537.78</v>
      </c>
      <c r="S354" s="38">
        <f t="shared" si="95"/>
        <v>45868.508465999999</v>
      </c>
      <c r="T354" s="38"/>
      <c r="U354" s="38"/>
      <c r="V354" s="39">
        <f t="shared" si="96"/>
        <v>7548.79</v>
      </c>
      <c r="W354" s="39">
        <f t="shared" si="97"/>
        <v>53417.298466</v>
      </c>
      <c r="X354" s="1">
        <f t="shared" si="98"/>
        <v>49440</v>
      </c>
      <c r="Y354" s="37">
        <f t="shared" si="99"/>
        <v>3977.2984660000002</v>
      </c>
      <c r="Z354" s="204">
        <f t="shared" si="100"/>
        <v>8.0446975444983915E-2</v>
      </c>
      <c r="AA354" s="204">
        <f t="shared" si="101"/>
        <v>9.4943508817243449E-2</v>
      </c>
      <c r="AB354" s="204">
        <f>SUM($C$2:C354)*D354/SUM($B$2:B354)-1</f>
        <v>9.6147249393203404E-2</v>
      </c>
      <c r="AC354" s="204">
        <f t="shared" si="102"/>
        <v>-1.570027394821949E-2</v>
      </c>
      <c r="AD354" s="40">
        <f t="shared" si="103"/>
        <v>3.252296296296292E-2</v>
      </c>
    </row>
    <row r="355" spans="1:30">
      <c r="A355" s="31" t="s">
        <v>1017</v>
      </c>
      <c r="B355" s="2">
        <v>135</v>
      </c>
      <c r="C355" s="126">
        <v>95.57</v>
      </c>
      <c r="D355" s="122">
        <v>1.4109</v>
      </c>
      <c r="E355" s="32">
        <f t="shared" si="84"/>
        <v>0.22000000000000003</v>
      </c>
      <c r="F355" s="13">
        <f t="shared" si="85"/>
        <v>0.18648385185185162</v>
      </c>
      <c r="H355" s="5">
        <f t="shared" si="86"/>
        <v>25.175319999999971</v>
      </c>
      <c r="I355" s="2" t="s">
        <v>66</v>
      </c>
      <c r="J355" s="33" t="s">
        <v>1018</v>
      </c>
      <c r="K355" s="34">
        <f t="shared" si="87"/>
        <v>43999</v>
      </c>
      <c r="L355" s="34" t="str">
        <f t="shared" ca="1" si="88"/>
        <v>2020-07-27</v>
      </c>
      <c r="M355" s="18">
        <f t="shared" ca="1" si="89"/>
        <v>5535</v>
      </c>
      <c r="N355" s="19">
        <f t="shared" ca="1" si="90"/>
        <v>1.6601611201445328</v>
      </c>
      <c r="O355" s="35">
        <f t="shared" si="91"/>
        <v>134.83971299999999</v>
      </c>
      <c r="P355" s="35">
        <f t="shared" si="92"/>
        <v>0.16028700000001095</v>
      </c>
      <c r="Q355" s="36">
        <f t="shared" si="93"/>
        <v>0.9</v>
      </c>
      <c r="R355" s="37">
        <f t="shared" si="94"/>
        <v>32633.35</v>
      </c>
      <c r="S355" s="38">
        <f t="shared" si="95"/>
        <v>46042.393514999996</v>
      </c>
      <c r="T355" s="38"/>
      <c r="U355" s="38"/>
      <c r="V355" s="39">
        <f t="shared" si="96"/>
        <v>7548.79</v>
      </c>
      <c r="W355" s="39">
        <f t="shared" si="97"/>
        <v>53591.183514999997</v>
      </c>
      <c r="X355" s="1">
        <f t="shared" si="98"/>
        <v>49575</v>
      </c>
      <c r="Y355" s="37">
        <f t="shared" si="99"/>
        <v>4016.183514999997</v>
      </c>
      <c r="Z355" s="204">
        <f t="shared" si="100"/>
        <v>8.1012274634392201E-2</v>
      </c>
      <c r="AA355" s="204">
        <f t="shared" si="101"/>
        <v>9.5563780674012611E-2</v>
      </c>
      <c r="AB355" s="204">
        <f>SUM($C$2:C355)*D355/SUM($B$2:B355)-1</f>
        <v>9.6812741966716409E-2</v>
      </c>
      <c r="AC355" s="204">
        <f t="shared" si="102"/>
        <v>-1.5800467332324208E-2</v>
      </c>
      <c r="AD355" s="40">
        <f t="shared" si="103"/>
        <v>3.3516148148148406E-2</v>
      </c>
    </row>
    <row r="356" spans="1:30">
      <c r="A356" s="31" t="s">
        <v>1019</v>
      </c>
      <c r="B356" s="2">
        <v>135</v>
      </c>
      <c r="C356" s="126">
        <v>94.93</v>
      </c>
      <c r="D356" s="122">
        <v>1.4204000000000001</v>
      </c>
      <c r="E356" s="32">
        <f t="shared" si="84"/>
        <v>0.22000000000000003</v>
      </c>
      <c r="F356" s="13">
        <f t="shared" si="85"/>
        <v>0.17853837037037032</v>
      </c>
      <c r="H356" s="5">
        <f t="shared" si="86"/>
        <v>24.102679999999992</v>
      </c>
      <c r="I356" s="2" t="s">
        <v>66</v>
      </c>
      <c r="J356" s="33" t="s">
        <v>1020</v>
      </c>
      <c r="K356" s="34">
        <f t="shared" si="87"/>
        <v>44000</v>
      </c>
      <c r="L356" s="34" t="str">
        <f t="shared" ca="1" si="88"/>
        <v>2020-07-27</v>
      </c>
      <c r="M356" s="18">
        <f t="shared" ca="1" si="89"/>
        <v>5400</v>
      </c>
      <c r="N356" s="19">
        <f t="shared" ca="1" si="90"/>
        <v>1.6291626296296291</v>
      </c>
      <c r="O356" s="35">
        <f t="shared" si="91"/>
        <v>134.83857200000003</v>
      </c>
      <c r="P356" s="35">
        <f t="shared" si="92"/>
        <v>0.16142799999997237</v>
      </c>
      <c r="Q356" s="36">
        <f t="shared" si="93"/>
        <v>0.9</v>
      </c>
      <c r="R356" s="37">
        <f t="shared" si="94"/>
        <v>32728.28</v>
      </c>
      <c r="S356" s="38">
        <f t="shared" si="95"/>
        <v>46487.248912000003</v>
      </c>
      <c r="T356" s="38"/>
      <c r="U356" s="38"/>
      <c r="V356" s="39">
        <f t="shared" si="96"/>
        <v>7548.79</v>
      </c>
      <c r="W356" s="39">
        <f t="shared" si="97"/>
        <v>54036.038912000004</v>
      </c>
      <c r="X356" s="1">
        <f t="shared" si="98"/>
        <v>49710</v>
      </c>
      <c r="Y356" s="37">
        <f t="shared" si="99"/>
        <v>4326.0389120000036</v>
      </c>
      <c r="Z356" s="204">
        <f t="shared" si="100"/>
        <v>8.7025526292496602E-2</v>
      </c>
      <c r="AA356" s="204">
        <f t="shared" si="101"/>
        <v>0.10260708627669857</v>
      </c>
      <c r="AB356" s="204">
        <f>SUM($C$2:C356)*D356/SUM($B$2:B356)-1</f>
        <v>0.10391167813317193</v>
      </c>
      <c r="AC356" s="204">
        <f t="shared" si="102"/>
        <v>-1.6886151840675323E-2</v>
      </c>
      <c r="AD356" s="40">
        <f t="shared" si="103"/>
        <v>4.1461629629629709E-2</v>
      </c>
    </row>
    <row r="357" spans="1:30">
      <c r="A357" s="31" t="s">
        <v>1021</v>
      </c>
      <c r="B357" s="2">
        <v>135</v>
      </c>
      <c r="C357" s="126">
        <v>93.68</v>
      </c>
      <c r="D357" s="122">
        <v>1.4393</v>
      </c>
      <c r="E357" s="32">
        <f t="shared" si="84"/>
        <v>0.22000000000000003</v>
      </c>
      <c r="F357" s="13">
        <f t="shared" si="85"/>
        <v>0.1630198518518518</v>
      </c>
      <c r="H357" s="5">
        <f t="shared" si="86"/>
        <v>22.007679999999993</v>
      </c>
      <c r="I357" s="2" t="s">
        <v>66</v>
      </c>
      <c r="J357" s="33" t="s">
        <v>1022</v>
      </c>
      <c r="K357" s="34">
        <f t="shared" si="87"/>
        <v>44001</v>
      </c>
      <c r="L357" s="34" t="str">
        <f t="shared" ca="1" si="88"/>
        <v>2020-07-27</v>
      </c>
      <c r="M357" s="18">
        <f t="shared" ca="1" si="89"/>
        <v>5265</v>
      </c>
      <c r="N357" s="19">
        <f t="shared" ca="1" si="90"/>
        <v>1.5256986134852799</v>
      </c>
      <c r="O357" s="35">
        <f t="shared" si="91"/>
        <v>134.83362400000001</v>
      </c>
      <c r="P357" s="35">
        <f t="shared" si="92"/>
        <v>0.16637599999998542</v>
      </c>
      <c r="Q357" s="36">
        <f t="shared" si="93"/>
        <v>0.9</v>
      </c>
      <c r="R357" s="37">
        <f t="shared" si="94"/>
        <v>32821.96</v>
      </c>
      <c r="S357" s="38">
        <f t="shared" si="95"/>
        <v>47240.647027999999</v>
      </c>
      <c r="T357" s="38"/>
      <c r="U357" s="38"/>
      <c r="V357" s="39">
        <f t="shared" si="96"/>
        <v>7548.79</v>
      </c>
      <c r="W357" s="39">
        <f t="shared" si="97"/>
        <v>54789.437028</v>
      </c>
      <c r="X357" s="1">
        <f t="shared" si="98"/>
        <v>49845</v>
      </c>
      <c r="Y357" s="37">
        <f t="shared" si="99"/>
        <v>4944.4370280000003</v>
      </c>
      <c r="Z357" s="204">
        <f t="shared" si="100"/>
        <v>9.9196248931688213E-2</v>
      </c>
      <c r="AA357" s="204">
        <f t="shared" si="101"/>
        <v>0.1169002382955826</v>
      </c>
      <c r="AB357" s="204">
        <f>SUM($C$2:C357)*D357/SUM($B$2:B357)-1</f>
        <v>0.11827589455311416</v>
      </c>
      <c r="AC357" s="204">
        <f t="shared" si="102"/>
        <v>-1.9079645621425945E-2</v>
      </c>
      <c r="AD357" s="40">
        <f t="shared" si="103"/>
        <v>5.6980148148148224E-2</v>
      </c>
    </row>
    <row r="358" spans="1:30">
      <c r="A358" s="31" t="s">
        <v>1045</v>
      </c>
      <c r="B358" s="2">
        <v>135</v>
      </c>
      <c r="C358" s="126">
        <v>93.57</v>
      </c>
      <c r="D358" s="122">
        <v>1.4411</v>
      </c>
      <c r="E358" s="32">
        <f t="shared" si="84"/>
        <v>0.22000000000000003</v>
      </c>
      <c r="F358" s="13">
        <f t="shared" si="85"/>
        <v>0.1616542222222222</v>
      </c>
      <c r="H358" s="5">
        <f t="shared" si="86"/>
        <v>21.823319999999995</v>
      </c>
      <c r="I358" s="2" t="s">
        <v>66</v>
      </c>
      <c r="J358" s="33" t="s">
        <v>1040</v>
      </c>
      <c r="K358" s="34">
        <f t="shared" si="87"/>
        <v>44004</v>
      </c>
      <c r="L358" s="34" t="str">
        <f t="shared" ca="1" si="88"/>
        <v>2020-07-27</v>
      </c>
      <c r="M358" s="18">
        <f t="shared" ca="1" si="89"/>
        <v>4860</v>
      </c>
      <c r="N358" s="19">
        <f t="shared" ca="1" si="90"/>
        <v>1.6389941975308639</v>
      </c>
      <c r="O358" s="35">
        <f t="shared" si="91"/>
        <v>134.843727</v>
      </c>
      <c r="P358" s="35">
        <f t="shared" si="92"/>
        <v>0.15627299999999877</v>
      </c>
      <c r="Q358" s="36">
        <f t="shared" si="93"/>
        <v>0.9</v>
      </c>
      <c r="R358" s="37">
        <f t="shared" si="94"/>
        <v>32915.53</v>
      </c>
      <c r="S358" s="38">
        <f t="shared" si="95"/>
        <v>47434.570283000001</v>
      </c>
      <c r="T358" s="38"/>
      <c r="U358" s="38"/>
      <c r="V358" s="39">
        <f t="shared" si="96"/>
        <v>7548.79</v>
      </c>
      <c r="W358" s="39">
        <f t="shared" si="97"/>
        <v>54983.360283000002</v>
      </c>
      <c r="X358" s="1">
        <f t="shared" si="98"/>
        <v>49980</v>
      </c>
      <c r="Y358" s="37">
        <f t="shared" si="99"/>
        <v>5003.3602830000018</v>
      </c>
      <c r="Z358" s="204">
        <f t="shared" si="100"/>
        <v>0.10010724855942388</v>
      </c>
      <c r="AA358" s="204">
        <f t="shared" si="101"/>
        <v>0.1179169833478706</v>
      </c>
      <c r="AB358" s="204">
        <f>SUM($C$2:C358)*D358/SUM($B$2:B358)-1</f>
        <v>0.1193480423169262</v>
      </c>
      <c r="AC358" s="204">
        <f t="shared" si="102"/>
        <v>-1.9240793757502317E-2</v>
      </c>
      <c r="AD358" s="40">
        <f t="shared" si="103"/>
        <v>5.834577777777783E-2</v>
      </c>
    </row>
    <row r="359" spans="1:30">
      <c r="A359" s="31" t="s">
        <v>1046</v>
      </c>
      <c r="B359" s="2">
        <v>135</v>
      </c>
      <c r="C359" s="126">
        <v>93.15</v>
      </c>
      <c r="D359" s="122">
        <v>1.4476</v>
      </c>
      <c r="E359" s="32">
        <f t="shared" si="84"/>
        <v>0.22000000000000003</v>
      </c>
      <c r="F359" s="13">
        <f t="shared" si="85"/>
        <v>0.15644000000000011</v>
      </c>
      <c r="H359" s="5">
        <f t="shared" si="86"/>
        <v>21.119400000000013</v>
      </c>
      <c r="I359" s="2" t="s">
        <v>66</v>
      </c>
      <c r="J359" s="33" t="s">
        <v>1042</v>
      </c>
      <c r="K359" s="34">
        <f t="shared" si="87"/>
        <v>44005</v>
      </c>
      <c r="L359" s="34" t="str">
        <f t="shared" ca="1" si="88"/>
        <v>2020-07-27</v>
      </c>
      <c r="M359" s="18">
        <f t="shared" ca="1" si="89"/>
        <v>4725</v>
      </c>
      <c r="N359" s="19">
        <f t="shared" ca="1" si="90"/>
        <v>1.6314457142857153</v>
      </c>
      <c r="O359" s="35">
        <f t="shared" si="91"/>
        <v>134.84394</v>
      </c>
      <c r="P359" s="35">
        <f t="shared" si="92"/>
        <v>0.15605999999999653</v>
      </c>
      <c r="Q359" s="36">
        <f t="shared" si="93"/>
        <v>0.9</v>
      </c>
      <c r="R359" s="37">
        <f t="shared" si="94"/>
        <v>33008.68</v>
      </c>
      <c r="S359" s="38">
        <f t="shared" si="95"/>
        <v>47783.365168000004</v>
      </c>
      <c r="T359" s="38"/>
      <c r="U359" s="38"/>
      <c r="V359" s="39">
        <f t="shared" si="96"/>
        <v>7548.79</v>
      </c>
      <c r="W359" s="39">
        <f t="shared" si="97"/>
        <v>55332.155168000005</v>
      </c>
      <c r="X359" s="1">
        <f t="shared" si="98"/>
        <v>50115</v>
      </c>
      <c r="Y359" s="37">
        <f t="shared" si="99"/>
        <v>5217.1551680000048</v>
      </c>
      <c r="Z359" s="204">
        <f t="shared" si="100"/>
        <v>0.10410366493065948</v>
      </c>
      <c r="AA359" s="204">
        <f t="shared" si="101"/>
        <v>0.12256564932607361</v>
      </c>
      <c r="AB359" s="204">
        <f>SUM($C$2:C359)*D359/SUM($B$2:B359)-1</f>
        <v>0.12405858365758715</v>
      </c>
      <c r="AC359" s="204">
        <f t="shared" si="102"/>
        <v>-1.9954918726927673E-2</v>
      </c>
      <c r="AD359" s="40">
        <f t="shared" si="103"/>
        <v>6.3559999999999922E-2</v>
      </c>
    </row>
    <row r="360" spans="1:30">
      <c r="A360" s="31" t="s">
        <v>1047</v>
      </c>
      <c r="B360" s="2">
        <v>135</v>
      </c>
      <c r="C360" s="126">
        <v>92.64</v>
      </c>
      <c r="D360" s="122">
        <v>1.4555</v>
      </c>
      <c r="E360" s="32">
        <f t="shared" si="84"/>
        <v>0.22000000000000003</v>
      </c>
      <c r="F360" s="13">
        <f t="shared" si="85"/>
        <v>0.15010844444444435</v>
      </c>
      <c r="H360" s="5">
        <f t="shared" si="86"/>
        <v>20.264639999999986</v>
      </c>
      <c r="I360" s="2" t="s">
        <v>66</v>
      </c>
      <c r="J360" s="33" t="s">
        <v>1044</v>
      </c>
      <c r="K360" s="34">
        <f t="shared" si="87"/>
        <v>44006</v>
      </c>
      <c r="L360" s="34" t="str">
        <f t="shared" ca="1" si="88"/>
        <v>2020-07-27</v>
      </c>
      <c r="M360" s="18">
        <f t="shared" ca="1" si="89"/>
        <v>4590</v>
      </c>
      <c r="N360" s="19">
        <f t="shared" ca="1" si="90"/>
        <v>1.6114583006535934</v>
      </c>
      <c r="O360" s="35">
        <f t="shared" si="91"/>
        <v>134.83752000000001</v>
      </c>
      <c r="P360" s="35">
        <f t="shared" si="92"/>
        <v>0.16247999999998797</v>
      </c>
      <c r="Q360" s="36">
        <f t="shared" si="93"/>
        <v>0.9</v>
      </c>
      <c r="R360" s="37">
        <f t="shared" si="94"/>
        <v>33101.32</v>
      </c>
      <c r="S360" s="38">
        <f t="shared" si="95"/>
        <v>48178.971259999998</v>
      </c>
      <c r="T360" s="38"/>
      <c r="U360" s="38"/>
      <c r="V360" s="39">
        <f t="shared" si="96"/>
        <v>7548.79</v>
      </c>
      <c r="W360" s="39">
        <f t="shared" si="97"/>
        <v>55727.761259999999</v>
      </c>
      <c r="X360" s="1">
        <f t="shared" si="98"/>
        <v>50250</v>
      </c>
      <c r="Y360" s="37">
        <f t="shared" si="99"/>
        <v>5477.7612599999993</v>
      </c>
      <c r="Z360" s="204">
        <f t="shared" si="100"/>
        <v>0.10901017432835824</v>
      </c>
      <c r="AA360" s="204">
        <f t="shared" si="101"/>
        <v>0.1282811718918504</v>
      </c>
      <c r="AB360" s="204">
        <f>SUM($C$2:C360)*D360/SUM($B$2:B360)-1</f>
        <v>0.1298399128358203</v>
      </c>
      <c r="AC360" s="204">
        <f t="shared" si="102"/>
        <v>-2.0829738507462059E-2</v>
      </c>
      <c r="AD360" s="40">
        <f t="shared" si="103"/>
        <v>6.9891555555555679E-2</v>
      </c>
    </row>
    <row r="361" spans="1:30">
      <c r="A361" s="31" t="s">
        <v>1174</v>
      </c>
      <c r="B361" s="2">
        <v>135</v>
      </c>
      <c r="C361" s="126">
        <v>93.26</v>
      </c>
      <c r="D361" s="122">
        <v>1.4458</v>
      </c>
      <c r="E361" s="32">
        <f t="shared" si="84"/>
        <v>0.22000000000000003</v>
      </c>
      <c r="F361" s="13">
        <f t="shared" si="85"/>
        <v>0.15780562962962971</v>
      </c>
      <c r="H361" s="5">
        <f t="shared" si="86"/>
        <v>21.303760000000011</v>
      </c>
      <c r="I361" s="2" t="s">
        <v>66</v>
      </c>
      <c r="J361" s="33" t="s">
        <v>1167</v>
      </c>
      <c r="K361" s="34">
        <f t="shared" si="87"/>
        <v>44011</v>
      </c>
      <c r="L361" s="34" t="str">
        <f t="shared" ca="1" si="88"/>
        <v>2020-07-27</v>
      </c>
      <c r="M361" s="18">
        <f t="shared" ca="1" si="89"/>
        <v>3915</v>
      </c>
      <c r="N361" s="19">
        <f t="shared" ca="1" si="90"/>
        <v>1.9861743039591324</v>
      </c>
      <c r="O361" s="35">
        <f t="shared" si="91"/>
        <v>134.835308</v>
      </c>
      <c r="P361" s="35">
        <f t="shared" si="92"/>
        <v>0.16469200000000228</v>
      </c>
      <c r="Q361" s="36">
        <f t="shared" si="93"/>
        <v>0.9</v>
      </c>
      <c r="R361" s="37">
        <f t="shared" si="94"/>
        <v>33194.58</v>
      </c>
      <c r="S361" s="38">
        <f t="shared" si="95"/>
        <v>47992.723764000002</v>
      </c>
      <c r="T361" s="38"/>
      <c r="U361" s="38"/>
      <c r="V361" s="39">
        <f t="shared" si="96"/>
        <v>7548.79</v>
      </c>
      <c r="W361" s="39">
        <f t="shared" si="97"/>
        <v>55541.513764000003</v>
      </c>
      <c r="X361" s="1">
        <f t="shared" si="98"/>
        <v>50385</v>
      </c>
      <c r="Y361" s="37">
        <f t="shared" si="99"/>
        <v>5156.513764000003</v>
      </c>
      <c r="Z361" s="204">
        <f t="shared" si="100"/>
        <v>0.10234224003175552</v>
      </c>
      <c r="AA361" s="204">
        <f>S361/(X361-V361)-1</f>
        <v>0.12037745085291163</v>
      </c>
      <c r="AB361" s="204">
        <f>SUM($C$2:C361)*D361/SUM($B$2:B361)-1</f>
        <v>0.12197925136449306</v>
      </c>
      <c r="AC361" s="204">
        <f t="shared" si="102"/>
        <v>-1.9637011332737542E-2</v>
      </c>
      <c r="AD361" s="40">
        <f t="shared" si="103"/>
        <v>6.2194370370370317E-2</v>
      </c>
    </row>
    <row r="362" spans="1:30">
      <c r="A362" s="31" t="s">
        <v>1175</v>
      </c>
      <c r="B362" s="2">
        <v>135</v>
      </c>
      <c r="C362" s="126">
        <v>92.04</v>
      </c>
      <c r="D362" s="122">
        <v>1.4650000000000001</v>
      </c>
      <c r="E362" s="32">
        <f t="shared" si="84"/>
        <v>0.22000000000000003</v>
      </c>
      <c r="F362" s="13">
        <f t="shared" si="85"/>
        <v>0.14265955555555554</v>
      </c>
      <c r="H362" s="5">
        <f t="shared" si="86"/>
        <v>19.259039999999999</v>
      </c>
      <c r="I362" s="2" t="s">
        <v>66</v>
      </c>
      <c r="J362" s="33" t="s">
        <v>1168</v>
      </c>
      <c r="K362" s="34">
        <f t="shared" si="87"/>
        <v>44012</v>
      </c>
      <c r="L362" s="34" t="str">
        <f t="shared" ca="1" si="88"/>
        <v>2020-07-27</v>
      </c>
      <c r="M362" s="18">
        <f t="shared" ca="1" si="89"/>
        <v>3780</v>
      </c>
      <c r="N362" s="19">
        <f t="shared" ca="1" si="90"/>
        <v>1.8596692063492062</v>
      </c>
      <c r="O362" s="35">
        <f t="shared" si="91"/>
        <v>134.83860000000001</v>
      </c>
      <c r="P362" s="35">
        <f t="shared" si="92"/>
        <v>0.16139999999998622</v>
      </c>
      <c r="Q362" s="36">
        <f t="shared" si="93"/>
        <v>0.9</v>
      </c>
      <c r="R362" s="37">
        <f t="shared" si="94"/>
        <v>33286.620000000003</v>
      </c>
      <c r="S362" s="38">
        <f t="shared" si="95"/>
        <v>48764.898300000008</v>
      </c>
      <c r="T362" s="38"/>
      <c r="U362" s="38"/>
      <c r="V362" s="39">
        <f t="shared" si="96"/>
        <v>7548.79</v>
      </c>
      <c r="W362" s="39">
        <f t="shared" si="97"/>
        <v>56313.688300000009</v>
      </c>
      <c r="X362" s="1">
        <f t="shared" si="98"/>
        <v>50520</v>
      </c>
      <c r="Y362" s="37">
        <f t="shared" si="99"/>
        <v>5793.6883000000089</v>
      </c>
      <c r="Z362" s="204">
        <f t="shared" si="100"/>
        <v>0.11468108273950928</v>
      </c>
      <c r="AA362" s="204">
        <f t="shared" si="101"/>
        <v>0.13482720872882115</v>
      </c>
      <c r="AB362" s="204">
        <f>SUM($C$2:C362)*D362/SUM($B$2:B362)-1</f>
        <v>0.1365099980205855</v>
      </c>
      <c r="AC362" s="204">
        <f t="shared" si="102"/>
        <v>-2.1828915281076222E-2</v>
      </c>
      <c r="AD362" s="40">
        <f t="shared" si="103"/>
        <v>7.7340444444444489E-2</v>
      </c>
    </row>
    <row r="363" spans="1:30">
      <c r="A363" s="31" t="s">
        <v>1176</v>
      </c>
      <c r="B363" s="2">
        <v>135</v>
      </c>
      <c r="C363" s="126">
        <v>90.32</v>
      </c>
      <c r="D363" s="122">
        <v>1.4928999999999999</v>
      </c>
      <c r="E363" s="32">
        <f t="shared" si="84"/>
        <v>0.22000000000000003</v>
      </c>
      <c r="F363" s="13">
        <f t="shared" si="85"/>
        <v>0.12130607407407402</v>
      </c>
      <c r="H363" s="5">
        <f t="shared" si="86"/>
        <v>16.376319999999993</v>
      </c>
      <c r="I363" s="2" t="s">
        <v>66</v>
      </c>
      <c r="J363" s="33" t="s">
        <v>1169</v>
      </c>
      <c r="K363" s="34">
        <f t="shared" si="87"/>
        <v>44013</v>
      </c>
      <c r="L363" s="34" t="str">
        <f t="shared" ca="1" si="88"/>
        <v>2020-07-27</v>
      </c>
      <c r="M363" s="18">
        <f t="shared" ca="1" si="89"/>
        <v>3645</v>
      </c>
      <c r="N363" s="19">
        <f t="shared" ca="1" si="90"/>
        <v>1.6398784087791487</v>
      </c>
      <c r="O363" s="35">
        <f t="shared" si="91"/>
        <v>134.83872799999997</v>
      </c>
      <c r="P363" s="35">
        <f t="shared" si="92"/>
        <v>0.16127200000002517</v>
      </c>
      <c r="Q363" s="36">
        <f t="shared" si="93"/>
        <v>0.9</v>
      </c>
      <c r="R363" s="37">
        <f t="shared" si="94"/>
        <v>30958.560000000001</v>
      </c>
      <c r="S363" s="38">
        <f t="shared" si="95"/>
        <v>46218.034223999995</v>
      </c>
      <c r="T363" s="38">
        <v>2418.38</v>
      </c>
      <c r="U363" s="38">
        <v>3592.35</v>
      </c>
      <c r="V363" s="39">
        <f t="shared" si="96"/>
        <v>11141.14</v>
      </c>
      <c r="W363" s="39">
        <f t="shared" si="97"/>
        <v>57359.174223999995</v>
      </c>
      <c r="X363" s="1">
        <f t="shared" si="98"/>
        <v>50655</v>
      </c>
      <c r="Y363" s="37">
        <f t="shared" si="99"/>
        <v>6704.1742239999949</v>
      </c>
      <c r="Z363" s="204">
        <f t="shared" si="100"/>
        <v>0.13234970336590646</v>
      </c>
      <c r="AA363" s="204">
        <f t="shared" si="101"/>
        <v>0.1696663961455549</v>
      </c>
      <c r="AB363" s="204">
        <f>SUM($C$2:C363)*D363/SUM($B$2:B363)-1</f>
        <v>0.15772943508044546</v>
      </c>
      <c r="AC363" s="204">
        <f t="shared" si="102"/>
        <v>-2.5379731714539E-2</v>
      </c>
      <c r="AD363" s="40">
        <f t="shared" si="103"/>
        <v>9.8693925925926004E-2</v>
      </c>
    </row>
    <row r="364" spans="1:30">
      <c r="A364" s="31" t="s">
        <v>1177</v>
      </c>
      <c r="B364" s="2">
        <v>135</v>
      </c>
      <c r="C364" s="126">
        <v>88.54</v>
      </c>
      <c r="D364" s="122">
        <v>1.5228999999999999</v>
      </c>
      <c r="E364" s="32">
        <f t="shared" si="84"/>
        <v>0.22000000000000003</v>
      </c>
      <c r="F364" s="13">
        <f t="shared" si="85"/>
        <v>9.9207703703703798E-2</v>
      </c>
      <c r="H364" s="5">
        <f t="shared" si="86"/>
        <v>13.393040000000013</v>
      </c>
      <c r="I364" s="2" t="s">
        <v>66</v>
      </c>
      <c r="J364" s="33" t="s">
        <v>1170</v>
      </c>
      <c r="K364" s="34">
        <f t="shared" si="87"/>
        <v>44014</v>
      </c>
      <c r="L364" s="34" t="str">
        <f t="shared" ca="1" si="88"/>
        <v>2020-07-27</v>
      </c>
      <c r="M364" s="18">
        <f t="shared" ca="1" si="89"/>
        <v>3510</v>
      </c>
      <c r="N364" s="19">
        <f t="shared" ca="1" si="90"/>
        <v>1.3927235327635341</v>
      </c>
      <c r="O364" s="35">
        <f t="shared" si="91"/>
        <v>134.83756600000001</v>
      </c>
      <c r="P364" s="35">
        <f t="shared" si="92"/>
        <v>0.16243399999999042</v>
      </c>
      <c r="Q364" s="36">
        <f t="shared" si="93"/>
        <v>0.9</v>
      </c>
      <c r="R364" s="37">
        <f t="shared" si="94"/>
        <v>28816.210000000003</v>
      </c>
      <c r="S364" s="38">
        <f t="shared" si="95"/>
        <v>43884.206209000004</v>
      </c>
      <c r="T364" s="38">
        <v>2230.89</v>
      </c>
      <c r="U364" s="38">
        <v>3380.43</v>
      </c>
      <c r="V364" s="39">
        <f t="shared" si="96"/>
        <v>14521.57</v>
      </c>
      <c r="W364" s="39">
        <f t="shared" si="97"/>
        <v>58405.776209000003</v>
      </c>
      <c r="X364" s="1">
        <f t="shared" si="98"/>
        <v>50790</v>
      </c>
      <c r="Y364" s="37">
        <f t="shared" si="99"/>
        <v>7615.7762090000033</v>
      </c>
      <c r="Z364" s="204">
        <f t="shared" si="100"/>
        <v>0.1499463715101399</v>
      </c>
      <c r="AA364" s="204">
        <f t="shared" si="101"/>
        <v>0.2099836196107745</v>
      </c>
      <c r="AB364" s="204">
        <f>SUM($C$2:C364)*D364/SUM($B$2:B364)-1</f>
        <v>0.18050986217759335</v>
      </c>
      <c r="AC364" s="204">
        <f t="shared" si="102"/>
        <v>-3.0563490667453452E-2</v>
      </c>
      <c r="AD364" s="40">
        <f t="shared" si="103"/>
        <v>0.12079229629629623</v>
      </c>
    </row>
    <row r="365" spans="1:30">
      <c r="A365" s="31" t="s">
        <v>1178</v>
      </c>
      <c r="B365" s="2">
        <v>135</v>
      </c>
      <c r="C365" s="178">
        <v>86.94</v>
      </c>
      <c r="D365" s="179">
        <v>1.5508999999999999</v>
      </c>
      <c r="E365" s="32">
        <f t="shared" si="84"/>
        <v>0.22000000000000003</v>
      </c>
      <c r="F365" s="13">
        <f t="shared" si="85"/>
        <v>7.9343999999999859E-2</v>
      </c>
      <c r="H365" s="5">
        <f t="shared" si="86"/>
        <v>10.711439999999982</v>
      </c>
      <c r="I365" s="2" t="s">
        <v>66</v>
      </c>
      <c r="J365" s="33" t="s">
        <v>1172</v>
      </c>
      <c r="K365" s="34">
        <f t="shared" si="87"/>
        <v>44015</v>
      </c>
      <c r="L365" s="34" t="str">
        <f t="shared" ca="1" si="88"/>
        <v>2020-07-27</v>
      </c>
      <c r="M365" s="18">
        <f t="shared" ca="1" si="89"/>
        <v>3375</v>
      </c>
      <c r="N365" s="19">
        <f t="shared" ca="1" si="90"/>
        <v>1.1584223999999981</v>
      </c>
      <c r="O365" s="35">
        <f t="shared" si="91"/>
        <v>134.83524599999998</v>
      </c>
      <c r="P365" s="35">
        <f t="shared" si="92"/>
        <v>0.16475400000001628</v>
      </c>
      <c r="Q365" s="36">
        <f t="shared" si="93"/>
        <v>0.9</v>
      </c>
      <c r="R365" s="37">
        <f t="shared" si="94"/>
        <v>26617.260000000002</v>
      </c>
      <c r="S365" s="38">
        <f t="shared" si="95"/>
        <v>41280.708534000005</v>
      </c>
      <c r="T365" s="38">
        <v>2285.89</v>
      </c>
      <c r="U365" s="38">
        <v>3527.46</v>
      </c>
      <c r="V365" s="39">
        <f t="shared" si="96"/>
        <v>18049.03</v>
      </c>
      <c r="W365" s="39">
        <f t="shared" si="97"/>
        <v>59329.738534000004</v>
      </c>
      <c r="X365" s="1">
        <f t="shared" si="98"/>
        <v>50925</v>
      </c>
      <c r="Y365" s="37">
        <f t="shared" si="99"/>
        <v>8404.7385340000037</v>
      </c>
      <c r="Z365" s="204">
        <f t="shared" si="100"/>
        <v>0.16504150287677954</v>
      </c>
      <c r="AA365" s="204">
        <f t="shared" si="101"/>
        <v>0.2556499027709298</v>
      </c>
      <c r="AB365" s="204">
        <f>SUM($C$2:C365)*D365/SUM($B$2:B365)-1</f>
        <v>0.20167538823760389</v>
      </c>
      <c r="AC365" s="204">
        <f t="shared" si="102"/>
        <v>-3.6633885360824348E-2</v>
      </c>
      <c r="AD365" s="40">
        <f t="shared" si="103"/>
        <v>0.14065600000000017</v>
      </c>
    </row>
    <row r="366" spans="1:30">
      <c r="A366" s="31" t="s">
        <v>1510</v>
      </c>
      <c r="B366" s="2">
        <v>135</v>
      </c>
      <c r="C366" s="178">
        <v>82.48</v>
      </c>
      <c r="D366" s="179">
        <v>1.6394</v>
      </c>
      <c r="E366" s="32">
        <f t="shared" si="84"/>
        <v>0.22000000000000003</v>
      </c>
      <c r="F366" s="13">
        <f t="shared" si="85"/>
        <v>2.3973925925925926E-2</v>
      </c>
      <c r="H366" s="5">
        <f t="shared" si="86"/>
        <v>3.2364800000000002</v>
      </c>
      <c r="I366" s="2" t="s">
        <v>66</v>
      </c>
      <c r="J366" s="33" t="s">
        <v>1511</v>
      </c>
      <c r="K366" s="34">
        <f t="shared" si="87"/>
        <v>44018</v>
      </c>
      <c r="L366" s="34" t="str">
        <f t="shared" ca="1" si="88"/>
        <v>2020-07-27</v>
      </c>
      <c r="M366" s="18">
        <f t="shared" ca="1" si="89"/>
        <v>2970</v>
      </c>
      <c r="N366" s="19">
        <f t="shared" ca="1" si="90"/>
        <v>0.3977492255892256</v>
      </c>
      <c r="O366" s="35">
        <f t="shared" si="91"/>
        <v>135.21771200000001</v>
      </c>
      <c r="P366" s="35">
        <f t="shared" si="92"/>
        <v>-0.2177120000000059</v>
      </c>
      <c r="Q366" s="36">
        <f t="shared" si="93"/>
        <v>0.9</v>
      </c>
      <c r="R366" s="37">
        <f t="shared" si="94"/>
        <v>19184.190000000002</v>
      </c>
      <c r="S366" s="38">
        <f t="shared" si="95"/>
        <v>31450.561086000002</v>
      </c>
      <c r="T366" s="38">
        <v>7515.55</v>
      </c>
      <c r="U366" s="38">
        <v>12225.73</v>
      </c>
      <c r="V366" s="39">
        <f t="shared" si="96"/>
        <v>30274.76</v>
      </c>
      <c r="W366" s="39">
        <f t="shared" si="97"/>
        <v>61725.321085999996</v>
      </c>
      <c r="X366" s="1">
        <f t="shared" si="98"/>
        <v>51060</v>
      </c>
      <c r="Y366" s="37">
        <f t="shared" si="99"/>
        <v>10665.321085999996</v>
      </c>
      <c r="Z366" s="204">
        <f t="shared" si="100"/>
        <v>0.20887820379945166</v>
      </c>
      <c r="AA366" s="204">
        <f t="shared" si="101"/>
        <v>0.51311993924534915</v>
      </c>
      <c r="AB366" s="204">
        <f>SUM($C$2:C366)*D366/SUM($B$2:B366)-1</f>
        <v>0.26953710434782585</v>
      </c>
      <c r="AC366" s="204">
        <f t="shared" si="102"/>
        <v>-6.0658900548374195E-2</v>
      </c>
      <c r="AD366" s="40">
        <f t="shared" si="103"/>
        <v>0.1960260740740741</v>
      </c>
    </row>
    <row r="367" spans="1:30">
      <c r="A367" s="31" t="s">
        <v>1512</v>
      </c>
      <c r="B367" s="2">
        <v>120</v>
      </c>
      <c r="C367" s="178">
        <v>72.89</v>
      </c>
      <c r="D367" s="179">
        <v>1.6443000000000001</v>
      </c>
      <c r="E367" s="32">
        <f t="shared" si="84"/>
        <v>0.21000000000000002</v>
      </c>
      <c r="F367" s="13">
        <f t="shared" si="85"/>
        <v>1.8030333333333339E-2</v>
      </c>
      <c r="H367" s="5">
        <f t="shared" si="86"/>
        <v>2.1636400000000009</v>
      </c>
      <c r="I367" s="2" t="s">
        <v>66</v>
      </c>
      <c r="J367" s="33" t="s">
        <v>1513</v>
      </c>
      <c r="K367" s="34">
        <f t="shared" si="87"/>
        <v>44019</v>
      </c>
      <c r="L367" s="34" t="str">
        <f t="shared" ca="1" si="88"/>
        <v>2020-07-27</v>
      </c>
      <c r="M367" s="18">
        <f t="shared" ca="1" si="89"/>
        <v>2520</v>
      </c>
      <c r="N367" s="19">
        <f t="shared" ca="1" si="90"/>
        <v>0.31338436507936523</v>
      </c>
      <c r="O367" s="35">
        <f t="shared" si="91"/>
        <v>119.85302700000001</v>
      </c>
      <c r="P367" s="35">
        <f t="shared" si="92"/>
        <v>0.14697299999998847</v>
      </c>
      <c r="Q367" s="36">
        <f t="shared" si="93"/>
        <v>0.8</v>
      </c>
      <c r="R367" s="37">
        <f t="shared" si="94"/>
        <v>17764.320000000003</v>
      </c>
      <c r="S367" s="38">
        <f t="shared" si="95"/>
        <v>29209.871376000006</v>
      </c>
      <c r="T367" s="38">
        <v>1492.76</v>
      </c>
      <c r="U367" s="38">
        <v>2442.2800000000002</v>
      </c>
      <c r="V367" s="39">
        <f t="shared" si="96"/>
        <v>32717.039999999997</v>
      </c>
      <c r="W367" s="39">
        <f t="shared" si="97"/>
        <v>61926.911376000004</v>
      </c>
      <c r="X367" s="1">
        <f t="shared" si="98"/>
        <v>51180</v>
      </c>
      <c r="Y367" s="37">
        <f t="shared" si="99"/>
        <v>10746.911376000004</v>
      </c>
      <c r="Z367" s="204">
        <f t="shared" si="100"/>
        <v>0.20998263728018762</v>
      </c>
      <c r="AA367" s="204">
        <f t="shared" si="101"/>
        <v>0.58207954607495238</v>
      </c>
      <c r="AB367" s="204">
        <f>SUM($C$2:C367)*D367/SUM($B$2:B367)-1</f>
        <v>0.27268787872215694</v>
      </c>
      <c r="AC367" s="204">
        <f t="shared" si="102"/>
        <v>-6.2705241441969317E-2</v>
      </c>
      <c r="AD367" s="40">
        <f t="shared" si="103"/>
        <v>0.19196966666666668</v>
      </c>
    </row>
    <row r="368" spans="1:30">
      <c r="A368" s="31" t="s">
        <v>1514</v>
      </c>
      <c r="B368" s="2">
        <v>120</v>
      </c>
      <c r="C368" s="178">
        <v>71.790000000000006</v>
      </c>
      <c r="D368" s="179">
        <v>1.6696</v>
      </c>
      <c r="E368" s="32">
        <f t="shared" si="84"/>
        <v>0.21000000000000002</v>
      </c>
      <c r="F368" s="13">
        <f t="shared" si="85"/>
        <v>2.6670000000000491E-3</v>
      </c>
      <c r="H368" s="5">
        <f t="shared" si="86"/>
        <v>0.32004000000000588</v>
      </c>
      <c r="I368" s="2" t="s">
        <v>66</v>
      </c>
      <c r="J368" s="33" t="s">
        <v>1515</v>
      </c>
      <c r="K368" s="34">
        <f t="shared" si="87"/>
        <v>44020</v>
      </c>
      <c r="L368" s="34" t="str">
        <f t="shared" ca="1" si="88"/>
        <v>2020-07-27</v>
      </c>
      <c r="M368" s="18">
        <f t="shared" ca="1" si="89"/>
        <v>2400</v>
      </c>
      <c r="N368" s="19">
        <f t="shared" ca="1" si="90"/>
        <v>4.8672750000000896E-2</v>
      </c>
      <c r="O368" s="35">
        <f t="shared" si="91"/>
        <v>119.860584</v>
      </c>
      <c r="P368" s="35">
        <f t="shared" si="92"/>
        <v>0.1394159999999971</v>
      </c>
      <c r="Q368" s="36">
        <f t="shared" si="93"/>
        <v>0.8</v>
      </c>
      <c r="R368" s="37">
        <f t="shared" si="94"/>
        <v>13177.490000000005</v>
      </c>
      <c r="S368" s="38">
        <f t="shared" si="95"/>
        <v>22001.137304000007</v>
      </c>
      <c r="T368" s="38">
        <v>4658.62</v>
      </c>
      <c r="U368" s="38">
        <v>7739.14</v>
      </c>
      <c r="V368" s="39">
        <f t="shared" si="96"/>
        <v>40456.18</v>
      </c>
      <c r="W368" s="39">
        <f t="shared" si="97"/>
        <v>62457.317304000011</v>
      </c>
      <c r="X368" s="1">
        <f t="shared" si="98"/>
        <v>51300</v>
      </c>
      <c r="Y368" s="37">
        <f t="shared" si="99"/>
        <v>11157.317304000011</v>
      </c>
      <c r="Z368" s="204">
        <f t="shared" si="100"/>
        <v>0.21749156538011727</v>
      </c>
      <c r="AA368" s="204">
        <f t="shared" si="101"/>
        <v>1.0289102275766298</v>
      </c>
      <c r="AB368" s="204">
        <f>SUM($C$2:C368)*D368/SUM($B$2:B368)-1</f>
        <v>0.29158368343079899</v>
      </c>
      <c r="AC368" s="204">
        <f t="shared" si="102"/>
        <v>-7.4092118050681721E-2</v>
      </c>
      <c r="AD368" s="40">
        <f t="shared" si="103"/>
        <v>0.20733299999999996</v>
      </c>
    </row>
    <row r="369" spans="1:30">
      <c r="A369" s="31" t="s">
        <v>1516</v>
      </c>
      <c r="B369" s="2">
        <v>120</v>
      </c>
      <c r="C369" s="178">
        <v>70.84</v>
      </c>
      <c r="D369" s="179">
        <v>1.6920999999999999</v>
      </c>
      <c r="E369" s="32">
        <f t="shared" si="84"/>
        <v>0.21000000000000002</v>
      </c>
      <c r="F369" s="13">
        <f t="shared" si="85"/>
        <v>-1.0601333333333329E-2</v>
      </c>
      <c r="H369" s="5">
        <f t="shared" si="86"/>
        <v>-1.2721599999999995</v>
      </c>
      <c r="I369" s="2" t="s">
        <v>66</v>
      </c>
      <c r="J369" s="33" t="s">
        <v>1517</v>
      </c>
      <c r="K369" s="34">
        <f t="shared" si="87"/>
        <v>44021</v>
      </c>
      <c r="L369" s="34" t="str">
        <f t="shared" ca="1" si="88"/>
        <v>2020-07-27</v>
      </c>
      <c r="M369" s="18">
        <f t="shared" ca="1" si="89"/>
        <v>2280</v>
      </c>
      <c r="N369" s="19">
        <f t="shared" ca="1" si="90"/>
        <v>-0.20365719298245605</v>
      </c>
      <c r="O369" s="35">
        <f t="shared" si="91"/>
        <v>119.868364</v>
      </c>
      <c r="P369" s="35">
        <f t="shared" si="92"/>
        <v>0.13163600000000031</v>
      </c>
      <c r="Q369" s="36">
        <f t="shared" si="93"/>
        <v>0.8</v>
      </c>
      <c r="R369" s="37">
        <f t="shared" si="94"/>
        <v>11096.300000000005</v>
      </c>
      <c r="S369" s="38">
        <f t="shared" si="95"/>
        <v>18776.049230000008</v>
      </c>
      <c r="T369" s="38">
        <v>2152.0300000000002</v>
      </c>
      <c r="U369" s="38">
        <v>3623.24</v>
      </c>
      <c r="V369" s="39">
        <f t="shared" si="96"/>
        <v>44079.42</v>
      </c>
      <c r="W369" s="39">
        <f t="shared" si="97"/>
        <v>62855.469230000002</v>
      </c>
      <c r="X369" s="1">
        <f t="shared" si="98"/>
        <v>51420</v>
      </c>
      <c r="Y369" s="37">
        <f t="shared" si="99"/>
        <v>11435.469230000002</v>
      </c>
      <c r="Z369" s="204">
        <f t="shared" si="100"/>
        <v>0.22239341170750682</v>
      </c>
      <c r="AA369" s="204">
        <f t="shared" si="101"/>
        <v>1.5578427358601097</v>
      </c>
      <c r="AB369" s="204">
        <f>SUM($C$2:C369)*D369/SUM($B$2:B369)-1</f>
        <v>0.3082657735122516</v>
      </c>
      <c r="AC369" s="204">
        <f t="shared" si="102"/>
        <v>-8.5872361804744779E-2</v>
      </c>
      <c r="AD369" s="40">
        <f t="shared" si="103"/>
        <v>0.22060133333333334</v>
      </c>
    </row>
    <row r="370" spans="1:30">
      <c r="A370" s="31" t="s">
        <v>1518</v>
      </c>
      <c r="B370" s="2">
        <v>120</v>
      </c>
      <c r="C370" s="178">
        <v>71.930000000000007</v>
      </c>
      <c r="D370" s="179">
        <v>1.6662999999999999</v>
      </c>
      <c r="E370" s="32">
        <f t="shared" si="84"/>
        <v>0.21000000000000002</v>
      </c>
      <c r="F370" s="13">
        <f t="shared" si="85"/>
        <v>4.6223333333333724E-3</v>
      </c>
      <c r="H370" s="5">
        <f t="shared" si="86"/>
        <v>0.55468000000000472</v>
      </c>
      <c r="I370" s="2" t="s">
        <v>66</v>
      </c>
      <c r="J370" s="33" t="s">
        <v>1519</v>
      </c>
      <c r="K370" s="34">
        <f t="shared" si="87"/>
        <v>44022</v>
      </c>
      <c r="L370" s="34" t="str">
        <f t="shared" ca="1" si="88"/>
        <v>2020-07-27</v>
      </c>
      <c r="M370" s="18">
        <f t="shared" ca="1" si="89"/>
        <v>2160</v>
      </c>
      <c r="N370" s="19">
        <f t="shared" ca="1" si="90"/>
        <v>9.3730648148148937E-2</v>
      </c>
      <c r="O370" s="35">
        <f t="shared" si="91"/>
        <v>119.856959</v>
      </c>
      <c r="P370" s="35">
        <f t="shared" si="92"/>
        <v>0.14304099999999664</v>
      </c>
      <c r="Q370" s="36">
        <f t="shared" si="93"/>
        <v>0.8</v>
      </c>
      <c r="R370" s="37">
        <f t="shared" si="94"/>
        <v>11168.230000000005</v>
      </c>
      <c r="S370" s="38">
        <f t="shared" si="95"/>
        <v>18609.621649000008</v>
      </c>
      <c r="T370" s="38"/>
      <c r="U370" s="38"/>
      <c r="V370" s="39">
        <f t="shared" si="96"/>
        <v>44079.42</v>
      </c>
      <c r="W370" s="39">
        <f t="shared" si="97"/>
        <v>62689.041649000006</v>
      </c>
      <c r="X370" s="1">
        <f t="shared" si="98"/>
        <v>51540</v>
      </c>
      <c r="Y370" s="37">
        <f t="shared" si="99"/>
        <v>11149.041649000006</v>
      </c>
      <c r="Z370" s="204">
        <f t="shared" si="100"/>
        <v>0.21631823145130014</v>
      </c>
      <c r="AA370" s="204">
        <f t="shared" si="101"/>
        <v>1.4943934183401297</v>
      </c>
      <c r="AB370" s="204">
        <f>SUM($C$2:C370)*D370/SUM($B$2:B370)-1</f>
        <v>0.2876441556266971</v>
      </c>
      <c r="AC370" s="204">
        <f t="shared" si="102"/>
        <v>-7.132592417539696E-2</v>
      </c>
      <c r="AD370" s="40">
        <f t="shared" si="103"/>
        <v>0.20537766666666665</v>
      </c>
    </row>
    <row r="371" spans="1:30">
      <c r="A371" s="31" t="s">
        <v>1577</v>
      </c>
      <c r="B371" s="2">
        <v>120</v>
      </c>
      <c r="C371" s="178">
        <v>70.48</v>
      </c>
      <c r="D371" s="179">
        <v>1.7005999999999999</v>
      </c>
      <c r="E371" s="32">
        <f t="shared" ref="E371:E375" si="104">10%*Q371+13%</f>
        <v>0.21000000000000002</v>
      </c>
      <c r="F371" s="13">
        <f t="shared" ref="F371:F375" si="105">IF(G371="",($F$1*C371-B371)/B371,H371/B371)</f>
        <v>-1.5629333333333287E-2</v>
      </c>
      <c r="H371" s="5">
        <f t="shared" ref="H371:H375" si="106">IF(G371="",$F$1*C371-B371,G371-B371)</f>
        <v>-1.8755199999999945</v>
      </c>
      <c r="I371" s="2" t="s">
        <v>66</v>
      </c>
      <c r="J371" s="33" t="s">
        <v>1578</v>
      </c>
      <c r="K371" s="34">
        <f t="shared" ref="K371:K375" si="107">DATE(MID(J371,1,4),MID(J371,5,2),MID(J371,7,2))</f>
        <v>44025</v>
      </c>
      <c r="L371" s="34" t="str">
        <f t="shared" ref="L371:L375" ca="1" si="108">IF(LEN(J371) &gt; 15,DATE(MID(J371,12,4),MID(J371,16,2),MID(J371,18,2)),TEXT(TODAY(),"yyyy-mm-dd"))</f>
        <v>2020-07-27</v>
      </c>
      <c r="M371" s="18">
        <f t="shared" ref="M371:M375" ca="1" si="109">(L371-K371+1)*B371</f>
        <v>1800</v>
      </c>
      <c r="N371" s="19">
        <f t="shared" ref="N371:N375" ca="1" si="110">H371/M371*365</f>
        <v>-0.3803137777777767</v>
      </c>
      <c r="O371" s="35">
        <f t="shared" ref="O371:O375" si="111">D371*C371</f>
        <v>119.858288</v>
      </c>
      <c r="P371" s="35">
        <f t="shared" ref="P371:P375" si="112">B371-O371</f>
        <v>0.14171199999999828</v>
      </c>
      <c r="Q371" s="36">
        <f t="shared" ref="Q371:Q375" si="113">B371/150</f>
        <v>0.8</v>
      </c>
      <c r="R371" s="37">
        <f t="shared" ref="R371:R375" si="114">R370+C371-T371</f>
        <v>9599.9900000000052</v>
      </c>
      <c r="S371" s="38">
        <f t="shared" ref="S371:S375" si="115">R371*D371</f>
        <v>16325.742994000007</v>
      </c>
      <c r="T371" s="38">
        <v>1638.72</v>
      </c>
      <c r="U371" s="38">
        <v>2772.88</v>
      </c>
      <c r="V371" s="39">
        <f t="shared" ref="V371:V375" si="116">V370+U371</f>
        <v>46852.299999999996</v>
      </c>
      <c r="W371" s="39">
        <f t="shared" ref="W371:W375" si="117">V371+S371</f>
        <v>63178.042994000003</v>
      </c>
      <c r="X371" s="1">
        <f t="shared" ref="X371:X375" si="118">X370+B371</f>
        <v>51660</v>
      </c>
      <c r="Y371" s="37">
        <f t="shared" ref="Y371:Y375" si="119">W371-X371</f>
        <v>11518.042994000003</v>
      </c>
      <c r="Z371" s="204">
        <f t="shared" ref="Z371:Z375" si="120">W371/X371-1</f>
        <v>0.22295863325590415</v>
      </c>
      <c r="AA371" s="204">
        <f t="shared" ref="AA371:AA375" si="121">S371/(X371-V371)-1</f>
        <v>2.3957491095534231</v>
      </c>
      <c r="AB371" s="204">
        <f>SUM($C$2:C371)*D371/SUM($B$2:B371)-1</f>
        <v>0.31341722822299611</v>
      </c>
      <c r="AC371" s="204">
        <f t="shared" ref="AC371:AC375" si="122">Z371-AB371</f>
        <v>-9.0458594967091965E-2</v>
      </c>
      <c r="AD371" s="40">
        <f t="shared" ref="AD371:AD375" si="123">IF(E371-F371&lt;0,"达成",E371-F371)</f>
        <v>0.22562933333333329</v>
      </c>
    </row>
    <row r="372" spans="1:30">
      <c r="A372" s="31" t="s">
        <v>1579</v>
      </c>
      <c r="B372" s="2">
        <v>120</v>
      </c>
      <c r="C372" s="178">
        <v>71.099999999999994</v>
      </c>
      <c r="D372" s="179">
        <v>1.6859</v>
      </c>
      <c r="E372" s="32">
        <f t="shared" si="104"/>
        <v>0.21000000000000002</v>
      </c>
      <c r="F372" s="13">
        <f t="shared" si="105"/>
        <v>-6.9700000000000985E-3</v>
      </c>
      <c r="H372" s="5">
        <f t="shared" si="106"/>
        <v>-0.8364000000000118</v>
      </c>
      <c r="I372" s="2" t="s">
        <v>66</v>
      </c>
      <c r="J372" s="33" t="s">
        <v>1580</v>
      </c>
      <c r="K372" s="34">
        <f t="shared" si="107"/>
        <v>44026</v>
      </c>
      <c r="L372" s="34" t="str">
        <f t="shared" ca="1" si="108"/>
        <v>2020-07-27</v>
      </c>
      <c r="M372" s="18">
        <f t="shared" ca="1" si="109"/>
        <v>1680</v>
      </c>
      <c r="N372" s="19">
        <f t="shared" ca="1" si="110"/>
        <v>-0.18171785714285973</v>
      </c>
      <c r="O372" s="35">
        <f t="shared" si="111"/>
        <v>119.86748999999999</v>
      </c>
      <c r="P372" s="35">
        <f t="shared" si="112"/>
        <v>0.13251000000001056</v>
      </c>
      <c r="Q372" s="36">
        <f t="shared" si="113"/>
        <v>0.8</v>
      </c>
      <c r="R372" s="37">
        <f t="shared" si="114"/>
        <v>9671.0900000000056</v>
      </c>
      <c r="S372" s="38">
        <f t="shared" si="115"/>
        <v>16304.49063100001</v>
      </c>
      <c r="T372" s="38"/>
      <c r="U372" s="38"/>
      <c r="V372" s="39">
        <f t="shared" si="116"/>
        <v>46852.299999999996</v>
      </c>
      <c r="W372" s="39">
        <f t="shared" si="117"/>
        <v>63156.790631000003</v>
      </c>
      <c r="X372" s="1">
        <f t="shared" si="118"/>
        <v>51780</v>
      </c>
      <c r="Y372" s="37">
        <f t="shared" si="119"/>
        <v>11376.790631000003</v>
      </c>
      <c r="Z372" s="204">
        <f t="shared" si="120"/>
        <v>0.21971399441869455</v>
      </c>
      <c r="AA372" s="204">
        <f t="shared" si="121"/>
        <v>2.3087425433772339</v>
      </c>
      <c r="AB372" s="204">
        <f>SUM($C$2:C372)*D372/SUM($B$2:B372)-1</f>
        <v>0.30136144756662775</v>
      </c>
      <c r="AC372" s="204">
        <f t="shared" si="122"/>
        <v>-8.1647453147933202E-2</v>
      </c>
      <c r="AD372" s="40">
        <f t="shared" si="123"/>
        <v>0.21697000000000011</v>
      </c>
    </row>
    <row r="373" spans="1:30">
      <c r="A373" s="31" t="s">
        <v>1581</v>
      </c>
      <c r="B373" s="2">
        <v>120</v>
      </c>
      <c r="C373" s="178">
        <v>71.790000000000006</v>
      </c>
      <c r="D373" s="179">
        <v>1.6695</v>
      </c>
      <c r="E373" s="32">
        <f t="shared" si="104"/>
        <v>0.21000000000000002</v>
      </c>
      <c r="F373" s="13">
        <f t="shared" si="105"/>
        <v>2.6670000000000491E-3</v>
      </c>
      <c r="H373" s="5">
        <f t="shared" si="106"/>
        <v>0.32004000000000588</v>
      </c>
      <c r="I373" s="2" t="s">
        <v>66</v>
      </c>
      <c r="J373" s="33" t="s">
        <v>1582</v>
      </c>
      <c r="K373" s="34">
        <f t="shared" si="107"/>
        <v>44027</v>
      </c>
      <c r="L373" s="34" t="str">
        <f t="shared" ca="1" si="108"/>
        <v>2020-07-27</v>
      </c>
      <c r="M373" s="18">
        <f t="shared" ca="1" si="109"/>
        <v>1560</v>
      </c>
      <c r="N373" s="19">
        <f t="shared" ca="1" si="110"/>
        <v>7.4881153846155221E-2</v>
      </c>
      <c r="O373" s="35">
        <f t="shared" si="111"/>
        <v>119.85340500000001</v>
      </c>
      <c r="P373" s="35">
        <f t="shared" si="112"/>
        <v>0.1465949999999907</v>
      </c>
      <c r="Q373" s="36">
        <f t="shared" si="113"/>
        <v>0.8</v>
      </c>
      <c r="R373" s="37">
        <f t="shared" si="114"/>
        <v>9742.8800000000065</v>
      </c>
      <c r="S373" s="38">
        <f t="shared" si="115"/>
        <v>16265.73816000001</v>
      </c>
      <c r="T373" s="38"/>
      <c r="U373" s="38"/>
      <c r="V373" s="39">
        <f t="shared" si="116"/>
        <v>46852.299999999996</v>
      </c>
      <c r="W373" s="39">
        <f t="shared" si="117"/>
        <v>63118.038160000004</v>
      </c>
      <c r="X373" s="1">
        <f t="shared" si="118"/>
        <v>51900</v>
      </c>
      <c r="Y373" s="37">
        <f t="shared" si="119"/>
        <v>11218.038160000004</v>
      </c>
      <c r="Z373" s="204">
        <f t="shared" si="120"/>
        <v>0.21614717071290945</v>
      </c>
      <c r="AA373" s="204">
        <f t="shared" si="121"/>
        <v>2.2224058799056987</v>
      </c>
      <c r="AB373" s="204">
        <f>SUM($C$2:C373)*D373/SUM($B$2:B373)-1</f>
        <v>0.2880317953757221</v>
      </c>
      <c r="AC373" s="204">
        <f t="shared" si="122"/>
        <v>-7.1884624662812646E-2</v>
      </c>
      <c r="AD373" s="40">
        <f t="shared" si="123"/>
        <v>0.20733299999999996</v>
      </c>
    </row>
    <row r="374" spans="1:30">
      <c r="A374" s="31" t="s">
        <v>1583</v>
      </c>
      <c r="B374" s="2">
        <v>120</v>
      </c>
      <c r="C374" s="178">
        <v>75.19</v>
      </c>
      <c r="D374" s="179">
        <v>1.5940000000000001</v>
      </c>
      <c r="E374" s="32">
        <f t="shared" si="104"/>
        <v>0.21000000000000002</v>
      </c>
      <c r="F374" s="13">
        <f t="shared" si="105"/>
        <v>5.0153666666666652E-2</v>
      </c>
      <c r="H374" s="5">
        <f t="shared" si="106"/>
        <v>6.0184399999999982</v>
      </c>
      <c r="I374" s="2" t="s">
        <v>66</v>
      </c>
      <c r="J374" s="33" t="s">
        <v>1584</v>
      </c>
      <c r="K374" s="34">
        <f t="shared" si="107"/>
        <v>44028</v>
      </c>
      <c r="L374" s="34" t="str">
        <f t="shared" ca="1" si="108"/>
        <v>2020-07-27</v>
      </c>
      <c r="M374" s="18">
        <f t="shared" ca="1" si="109"/>
        <v>1440</v>
      </c>
      <c r="N374" s="19">
        <f t="shared" ca="1" si="110"/>
        <v>1.5255073611111105</v>
      </c>
      <c r="O374" s="35">
        <f t="shared" si="111"/>
        <v>119.85286000000001</v>
      </c>
      <c r="P374" s="35">
        <f t="shared" si="112"/>
        <v>0.14713999999999317</v>
      </c>
      <c r="Q374" s="36">
        <f t="shared" si="113"/>
        <v>0.8</v>
      </c>
      <c r="R374" s="37">
        <f t="shared" si="114"/>
        <v>9818.070000000007</v>
      </c>
      <c r="S374" s="38">
        <f t="shared" si="115"/>
        <v>15650.003580000011</v>
      </c>
      <c r="T374" s="38"/>
      <c r="U374" s="38"/>
      <c r="V374" s="39">
        <f t="shared" si="116"/>
        <v>46852.299999999996</v>
      </c>
      <c r="W374" s="39">
        <f t="shared" si="117"/>
        <v>62502.303580000007</v>
      </c>
      <c r="X374" s="1">
        <f t="shared" si="118"/>
        <v>52020</v>
      </c>
      <c r="Y374" s="37">
        <f t="shared" si="119"/>
        <v>10482.303580000007</v>
      </c>
      <c r="Z374" s="204">
        <f t="shared" si="120"/>
        <v>0.20150525913110351</v>
      </c>
      <c r="AA374" s="204">
        <f t="shared" si="121"/>
        <v>2.0284272655146385</v>
      </c>
      <c r="AB374" s="204">
        <f>SUM($C$2:C374)*D374/SUM($B$2:B374)-1</f>
        <v>0.22925008496732002</v>
      </c>
      <c r="AC374" s="204">
        <f t="shared" si="122"/>
        <v>-2.7744825836216513E-2</v>
      </c>
      <c r="AD374" s="40">
        <f t="shared" si="123"/>
        <v>0.15984633333333337</v>
      </c>
    </row>
    <row r="375" spans="1:30">
      <c r="A375" s="31" t="s">
        <v>1585</v>
      </c>
      <c r="B375" s="2">
        <v>135</v>
      </c>
      <c r="C375" s="178">
        <v>84.02</v>
      </c>
      <c r="D375" s="179">
        <v>1.6049</v>
      </c>
      <c r="E375" s="32">
        <f t="shared" si="104"/>
        <v>0.22000000000000003</v>
      </c>
      <c r="F375" s="13">
        <f t="shared" si="105"/>
        <v>4.3092740740740751E-2</v>
      </c>
      <c r="H375" s="5">
        <f t="shared" si="106"/>
        <v>5.8175200000000018</v>
      </c>
      <c r="I375" s="2" t="s">
        <v>66</v>
      </c>
      <c r="J375" s="33" t="s">
        <v>1586</v>
      </c>
      <c r="K375" s="34">
        <f t="shared" si="107"/>
        <v>44029</v>
      </c>
      <c r="L375" s="34" t="str">
        <f t="shared" ca="1" si="108"/>
        <v>2020-07-27</v>
      </c>
      <c r="M375" s="18">
        <f t="shared" ca="1" si="109"/>
        <v>1485</v>
      </c>
      <c r="N375" s="19">
        <f t="shared" ca="1" si="110"/>
        <v>1.4298954882154886</v>
      </c>
      <c r="O375" s="35">
        <f t="shared" si="111"/>
        <v>134.84369799999999</v>
      </c>
      <c r="P375" s="35">
        <f t="shared" si="112"/>
        <v>0.15630200000001082</v>
      </c>
      <c r="Q375" s="36">
        <f t="shared" si="113"/>
        <v>0.9</v>
      </c>
      <c r="R375" s="37">
        <f t="shared" si="114"/>
        <v>9902.0900000000074</v>
      </c>
      <c r="S375" s="38">
        <f t="shared" si="115"/>
        <v>15891.864241000012</v>
      </c>
      <c r="T375" s="38"/>
      <c r="U375" s="38"/>
      <c r="V375" s="39">
        <f t="shared" si="116"/>
        <v>46852.299999999996</v>
      </c>
      <c r="W375" s="39">
        <f t="shared" si="117"/>
        <v>62744.164241000006</v>
      </c>
      <c r="X375" s="1">
        <f t="shared" si="118"/>
        <v>52155</v>
      </c>
      <c r="Y375" s="37">
        <f t="shared" si="119"/>
        <v>10589.164241000006</v>
      </c>
      <c r="Z375" s="204">
        <f t="shared" si="120"/>
        <v>0.20303258059629958</v>
      </c>
      <c r="AA375" s="204">
        <f t="shared" si="121"/>
        <v>1.9969382090255907</v>
      </c>
      <c r="AB375" s="204">
        <f>SUM($C$2:C375)*D375/SUM($B$2:B375)-1</f>
        <v>0.23703771843543264</v>
      </c>
      <c r="AC375" s="204">
        <f t="shared" si="122"/>
        <v>-3.4005137839133059E-2</v>
      </c>
      <c r="AD375" s="40">
        <f t="shared" si="123"/>
        <v>0.17690725925925926</v>
      </c>
    </row>
    <row r="376" spans="1:30">
      <c r="A376" s="31" t="s">
        <v>1592</v>
      </c>
      <c r="B376" s="2">
        <v>120</v>
      </c>
      <c r="C376" s="178">
        <v>72.62</v>
      </c>
      <c r="D376" s="179">
        <v>1.6505000000000001</v>
      </c>
      <c r="E376" s="32">
        <f t="shared" ref="E376:E380" si="124">10%*Q376+13%</f>
        <v>0.21000000000000002</v>
      </c>
      <c r="F376" s="13">
        <f t="shared" ref="F376:F380" si="125">IF(G376="",($F$1*C376-B376)/B376,H376/B376)</f>
        <v>1.4259333333333402E-2</v>
      </c>
      <c r="H376" s="5">
        <f t="shared" ref="H376:H380" si="126">IF(G376="",$F$1*C376-B376,G376-B376)</f>
        <v>1.7111200000000082</v>
      </c>
      <c r="I376" s="2" t="s">
        <v>66</v>
      </c>
      <c r="J376" s="33" t="s">
        <v>1593</v>
      </c>
      <c r="K376" s="34">
        <f t="shared" ref="K376:K380" si="127">DATE(MID(J376,1,4),MID(J376,5,2),MID(J376,7,2))</f>
        <v>44032</v>
      </c>
      <c r="L376" s="34" t="str">
        <f t="shared" ref="L376:L380" ca="1" si="128">IF(LEN(J376) &gt; 15,DATE(MID(J376,12,4),MID(J376,16,2),MID(J376,18,2)),TEXT(TODAY(),"yyyy-mm-dd"))</f>
        <v>2020-07-27</v>
      </c>
      <c r="M376" s="18">
        <f t="shared" ref="M376:M380" ca="1" si="129">(L376-K376+1)*B376</f>
        <v>960</v>
      </c>
      <c r="N376" s="19">
        <f t="shared" ref="N376:N380" ca="1" si="130">H376/M376*365</f>
        <v>0.65058208333333645</v>
      </c>
      <c r="O376" s="35">
        <f t="shared" ref="O376:O380" si="131">D376*C376</f>
        <v>119.85931000000001</v>
      </c>
      <c r="P376" s="35">
        <f t="shared" ref="P376:P380" si="132">B376-O376</f>
        <v>0.14068999999999221</v>
      </c>
      <c r="Q376" s="36">
        <f t="shared" ref="Q376:Q380" si="133">B376/150</f>
        <v>0.8</v>
      </c>
      <c r="R376" s="37">
        <f t="shared" ref="R376:R380" si="134">R375+C376-T376</f>
        <v>9974.7100000000082</v>
      </c>
      <c r="S376" s="38">
        <f t="shared" ref="S376:S380" si="135">R376*D376</f>
        <v>16463.258855000015</v>
      </c>
      <c r="T376" s="38"/>
      <c r="U376" s="38"/>
      <c r="V376" s="39">
        <f t="shared" ref="V376:V380" si="136">V375+U376</f>
        <v>46852.299999999996</v>
      </c>
      <c r="W376" s="39">
        <f t="shared" ref="W376:W380" si="137">V376+S376</f>
        <v>63315.55885500001</v>
      </c>
      <c r="X376" s="1">
        <f t="shared" ref="X376:X380" si="138">X375+B376</f>
        <v>52275</v>
      </c>
      <c r="Y376" s="37">
        <f t="shared" ref="Y376:Y380" si="139">W376-X376</f>
        <v>11040.55885500001</v>
      </c>
      <c r="Z376" s="204">
        <f t="shared" ref="Z376:Z380" si="140">W376/X376-1</f>
        <v>0.21120150846484953</v>
      </c>
      <c r="AA376" s="204">
        <f t="shared" ref="AA376:AA380" si="141">S376/(X376-V376)-1</f>
        <v>2.0359892405997013</v>
      </c>
      <c r="AB376" s="204">
        <f>SUM($C$2:C376)*D376/SUM($B$2:B376)-1</f>
        <v>0.27155814509803911</v>
      </c>
      <c r="AC376" s="204">
        <f t="shared" ref="AC376:AC380" si="142">Z376-AB376</f>
        <v>-6.0356636633189575E-2</v>
      </c>
      <c r="AD376" s="40">
        <f t="shared" ref="AD376:AD380" si="143">IF(E376-F376&lt;0,"达成",E376-F376)</f>
        <v>0.19574066666666662</v>
      </c>
    </row>
    <row r="377" spans="1:30">
      <c r="A377" s="31" t="s">
        <v>1594</v>
      </c>
      <c r="B377" s="2">
        <v>120</v>
      </c>
      <c r="C377" s="178">
        <v>72.45</v>
      </c>
      <c r="D377" s="179">
        <v>1.6544000000000001</v>
      </c>
      <c r="E377" s="32">
        <f t="shared" si="124"/>
        <v>0.21000000000000002</v>
      </c>
      <c r="F377" s="13">
        <f t="shared" si="125"/>
        <v>1.1884999999999953E-2</v>
      </c>
      <c r="H377" s="5">
        <f t="shared" si="126"/>
        <v>1.4261999999999944</v>
      </c>
      <c r="I377" s="2" t="s">
        <v>66</v>
      </c>
      <c r="J377" s="33" t="s">
        <v>1595</v>
      </c>
      <c r="K377" s="34">
        <f t="shared" si="127"/>
        <v>44033</v>
      </c>
      <c r="L377" s="34" t="str">
        <f t="shared" ca="1" si="128"/>
        <v>2020-07-27</v>
      </c>
      <c r="M377" s="18">
        <f t="shared" ca="1" si="129"/>
        <v>840</v>
      </c>
      <c r="N377" s="19">
        <f t="shared" ca="1" si="130"/>
        <v>0.61971785714285466</v>
      </c>
      <c r="O377" s="35">
        <f t="shared" si="131"/>
        <v>119.86128000000001</v>
      </c>
      <c r="P377" s="35">
        <f t="shared" si="132"/>
        <v>0.13871999999999218</v>
      </c>
      <c r="Q377" s="36">
        <f t="shared" si="133"/>
        <v>0.8</v>
      </c>
      <c r="R377" s="37">
        <f t="shared" si="134"/>
        <v>10047.160000000009</v>
      </c>
      <c r="S377" s="38">
        <f t="shared" si="135"/>
        <v>16622.021504000015</v>
      </c>
      <c r="T377" s="38"/>
      <c r="U377" s="38"/>
      <c r="V377" s="39">
        <f t="shared" si="136"/>
        <v>46852.299999999996</v>
      </c>
      <c r="W377" s="39">
        <f t="shared" si="137"/>
        <v>63474.321504000007</v>
      </c>
      <c r="X377" s="1">
        <f t="shared" si="138"/>
        <v>52395</v>
      </c>
      <c r="Y377" s="37">
        <f t="shared" si="139"/>
        <v>11079.321504000007</v>
      </c>
      <c r="Z377" s="204">
        <f t="shared" si="140"/>
        <v>0.2114576105353565</v>
      </c>
      <c r="AA377" s="204">
        <f t="shared" si="141"/>
        <v>1.9989033330326378</v>
      </c>
      <c r="AB377" s="204">
        <f>SUM($C$2:C377)*D377/SUM($B$2:B377)-1</f>
        <v>0.27393125847886224</v>
      </c>
      <c r="AC377" s="204">
        <f t="shared" si="142"/>
        <v>-6.2473647943505739E-2</v>
      </c>
      <c r="AD377" s="40">
        <f t="shared" si="143"/>
        <v>0.19811500000000007</v>
      </c>
    </row>
    <row r="378" spans="1:30">
      <c r="A378" s="31" t="s">
        <v>1596</v>
      </c>
      <c r="B378" s="2">
        <v>120</v>
      </c>
      <c r="C378" s="178">
        <v>72.040000000000006</v>
      </c>
      <c r="D378" s="179">
        <v>1.6638999999999999</v>
      </c>
      <c r="E378" s="32">
        <f t="shared" si="124"/>
        <v>0.21000000000000002</v>
      </c>
      <c r="F378" s="13">
        <f t="shared" si="125"/>
        <v>6.1586666666666899E-3</v>
      </c>
      <c r="H378" s="5">
        <f t="shared" si="126"/>
        <v>0.73904000000000281</v>
      </c>
      <c r="I378" s="2" t="s">
        <v>66</v>
      </c>
      <c r="J378" s="33" t="s">
        <v>1597</v>
      </c>
      <c r="K378" s="34">
        <f t="shared" si="127"/>
        <v>44034</v>
      </c>
      <c r="L378" s="34" t="str">
        <f t="shared" ca="1" si="128"/>
        <v>2020-07-27</v>
      </c>
      <c r="M378" s="18">
        <f t="shared" ca="1" si="129"/>
        <v>720</v>
      </c>
      <c r="N378" s="19">
        <f t="shared" ca="1" si="130"/>
        <v>0.37465222222222361</v>
      </c>
      <c r="O378" s="35">
        <f t="shared" si="131"/>
        <v>119.867356</v>
      </c>
      <c r="P378" s="35">
        <f t="shared" si="132"/>
        <v>0.1326439999999991</v>
      </c>
      <c r="Q378" s="36">
        <f t="shared" si="133"/>
        <v>0.8</v>
      </c>
      <c r="R378" s="37">
        <f t="shared" si="134"/>
        <v>10119.20000000001</v>
      </c>
      <c r="S378" s="38">
        <f t="shared" si="135"/>
        <v>16837.336880000017</v>
      </c>
      <c r="T378" s="38"/>
      <c r="U378" s="38"/>
      <c r="V378" s="39">
        <f t="shared" si="136"/>
        <v>46852.299999999996</v>
      </c>
      <c r="W378" s="39">
        <f t="shared" si="137"/>
        <v>63689.636880000013</v>
      </c>
      <c r="X378" s="1">
        <f t="shared" si="138"/>
        <v>52515</v>
      </c>
      <c r="Y378" s="37">
        <f t="shared" si="139"/>
        <v>11174.636880000013</v>
      </c>
      <c r="Z378" s="204">
        <f t="shared" si="140"/>
        <v>0.21278942930591294</v>
      </c>
      <c r="AA378" s="204">
        <f t="shared" si="141"/>
        <v>1.9733761068041753</v>
      </c>
      <c r="AB378" s="204">
        <f>SUM($C$2:C378)*D378/SUM($B$2:B378)-1</f>
        <v>0.2806013155098539</v>
      </c>
      <c r="AC378" s="204">
        <f t="shared" si="142"/>
        <v>-6.7811886203940963E-2</v>
      </c>
      <c r="AD378" s="40">
        <f t="shared" si="143"/>
        <v>0.20384133333333332</v>
      </c>
    </row>
    <row r="379" spans="1:30">
      <c r="A379" s="31" t="s">
        <v>1598</v>
      </c>
      <c r="B379" s="2">
        <v>120</v>
      </c>
      <c r="C379" s="178">
        <v>72.03</v>
      </c>
      <c r="D379" s="179">
        <v>1.6640999999999999</v>
      </c>
      <c r="E379" s="32">
        <f t="shared" si="124"/>
        <v>0.21000000000000002</v>
      </c>
      <c r="F379" s="13">
        <f t="shared" si="125"/>
        <v>6.0189999999999818E-3</v>
      </c>
      <c r="H379" s="5">
        <f t="shared" si="126"/>
        <v>0.72227999999999781</v>
      </c>
      <c r="I379" s="2" t="s">
        <v>66</v>
      </c>
      <c r="J379" s="33" t="s">
        <v>1599</v>
      </c>
      <c r="K379" s="34">
        <f t="shared" si="127"/>
        <v>44035</v>
      </c>
      <c r="L379" s="34" t="str">
        <f t="shared" ca="1" si="128"/>
        <v>2020-07-27</v>
      </c>
      <c r="M379" s="18">
        <f t="shared" ca="1" si="129"/>
        <v>600</v>
      </c>
      <c r="N379" s="19">
        <f t="shared" ca="1" si="130"/>
        <v>0.4393869999999987</v>
      </c>
      <c r="O379" s="35">
        <f t="shared" si="131"/>
        <v>119.865123</v>
      </c>
      <c r="P379" s="35">
        <f t="shared" si="132"/>
        <v>0.13487700000000302</v>
      </c>
      <c r="Q379" s="36">
        <f t="shared" si="133"/>
        <v>0.8</v>
      </c>
      <c r="R379" s="37">
        <f t="shared" si="134"/>
        <v>10191.23000000001</v>
      </c>
      <c r="S379" s="38">
        <f t="shared" si="135"/>
        <v>16959.225843000018</v>
      </c>
      <c r="T379" s="38"/>
      <c r="U379" s="38"/>
      <c r="V379" s="39">
        <f t="shared" si="136"/>
        <v>46852.299999999996</v>
      </c>
      <c r="W379" s="39">
        <f t="shared" si="137"/>
        <v>63811.52584300001</v>
      </c>
      <c r="X379" s="1">
        <f t="shared" si="138"/>
        <v>52635</v>
      </c>
      <c r="Y379" s="37">
        <f t="shared" si="139"/>
        <v>11176.52584300001</v>
      </c>
      <c r="Z379" s="204">
        <f t="shared" si="140"/>
        <v>0.21234018890472139</v>
      </c>
      <c r="AA379" s="204">
        <f t="shared" si="141"/>
        <v>1.9327521474397784</v>
      </c>
      <c r="AB379" s="204">
        <f>SUM($C$2:C379)*D379/SUM($B$2:B379)-1</f>
        <v>0.28011260034197738</v>
      </c>
      <c r="AC379" s="204">
        <f t="shared" si="142"/>
        <v>-6.7772411437255986E-2</v>
      </c>
      <c r="AD379" s="40">
        <f t="shared" si="143"/>
        <v>0.20398100000000005</v>
      </c>
    </row>
    <row r="380" spans="1:30">
      <c r="A380" s="31" t="s">
        <v>1600</v>
      </c>
      <c r="B380" s="2">
        <v>120</v>
      </c>
      <c r="C380" s="178">
        <v>75.150000000000006</v>
      </c>
      <c r="D380" s="179">
        <v>1.595</v>
      </c>
      <c r="E380" s="32">
        <f t="shared" si="124"/>
        <v>0.21000000000000002</v>
      </c>
      <c r="F380" s="13">
        <f t="shared" si="125"/>
        <v>4.9595000000000056E-2</v>
      </c>
      <c r="H380" s="5">
        <f t="shared" si="126"/>
        <v>5.9514000000000067</v>
      </c>
      <c r="I380" s="2" t="s">
        <v>66</v>
      </c>
      <c r="J380" s="33" t="s">
        <v>1601</v>
      </c>
      <c r="K380" s="34">
        <f t="shared" si="127"/>
        <v>44036</v>
      </c>
      <c r="L380" s="34" t="str">
        <f t="shared" ca="1" si="128"/>
        <v>2020-07-27</v>
      </c>
      <c r="M380" s="18">
        <f t="shared" ca="1" si="129"/>
        <v>480</v>
      </c>
      <c r="N380" s="19">
        <f t="shared" ca="1" si="130"/>
        <v>4.5255437500000051</v>
      </c>
      <c r="O380" s="35">
        <f t="shared" si="131"/>
        <v>119.86425000000001</v>
      </c>
      <c r="P380" s="35">
        <f t="shared" si="132"/>
        <v>0.13574999999998738</v>
      </c>
      <c r="Q380" s="36">
        <f t="shared" si="133"/>
        <v>0.8</v>
      </c>
      <c r="R380" s="37">
        <f t="shared" si="134"/>
        <v>10266.38000000001</v>
      </c>
      <c r="S380" s="38">
        <f t="shared" si="135"/>
        <v>16374.876100000016</v>
      </c>
      <c r="T380" s="38"/>
      <c r="U380" s="38"/>
      <c r="V380" s="39">
        <f t="shared" si="136"/>
        <v>46852.299999999996</v>
      </c>
      <c r="W380" s="39">
        <f t="shared" si="137"/>
        <v>63227.176100000012</v>
      </c>
      <c r="X380" s="1">
        <f t="shared" si="138"/>
        <v>52755</v>
      </c>
      <c r="Y380" s="37">
        <f t="shared" si="139"/>
        <v>10472.176100000012</v>
      </c>
      <c r="Z380" s="204">
        <f t="shared" si="140"/>
        <v>0.19850584968249474</v>
      </c>
      <c r="AA380" s="204">
        <f t="shared" si="141"/>
        <v>1.7741332102258296</v>
      </c>
      <c r="AB380" s="204">
        <f>SUM($C$2:C380)*D380/SUM($B$2:B380)-1</f>
        <v>0.22643844754051723</v>
      </c>
      <c r="AC380" s="204">
        <f t="shared" si="142"/>
        <v>-2.793259785802249E-2</v>
      </c>
      <c r="AD380" s="40">
        <f t="shared" si="143"/>
        <v>0.16040499999999996</v>
      </c>
    </row>
  </sheetData>
  <autoFilter ref="A1:AD370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80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80">
    <cfRule type="dataBar" priority="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80">
    <cfRule type="dataBar" priority="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Z2:Z380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AA2:AA380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80"/>
  <sheetViews>
    <sheetView tabSelected="1" zoomScale="80" zoomScaleNormal="80" workbookViewId="0">
      <pane xSplit="1" ySplit="1" topLeftCell="B362" activePane="bottomRight" state="frozen"/>
      <selection pane="topRight" activeCell="B1" sqref="B1"/>
      <selection pane="bottomLeft" activeCell="A2" sqref="A2"/>
      <selection pane="bottomRight" activeCell="U381" sqref="U381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1.3489</v>
      </c>
      <c r="G1" s="137" t="s">
        <v>357</v>
      </c>
      <c r="H1" s="138" t="str">
        <f>ROUND(SUM(H2:H19885),2)&amp;"盈利"</f>
        <v>13009.17盈利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TEXT(ROUND(SUM(H2:H19882)/SUM(M2:M19882)*365,4),"0.00%" &amp;  " 
年化")</f>
        <v>39.18% 
年化</v>
      </c>
      <c r="O1" s="135" t="s">
        <v>11</v>
      </c>
      <c r="P1" s="135" t="s">
        <v>12</v>
      </c>
      <c r="Q1" s="129" t="s">
        <v>358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359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 hidden="1">
      <c r="A2" s="10" t="s">
        <v>360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361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 hidden="1">
      <c r="A3" s="10" t="s">
        <v>362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363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 hidden="1">
      <c r="A4" s="10" t="s">
        <v>364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365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 hidden="1">
      <c r="A5" s="10" t="s">
        <v>366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 hidden="1">
      <c r="A6" s="10" t="s">
        <v>367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368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 hidden="1">
      <c r="A7" s="10" t="s">
        <v>369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370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 hidden="1">
      <c r="A8" s="10" t="s">
        <v>371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 hidden="1">
      <c r="A9" s="10" t="s">
        <v>372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373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 hidden="1">
      <c r="A10" s="10" t="s">
        <v>374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 hidden="1">
      <c r="A11" s="10" t="s">
        <v>375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376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 hidden="1">
      <c r="A12" s="10" t="s">
        <v>377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378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 hidden="1">
      <c r="A13" s="10" t="s">
        <v>379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380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 hidden="1">
      <c r="A14" s="10" t="s">
        <v>381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382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 hidden="1">
      <c r="A15" s="10" t="s">
        <v>383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384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 hidden="1">
      <c r="A16" s="10" t="s">
        <v>385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386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 hidden="1">
      <c r="A17" s="10" t="s">
        <v>387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388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 hidden="1">
      <c r="A18" s="10" t="s">
        <v>389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390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 hidden="1">
      <c r="A19" s="10" t="s">
        <v>391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392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 hidden="1">
      <c r="A20" s="10" t="s">
        <v>393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394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 hidden="1">
      <c r="A21" s="10" t="s">
        <v>395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396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 hidden="1">
      <c r="A22" s="10" t="s">
        <v>397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398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 hidden="1">
      <c r="A23" s="10" t="s">
        <v>399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400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 hidden="1">
      <c r="A24" s="10" t="s">
        <v>401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402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 hidden="1">
      <c r="A25" s="10" t="s">
        <v>403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404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 hidden="1">
      <c r="A26" s="10" t="s">
        <v>405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406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 hidden="1">
      <c r="A27" s="10" t="s">
        <v>407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408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 hidden="1">
      <c r="A28" s="10" t="s">
        <v>409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410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 hidden="1">
      <c r="A29" s="10" t="s">
        <v>411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412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 hidden="1">
      <c r="A30" s="10" t="s">
        <v>413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414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 hidden="1">
      <c r="A31" s="10" t="s">
        <v>415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416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 hidden="1">
      <c r="A32" s="10" t="s">
        <v>417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418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 hidden="1">
      <c r="A33" s="10" t="s">
        <v>419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420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 hidden="1">
      <c r="A34" s="10" t="s">
        <v>421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422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 hidden="1">
      <c r="A35" s="10" t="s">
        <v>423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783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 hidden="1">
      <c r="A36" s="10" t="s">
        <v>424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425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 hidden="1">
      <c r="A37" s="10" t="s">
        <v>426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427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 hidden="1">
      <c r="A38" s="10" t="s">
        <v>428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429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 hidden="1">
      <c r="A39" s="10" t="s">
        <v>430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431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 hidden="1">
      <c r="A40" s="147" t="s">
        <v>432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1031</v>
      </c>
      <c r="J40" s="155" t="s">
        <v>1202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 hidden="1">
      <c r="A41" s="147" t="s">
        <v>433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1031</v>
      </c>
      <c r="J41" s="155" t="s">
        <v>1287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 hidden="1">
      <c r="A42" s="147" t="s">
        <v>434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1031</v>
      </c>
      <c r="J42" s="155" t="s">
        <v>1288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 hidden="1">
      <c r="A43" s="147" t="s">
        <v>435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1031</v>
      </c>
      <c r="J43" s="155" t="s">
        <v>1468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 hidden="1">
      <c r="A44" s="147" t="s">
        <v>436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1031</v>
      </c>
      <c r="J44" s="155" t="s">
        <v>1289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 hidden="1">
      <c r="A45" s="147" t="s">
        <v>437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1031</v>
      </c>
      <c r="J45" s="155" t="s">
        <v>1469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 hidden="1">
      <c r="A46" s="147" t="s">
        <v>438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1031</v>
      </c>
      <c r="J46" s="155" t="s">
        <v>1470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 hidden="1">
      <c r="A47" s="147" t="s">
        <v>439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1031</v>
      </c>
      <c r="J47" s="155" t="s">
        <v>1471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 hidden="1">
      <c r="A48" s="147" t="s">
        <v>440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1031</v>
      </c>
      <c r="J48" s="155" t="s">
        <v>1290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 hidden="1">
      <c r="A49" s="147" t="s">
        <v>441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1031</v>
      </c>
      <c r="J49" s="155" t="s">
        <v>1291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 hidden="1">
      <c r="A50" s="147" t="s">
        <v>442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1472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 hidden="1">
      <c r="A51" s="147" t="s">
        <v>443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1031</v>
      </c>
      <c r="J51" s="155" t="s">
        <v>1473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 hidden="1">
      <c r="A52" s="147" t="s">
        <v>444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1031</v>
      </c>
      <c r="J52" s="155" t="s">
        <v>1474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 hidden="1">
      <c r="A53" s="147" t="s">
        <v>445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1031</v>
      </c>
      <c r="J53" s="155" t="s">
        <v>1475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 hidden="1">
      <c r="A54" s="147" t="s">
        <v>446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1031</v>
      </c>
      <c r="J54" s="155" t="s">
        <v>1476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 hidden="1">
      <c r="A55" s="147" t="s">
        <v>447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1031</v>
      </c>
      <c r="J55" s="155" t="s">
        <v>1477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 hidden="1">
      <c r="A56" s="147" t="s">
        <v>448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1031</v>
      </c>
      <c r="J56" s="155" t="s">
        <v>1292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 hidden="1">
      <c r="A57" s="147" t="s">
        <v>449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1478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 hidden="1">
      <c r="A58" s="147" t="s">
        <v>450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1031</v>
      </c>
      <c r="J58" s="155" t="s">
        <v>1293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 hidden="1">
      <c r="A59" s="147" t="s">
        <v>451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1031</v>
      </c>
      <c r="J59" s="155" t="s">
        <v>1479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 hidden="1">
      <c r="A60" s="147" t="s">
        <v>452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1031</v>
      </c>
      <c r="J60" s="155" t="s">
        <v>1547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 hidden="1">
      <c r="A61" s="147" t="s">
        <v>453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1031</v>
      </c>
      <c r="J61" s="155" t="s">
        <v>1548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 hidden="1">
      <c r="A62" s="147" t="s">
        <v>454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1031</v>
      </c>
      <c r="J62" s="155" t="s">
        <v>1549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 hidden="1">
      <c r="A63" s="147" t="s">
        <v>455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1031</v>
      </c>
      <c r="J63" s="155" t="s">
        <v>1550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 hidden="1">
      <c r="A64" s="147" t="s">
        <v>456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1031</v>
      </c>
      <c r="J64" s="155" t="s">
        <v>1551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 hidden="1">
      <c r="A65" s="147" t="s">
        <v>457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1031</v>
      </c>
      <c r="J65" s="155" t="s">
        <v>1552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 hidden="1">
      <c r="A66" s="147" t="s">
        <v>458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1031</v>
      </c>
      <c r="J66" s="155" t="s">
        <v>1553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 hidden="1">
      <c r="A67" s="147" t="s">
        <v>459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1031</v>
      </c>
      <c r="J67" s="155" t="s">
        <v>1480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 hidden="1">
      <c r="A68" s="147" t="s">
        <v>460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1031</v>
      </c>
      <c r="J68" s="155" t="s">
        <v>1481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 hidden="1">
      <c r="A69" s="147" t="s">
        <v>461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1031</v>
      </c>
      <c r="J69" s="155" t="s">
        <v>1482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 hidden="1">
      <c r="A70" s="147" t="s">
        <v>462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1031</v>
      </c>
      <c r="J70" s="155" t="s">
        <v>1554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 hidden="1">
      <c r="A71" s="147" t="s">
        <v>463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1508</v>
      </c>
      <c r="J71" s="155" t="s">
        <v>1520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 hidden="1">
      <c r="A72" s="147" t="s">
        <v>464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1031</v>
      </c>
      <c r="J72" s="155" t="s">
        <v>1483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 hidden="1">
      <c r="A73" s="147" t="s">
        <v>465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1031</v>
      </c>
      <c r="J73" s="155" t="s">
        <v>1555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 hidden="1">
      <c r="A74" s="147" t="s">
        <v>466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1031</v>
      </c>
      <c r="J74" s="155" t="s">
        <v>1484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 hidden="1">
      <c r="A75" s="147" t="s">
        <v>467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1031</v>
      </c>
      <c r="J75" s="155" t="s">
        <v>1485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 hidden="1">
      <c r="A76" s="147" t="s">
        <v>468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1031</v>
      </c>
      <c r="J76" s="155" t="s">
        <v>1486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 hidden="1">
      <c r="A77" s="147" t="s">
        <v>469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1487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1028</v>
      </c>
      <c r="AE77" s="40"/>
    </row>
    <row r="78" spans="1:31" hidden="1">
      <c r="A78" s="147" t="s">
        <v>470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1031</v>
      </c>
      <c r="J78" s="155" t="s">
        <v>1227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1028</v>
      </c>
      <c r="AE78" s="40"/>
    </row>
    <row r="79" spans="1:31" hidden="1">
      <c r="A79" s="147" t="s">
        <v>471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1031</v>
      </c>
      <c r="J79" s="155" t="s">
        <v>1228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1028</v>
      </c>
      <c r="AE79" s="40"/>
    </row>
    <row r="80" spans="1:31" hidden="1">
      <c r="A80" s="147" t="s">
        <v>472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1031</v>
      </c>
      <c r="J80" s="155" t="s">
        <v>1229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1028</v>
      </c>
      <c r="AE80" s="40"/>
    </row>
    <row r="81" spans="1:31" hidden="1">
      <c r="A81" s="147" t="s">
        <v>473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823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1028</v>
      </c>
      <c r="AE81" s="40"/>
    </row>
    <row r="82" spans="1:31" hidden="1">
      <c r="A82" s="147" t="s">
        <v>474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824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1028</v>
      </c>
      <c r="AE82" s="40"/>
    </row>
    <row r="83" spans="1:31" hidden="1">
      <c r="A83" s="147" t="s">
        <v>475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825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1028</v>
      </c>
      <c r="AE83" s="40"/>
    </row>
    <row r="84" spans="1:31" hidden="1">
      <c r="A84" s="147" t="s">
        <v>476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826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1028</v>
      </c>
      <c r="AE84" s="40"/>
    </row>
    <row r="85" spans="1:31" hidden="1">
      <c r="A85" s="147" t="s">
        <v>477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1075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1028</v>
      </c>
      <c r="AE85" s="40"/>
    </row>
    <row r="86" spans="1:31" hidden="1">
      <c r="A86" s="147" t="s">
        <v>478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1031</v>
      </c>
      <c r="J86" s="155" t="s">
        <v>1076</v>
      </c>
      <c r="K86" s="156">
        <v>43598</v>
      </c>
      <c r="L86" s="157" t="s">
        <v>1048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1028</v>
      </c>
      <c r="AE86" s="40"/>
    </row>
    <row r="87" spans="1:31" hidden="1">
      <c r="A87" s="147" t="s">
        <v>479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1031</v>
      </c>
      <c r="J87" s="155" t="s">
        <v>1107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1028</v>
      </c>
      <c r="AE87" s="40"/>
    </row>
    <row r="88" spans="1:31" hidden="1">
      <c r="A88" s="147" t="s">
        <v>480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1031</v>
      </c>
      <c r="J88" s="155" t="s">
        <v>1120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1028</v>
      </c>
      <c r="AE88" s="40"/>
    </row>
    <row r="89" spans="1:31" hidden="1">
      <c r="A89" s="147" t="s">
        <v>481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1031</v>
      </c>
      <c r="J89" s="155" t="s">
        <v>1121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1028</v>
      </c>
      <c r="AE89" s="40"/>
    </row>
    <row r="90" spans="1:31" hidden="1">
      <c r="A90" s="147" t="s">
        <v>482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827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1028</v>
      </c>
      <c r="AE90" s="40"/>
    </row>
    <row r="91" spans="1:31" hidden="1">
      <c r="A91" s="147" t="s">
        <v>483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1031</v>
      </c>
      <c r="J91" s="155" t="s">
        <v>1294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1028</v>
      </c>
      <c r="AE91" s="40"/>
    </row>
    <row r="92" spans="1:31" hidden="1">
      <c r="A92" s="147" t="s">
        <v>484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1031</v>
      </c>
      <c r="J92" s="155" t="s">
        <v>1295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1028</v>
      </c>
      <c r="AE92" s="40"/>
    </row>
    <row r="93" spans="1:31" hidden="1">
      <c r="A93" s="147" t="s">
        <v>485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1077</v>
      </c>
      <c r="K93" s="156">
        <v>43607</v>
      </c>
      <c r="L93" s="157" t="s">
        <v>1048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1028</v>
      </c>
      <c r="AE93" s="40"/>
    </row>
    <row r="94" spans="1:31" hidden="1">
      <c r="A94" s="10" t="s">
        <v>486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487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 hidden="1">
      <c r="A95" s="147" t="s">
        <v>488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1031</v>
      </c>
      <c r="J95" s="155" t="s">
        <v>1186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 hidden="1">
      <c r="A96" s="10" t="s">
        <v>489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490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 hidden="1">
      <c r="A97" s="147" t="s">
        <v>491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1031</v>
      </c>
      <c r="J97" s="155" t="s">
        <v>1029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 hidden="1">
      <c r="A98" s="147" t="s">
        <v>492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1031</v>
      </c>
      <c r="J98" s="155" t="s">
        <v>1030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 hidden="1">
      <c r="A99" s="10" t="s">
        <v>493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828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 hidden="1">
      <c r="A100" s="10" t="s">
        <v>494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495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 hidden="1">
      <c r="A101" s="10" t="s">
        <v>496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497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 hidden="1">
      <c r="A102" s="147" t="s">
        <v>498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1031</v>
      </c>
      <c r="J102" s="155" t="s">
        <v>1127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 hidden="1">
      <c r="A103" s="147" t="s">
        <v>499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1031</v>
      </c>
      <c r="J103" s="155" t="s">
        <v>1128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 hidden="1">
      <c r="A104" s="147" t="s">
        <v>500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1078</v>
      </c>
      <c r="K104" s="156">
        <v>43622</v>
      </c>
      <c r="L104" s="157" t="s">
        <v>1048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 hidden="1">
      <c r="A105" s="147" t="s">
        <v>501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1031</v>
      </c>
      <c r="J105" s="155" t="s">
        <v>1074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 hidden="1">
      <c r="A106" s="147" t="s">
        <v>502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829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 hidden="1">
      <c r="A107" s="147" t="s">
        <v>503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1129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 hidden="1">
      <c r="A108" s="147" t="s">
        <v>504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1096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 hidden="1">
      <c r="A109" s="147" t="s">
        <v>505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1031</v>
      </c>
      <c r="J109" s="155" t="s">
        <v>1130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 hidden="1">
      <c r="A110" s="147" t="s">
        <v>506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1031</v>
      </c>
      <c r="J110" s="155" t="s">
        <v>1131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 hidden="1">
      <c r="A111" s="147" t="s">
        <v>507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1031</v>
      </c>
      <c r="J111" s="155" t="s">
        <v>1125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 hidden="1">
      <c r="A112" s="147" t="s">
        <v>508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1031</v>
      </c>
      <c r="J112" s="155" t="s">
        <v>1187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 hidden="1">
      <c r="A113" s="147" t="s">
        <v>509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1031</v>
      </c>
      <c r="J113" s="155" t="s">
        <v>1032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1028</v>
      </c>
      <c r="AE113" s="40"/>
    </row>
    <row r="114" spans="1:31" hidden="1">
      <c r="A114" s="147" t="s">
        <v>510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1031</v>
      </c>
      <c r="J114" s="155" t="s">
        <v>1097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1028</v>
      </c>
      <c r="AE114" s="40"/>
    </row>
    <row r="115" spans="1:31" hidden="1">
      <c r="A115" s="147" t="s">
        <v>511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1031</v>
      </c>
      <c r="J115" s="155" t="s">
        <v>1098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1028</v>
      </c>
      <c r="AE115" s="40"/>
    </row>
    <row r="116" spans="1:31" hidden="1">
      <c r="A116" s="147" t="s">
        <v>512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1079</v>
      </c>
      <c r="K116" s="156">
        <v>43641</v>
      </c>
      <c r="L116" s="157" t="s">
        <v>1048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1028</v>
      </c>
      <c r="AE116" s="40"/>
    </row>
    <row r="117" spans="1:31" hidden="1">
      <c r="A117" s="147" t="s">
        <v>513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1080</v>
      </c>
      <c r="K117" s="156">
        <v>43642</v>
      </c>
      <c r="L117" s="157" t="s">
        <v>1048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1028</v>
      </c>
      <c r="AE117" s="40"/>
    </row>
    <row r="118" spans="1:31" hidden="1">
      <c r="A118" s="147" t="s">
        <v>514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1081</v>
      </c>
      <c r="K118" s="156">
        <v>43643</v>
      </c>
      <c r="L118" s="157" t="s">
        <v>1048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1028</v>
      </c>
      <c r="AE118" s="40"/>
    </row>
    <row r="119" spans="1:31" hidden="1">
      <c r="A119" s="147" t="s">
        <v>515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1031</v>
      </c>
      <c r="J119" s="155" t="s">
        <v>1033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1028</v>
      </c>
      <c r="AE119" s="40"/>
    </row>
    <row r="120" spans="1:31" hidden="1">
      <c r="A120" s="147" t="s">
        <v>516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1031</v>
      </c>
      <c r="J120" s="155" t="s">
        <v>1132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1028</v>
      </c>
      <c r="AE120" s="40"/>
    </row>
    <row r="121" spans="1:31" hidden="1">
      <c r="A121" s="147" t="s">
        <v>517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1031</v>
      </c>
      <c r="J121" s="155" t="s">
        <v>1133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1028</v>
      </c>
      <c r="AE121" s="40"/>
    </row>
    <row r="122" spans="1:31" hidden="1">
      <c r="A122" s="147" t="s">
        <v>518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1031</v>
      </c>
      <c r="J122" s="155" t="s">
        <v>1134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1028</v>
      </c>
      <c r="AE122" s="40"/>
    </row>
    <row r="123" spans="1:31" hidden="1">
      <c r="A123" s="147" t="s">
        <v>519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1031</v>
      </c>
      <c r="J123" s="155" t="s">
        <v>1135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1028</v>
      </c>
      <c r="AE123" s="40"/>
    </row>
    <row r="124" spans="1:31" hidden="1">
      <c r="A124" s="147" t="s">
        <v>520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1031</v>
      </c>
      <c r="J124" s="155" t="s">
        <v>1136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1028</v>
      </c>
      <c r="AE124" s="40"/>
    </row>
    <row r="125" spans="1:31" hidden="1">
      <c r="A125" s="10" t="s">
        <v>521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830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 hidden="1">
      <c r="A126" s="10" t="s">
        <v>522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831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 hidden="1">
      <c r="A127" s="10" t="s">
        <v>523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832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 hidden="1">
      <c r="A128" s="10" t="s">
        <v>524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833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 hidden="1">
      <c r="A129" s="10" t="s">
        <v>525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834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 hidden="1">
      <c r="A130" s="10" t="s">
        <v>526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835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 hidden="1">
      <c r="A131" s="10" t="s">
        <v>527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836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 hidden="1">
      <c r="A132" s="10" t="s">
        <v>528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837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 hidden="1">
      <c r="A133" s="10" t="s">
        <v>529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838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 hidden="1">
      <c r="A134" s="10" t="s">
        <v>530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839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 hidden="1">
      <c r="A135" s="147" t="s">
        <v>531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1031</v>
      </c>
      <c r="J135" s="155" t="s">
        <v>1296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 hidden="1">
      <c r="A136" s="147" t="s">
        <v>532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1031</v>
      </c>
      <c r="J136" s="155" t="s">
        <v>1297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 hidden="1">
      <c r="A137" s="147" t="s">
        <v>533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1031</v>
      </c>
      <c r="J137" s="155" t="s">
        <v>1254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 hidden="1">
      <c r="A138" s="147" t="s">
        <v>534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1031</v>
      </c>
      <c r="J138" s="155" t="s">
        <v>1034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 hidden="1">
      <c r="A139" s="147" t="s">
        <v>535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1031</v>
      </c>
      <c r="J139" s="155" t="s">
        <v>1035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 hidden="1">
      <c r="A140" s="147" t="s">
        <v>536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1031</v>
      </c>
      <c r="J140" s="155" t="s">
        <v>1036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 hidden="1">
      <c r="A141" s="147" t="s">
        <v>537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1082</v>
      </c>
      <c r="K141" s="156">
        <v>43676</v>
      </c>
      <c r="L141" s="157" t="s">
        <v>1048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 hidden="1">
      <c r="A142" s="147" t="s">
        <v>538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1083</v>
      </c>
      <c r="K142" s="156">
        <v>43677</v>
      </c>
      <c r="L142" s="157" t="s">
        <v>1048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 hidden="1">
      <c r="A143" s="147" t="s">
        <v>539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840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 hidden="1">
      <c r="A144" s="147" t="s">
        <v>540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1031</v>
      </c>
      <c r="J144" s="155" t="s">
        <v>1298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 hidden="1">
      <c r="A145" s="147" t="s">
        <v>541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1031</v>
      </c>
      <c r="J145" s="155" t="s">
        <v>1137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 hidden="1">
      <c r="A146" s="147" t="s">
        <v>542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1084</v>
      </c>
      <c r="K146" s="156">
        <v>43683</v>
      </c>
      <c r="L146" s="157" t="s">
        <v>1048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 hidden="1">
      <c r="A147" s="147" t="s">
        <v>543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1085</v>
      </c>
      <c r="K147" s="156">
        <v>43684</v>
      </c>
      <c r="L147" s="157" t="s">
        <v>1048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 hidden="1">
      <c r="A148" s="147" t="s">
        <v>544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1086</v>
      </c>
      <c r="K148" s="156">
        <v>43685</v>
      </c>
      <c r="L148" s="157" t="s">
        <v>1048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 hidden="1">
      <c r="A149" s="147" t="s">
        <v>545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841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 hidden="1">
      <c r="A150" s="147" t="s">
        <v>546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1031</v>
      </c>
      <c r="J150" s="155" t="s">
        <v>1138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 hidden="1">
      <c r="A151" s="147" t="s">
        <v>547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1087</v>
      </c>
      <c r="K151" s="156">
        <v>43690</v>
      </c>
      <c r="L151" s="157" t="s">
        <v>1048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 hidden="1">
      <c r="A152" s="147" t="s">
        <v>548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1576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 hidden="1">
      <c r="A153" s="147" t="s">
        <v>549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1049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 hidden="1">
      <c r="A154" s="147" t="s">
        <v>550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1050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 hidden="1">
      <c r="A155" s="147" t="s">
        <v>551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1088</v>
      </c>
      <c r="K155" s="156">
        <v>43696</v>
      </c>
      <c r="L155" s="157" t="s">
        <v>1048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 hidden="1">
      <c r="A156" s="147" t="s">
        <v>552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842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 hidden="1">
      <c r="A157" s="147" t="s">
        <v>553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1031</v>
      </c>
      <c r="J157" s="155" t="s">
        <v>1037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 hidden="1">
      <c r="A158" s="147" t="s">
        <v>554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1031</v>
      </c>
      <c r="J158" s="155" t="s">
        <v>1038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 hidden="1">
      <c r="A159" s="147" t="s">
        <v>555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1089</v>
      </c>
      <c r="K159" s="156">
        <v>43700</v>
      </c>
      <c r="L159" s="157" t="s">
        <v>1048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 hidden="1">
      <c r="A160" s="10" t="s">
        <v>556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843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 hidden="1">
      <c r="A161" s="147" t="s">
        <v>557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1031</v>
      </c>
      <c r="J161" s="155" t="s">
        <v>1099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1028</v>
      </c>
      <c r="AE161" s="40"/>
    </row>
    <row r="162" spans="1:31" hidden="1">
      <c r="A162" s="147" t="s">
        <v>558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1090</v>
      </c>
      <c r="K162" s="156">
        <v>43705</v>
      </c>
      <c r="L162" s="157" t="s">
        <v>1048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1028</v>
      </c>
      <c r="AE162" s="40"/>
    </row>
    <row r="163" spans="1:31" hidden="1">
      <c r="A163" s="147" t="s">
        <v>559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1031</v>
      </c>
      <c r="J163" s="155" t="s">
        <v>1100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1028</v>
      </c>
      <c r="AE163" s="40"/>
    </row>
    <row r="164" spans="1:31" hidden="1">
      <c r="A164" s="147" t="s">
        <v>560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1091</v>
      </c>
      <c r="K164" s="156">
        <v>43707</v>
      </c>
      <c r="L164" s="157" t="s">
        <v>1048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1028</v>
      </c>
      <c r="AE164" s="40"/>
    </row>
    <row r="165" spans="1:31" hidden="1">
      <c r="A165" s="147" t="s">
        <v>561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1031</v>
      </c>
      <c r="J165" s="155" t="s">
        <v>1139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1028</v>
      </c>
      <c r="AE165" s="40"/>
    </row>
    <row r="166" spans="1:31" hidden="1">
      <c r="A166" s="147" t="s">
        <v>562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1031</v>
      </c>
      <c r="J166" s="155" t="s">
        <v>1299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1028</v>
      </c>
      <c r="AE166" s="40"/>
    </row>
    <row r="167" spans="1:31" hidden="1">
      <c r="A167" s="147" t="s">
        <v>563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1031</v>
      </c>
      <c r="J167" s="155" t="s">
        <v>1300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1028</v>
      </c>
      <c r="AE167" s="40"/>
    </row>
    <row r="168" spans="1:31" hidden="1">
      <c r="A168" s="147" t="s">
        <v>564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1031</v>
      </c>
      <c r="J168" s="155" t="s">
        <v>1301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1028</v>
      </c>
      <c r="AE168" s="40"/>
    </row>
    <row r="169" spans="1:31" hidden="1">
      <c r="A169" s="147" t="s">
        <v>565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1031</v>
      </c>
      <c r="J169" s="155" t="s">
        <v>1302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1028</v>
      </c>
      <c r="AE169" s="40"/>
    </row>
    <row r="170" spans="1:31" hidden="1">
      <c r="A170" s="147" t="s">
        <v>566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1031</v>
      </c>
      <c r="J170" s="155" t="s">
        <v>1303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1028</v>
      </c>
      <c r="AE170" s="40"/>
    </row>
    <row r="171" spans="1:31" hidden="1">
      <c r="A171" s="147" t="s">
        <v>567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1031</v>
      </c>
      <c r="J171" s="155" t="s">
        <v>1304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1028</v>
      </c>
      <c r="AE171" s="40"/>
    </row>
    <row r="172" spans="1:31" hidden="1">
      <c r="A172" s="147" t="s">
        <v>568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1031</v>
      </c>
      <c r="J172" s="155" t="s">
        <v>1305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1028</v>
      </c>
      <c r="AE172" s="40"/>
    </row>
    <row r="173" spans="1:31" hidden="1">
      <c r="A173" s="147" t="s">
        <v>569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1031</v>
      </c>
      <c r="J173" s="155" t="s">
        <v>1306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1028</v>
      </c>
      <c r="AE173" s="40"/>
    </row>
    <row r="174" spans="1:31" hidden="1">
      <c r="A174" s="147" t="s">
        <v>570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1031</v>
      </c>
      <c r="J174" s="155" t="s">
        <v>1307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1028</v>
      </c>
      <c r="AE174" s="40"/>
    </row>
    <row r="175" spans="1:31" hidden="1">
      <c r="A175" s="147" t="s">
        <v>571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1031</v>
      </c>
      <c r="J175" s="155" t="s">
        <v>1308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1028</v>
      </c>
      <c r="AE175" s="40"/>
    </row>
    <row r="176" spans="1:31" hidden="1">
      <c r="A176" s="147" t="s">
        <v>572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1031</v>
      </c>
      <c r="J176" s="155" t="s">
        <v>1309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1028</v>
      </c>
      <c r="AE176" s="40"/>
    </row>
    <row r="177" spans="1:31" hidden="1">
      <c r="A177" s="147" t="s">
        <v>573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1031</v>
      </c>
      <c r="J177" s="155" t="s">
        <v>1310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1028</v>
      </c>
      <c r="AE177" s="40"/>
    </row>
    <row r="178" spans="1:31" hidden="1">
      <c r="A178" s="147" t="s">
        <v>574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1031</v>
      </c>
      <c r="J178" s="155" t="s">
        <v>1311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1028</v>
      </c>
      <c r="AE178" s="40"/>
    </row>
    <row r="179" spans="1:31" hidden="1">
      <c r="A179" s="147" t="s">
        <v>575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1031</v>
      </c>
      <c r="J179" s="155" t="s">
        <v>1312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1028</v>
      </c>
      <c r="AE179" s="40"/>
    </row>
    <row r="180" spans="1:31" hidden="1">
      <c r="A180" s="147" t="s">
        <v>576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1031</v>
      </c>
      <c r="J180" s="155" t="s">
        <v>1313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1028</v>
      </c>
      <c r="AE180" s="40"/>
    </row>
    <row r="181" spans="1:31" hidden="1">
      <c r="A181" s="147" t="s">
        <v>577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1031</v>
      </c>
      <c r="J181" s="155" t="s">
        <v>1314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1028</v>
      </c>
      <c r="AE181" s="40"/>
    </row>
    <row r="182" spans="1:31" hidden="1">
      <c r="A182" s="147" t="s">
        <v>578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1031</v>
      </c>
      <c r="J182" s="155" t="s">
        <v>1140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1028</v>
      </c>
      <c r="AE182" s="40"/>
    </row>
    <row r="183" spans="1:31" hidden="1">
      <c r="A183" s="147" t="s">
        <v>579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1031</v>
      </c>
      <c r="J183" s="155" t="s">
        <v>1141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1028</v>
      </c>
      <c r="AE183" s="40"/>
    </row>
    <row r="184" spans="1:31" hidden="1">
      <c r="A184" s="147" t="s">
        <v>580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1031</v>
      </c>
      <c r="J184" s="155" t="s">
        <v>1142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1028</v>
      </c>
      <c r="AE184" s="40"/>
    </row>
    <row r="185" spans="1:31" hidden="1">
      <c r="A185" s="147" t="s">
        <v>581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1031</v>
      </c>
      <c r="J185" s="155" t="s">
        <v>1143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1028</v>
      </c>
      <c r="AE185" s="40"/>
    </row>
    <row r="186" spans="1:31" hidden="1">
      <c r="A186" s="147" t="s">
        <v>582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1031</v>
      </c>
      <c r="J186" s="155" t="s">
        <v>1144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1028</v>
      </c>
      <c r="AE186" s="40"/>
    </row>
    <row r="187" spans="1:31" hidden="1">
      <c r="A187" s="147" t="s">
        <v>583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1031</v>
      </c>
      <c r="J187" s="155" t="s">
        <v>1315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1028</v>
      </c>
      <c r="AE187" s="40"/>
    </row>
    <row r="188" spans="1:31" hidden="1">
      <c r="A188" s="147" t="s">
        <v>584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1031</v>
      </c>
      <c r="J188" s="155" t="s">
        <v>1316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1028</v>
      </c>
      <c r="AE188" s="40"/>
    </row>
    <row r="189" spans="1:31" hidden="1">
      <c r="A189" s="147" t="s">
        <v>585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1031</v>
      </c>
      <c r="J189" s="155" t="s">
        <v>1317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1028</v>
      </c>
      <c r="AE189" s="40"/>
    </row>
    <row r="190" spans="1:31" hidden="1">
      <c r="A190" s="147" t="s">
        <v>586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1031</v>
      </c>
      <c r="J190" s="155" t="s">
        <v>1318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1028</v>
      </c>
      <c r="AE190" s="40"/>
    </row>
    <row r="191" spans="1:31" hidden="1">
      <c r="A191" s="147" t="s">
        <v>587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1031</v>
      </c>
      <c r="J191" s="155" t="s">
        <v>1319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1028</v>
      </c>
      <c r="AE191" s="40"/>
    </row>
    <row r="192" spans="1:31" hidden="1">
      <c r="A192" s="147" t="s">
        <v>588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1031</v>
      </c>
      <c r="J192" s="155" t="s">
        <v>1320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1028</v>
      </c>
      <c r="AE192" s="40"/>
    </row>
    <row r="193" spans="1:31" hidden="1">
      <c r="A193" s="147" t="s">
        <v>589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1031</v>
      </c>
      <c r="J193" s="155" t="s">
        <v>1145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1028</v>
      </c>
      <c r="AE193" s="40"/>
    </row>
    <row r="194" spans="1:31" hidden="1">
      <c r="A194" s="147" t="s">
        <v>590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1031</v>
      </c>
      <c r="J194" s="155" t="s">
        <v>1146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1028</v>
      </c>
      <c r="AE194" s="40"/>
    </row>
    <row r="195" spans="1:31" hidden="1">
      <c r="A195" s="147" t="s">
        <v>591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1031</v>
      </c>
      <c r="J195" s="155" t="s">
        <v>1321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1028</v>
      </c>
      <c r="AE195" s="40"/>
    </row>
    <row r="196" spans="1:31" hidden="1">
      <c r="A196" s="147" t="s">
        <v>592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1031</v>
      </c>
      <c r="J196" s="155" t="s">
        <v>1147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1028</v>
      </c>
      <c r="AE196" s="40"/>
    </row>
    <row r="197" spans="1:31" hidden="1">
      <c r="A197" s="147" t="s">
        <v>593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1031</v>
      </c>
      <c r="J197" s="155" t="s">
        <v>1148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1028</v>
      </c>
      <c r="AE197" s="40"/>
    </row>
    <row r="198" spans="1:31" hidden="1">
      <c r="A198" s="147" t="s">
        <v>594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1031</v>
      </c>
      <c r="J198" s="155" t="s">
        <v>1149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1028</v>
      </c>
      <c r="AE198" s="40"/>
    </row>
    <row r="199" spans="1:31" hidden="1">
      <c r="A199" s="147" t="s">
        <v>595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1031</v>
      </c>
      <c r="J199" s="155" t="s">
        <v>1322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1028</v>
      </c>
      <c r="AE199" s="40"/>
    </row>
    <row r="200" spans="1:31" hidden="1">
      <c r="A200" s="147" t="s">
        <v>596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1031</v>
      </c>
      <c r="J200" s="155" t="s">
        <v>1323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1028</v>
      </c>
      <c r="AE200" s="40"/>
    </row>
    <row r="201" spans="1:31" hidden="1">
      <c r="A201" s="147" t="s">
        <v>597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1031</v>
      </c>
      <c r="J201" s="155" t="s">
        <v>1150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1028</v>
      </c>
      <c r="AE201" s="40"/>
    </row>
    <row r="202" spans="1:31" hidden="1">
      <c r="A202" s="147" t="s">
        <v>598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1031</v>
      </c>
      <c r="J202" s="155" t="s">
        <v>1101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1028</v>
      </c>
      <c r="AE202" s="40"/>
    </row>
    <row r="203" spans="1:31" hidden="1">
      <c r="A203" s="147" t="s">
        <v>599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1031</v>
      </c>
      <c r="J203" s="155" t="s">
        <v>1151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1028</v>
      </c>
      <c r="AE203" s="40"/>
    </row>
    <row r="204" spans="1:31" hidden="1">
      <c r="A204" s="147" t="s">
        <v>600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1031</v>
      </c>
      <c r="J204" s="155" t="s">
        <v>1152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1028</v>
      </c>
      <c r="AE204" s="40"/>
    </row>
    <row r="205" spans="1:31" hidden="1">
      <c r="A205" s="147" t="s">
        <v>601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1031</v>
      </c>
      <c r="J205" s="155" t="s">
        <v>1324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1028</v>
      </c>
      <c r="AE205" s="40"/>
    </row>
    <row r="206" spans="1:31" hidden="1">
      <c r="A206" s="147" t="s">
        <v>602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1031</v>
      </c>
      <c r="J206" s="155" t="s">
        <v>1153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1028</v>
      </c>
      <c r="AE206" s="40"/>
    </row>
    <row r="207" spans="1:31" hidden="1">
      <c r="A207" s="147" t="s">
        <v>603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1031</v>
      </c>
      <c r="J207" s="155" t="s">
        <v>1325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1028</v>
      </c>
      <c r="AE207" s="40"/>
    </row>
    <row r="208" spans="1:31" hidden="1">
      <c r="A208" s="147" t="s">
        <v>604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1031</v>
      </c>
      <c r="J208" s="155" t="s">
        <v>1154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1028</v>
      </c>
      <c r="AE208" s="40"/>
    </row>
    <row r="209" spans="1:31" hidden="1">
      <c r="A209" s="147" t="s">
        <v>605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1092</v>
      </c>
      <c r="K209" s="156">
        <v>43780</v>
      </c>
      <c r="L209" s="157" t="s">
        <v>1048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1028</v>
      </c>
      <c r="AE209" s="40"/>
    </row>
    <row r="210" spans="1:31" hidden="1">
      <c r="A210" s="147" t="s">
        <v>606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1031</v>
      </c>
      <c r="J210" s="155" t="s">
        <v>1326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1028</v>
      </c>
      <c r="AE210" s="40"/>
    </row>
    <row r="211" spans="1:31" hidden="1">
      <c r="A211" s="147" t="s">
        <v>607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1031</v>
      </c>
      <c r="J211" s="155" t="s">
        <v>1327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1028</v>
      </c>
      <c r="AE211" s="40"/>
    </row>
    <row r="212" spans="1:31" hidden="1">
      <c r="A212" s="147" t="s">
        <v>608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1031</v>
      </c>
      <c r="J212" s="155" t="s">
        <v>1328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1028</v>
      </c>
      <c r="AE212" s="40"/>
    </row>
    <row r="213" spans="1:31" hidden="1">
      <c r="A213" s="147" t="s">
        <v>609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1093</v>
      </c>
      <c r="K213" s="156">
        <v>43784</v>
      </c>
      <c r="L213" s="157" t="s">
        <v>1048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1028</v>
      </c>
      <c r="AE213" s="40"/>
    </row>
    <row r="214" spans="1:31" hidden="1">
      <c r="A214" s="147" t="s">
        <v>610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1031</v>
      </c>
      <c r="J214" s="155" t="s">
        <v>1329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1028</v>
      </c>
      <c r="AE214" s="40"/>
    </row>
    <row r="215" spans="1:31" hidden="1">
      <c r="A215" s="147" t="s">
        <v>611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1031</v>
      </c>
      <c r="J215" s="155" t="s">
        <v>1155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1028</v>
      </c>
      <c r="AE215" s="40"/>
    </row>
    <row r="216" spans="1:31" hidden="1">
      <c r="A216" s="147" t="s">
        <v>612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1031</v>
      </c>
      <c r="J216" s="155" t="s">
        <v>1156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1028</v>
      </c>
      <c r="AE216" s="40"/>
    </row>
    <row r="217" spans="1:31" hidden="1">
      <c r="A217" s="147" t="s">
        <v>613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1031</v>
      </c>
      <c r="J217" s="155" t="s">
        <v>1157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1028</v>
      </c>
      <c r="AE217" s="40"/>
    </row>
    <row r="218" spans="1:31" hidden="1">
      <c r="A218" s="147" t="s">
        <v>614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1031</v>
      </c>
      <c r="J218" s="155" t="s">
        <v>1102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1028</v>
      </c>
      <c r="AE218" s="40"/>
    </row>
    <row r="219" spans="1:31" hidden="1">
      <c r="A219" s="147" t="s">
        <v>615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1031</v>
      </c>
      <c r="J219" s="155" t="s">
        <v>1103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1028</v>
      </c>
      <c r="AE219" s="40"/>
    </row>
    <row r="220" spans="1:31" hidden="1">
      <c r="A220" s="147" t="s">
        <v>616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1094</v>
      </c>
      <c r="K220" s="156">
        <v>43795</v>
      </c>
      <c r="L220" s="157" t="s">
        <v>1048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1028</v>
      </c>
      <c r="AE220" s="40"/>
    </row>
    <row r="221" spans="1:31" hidden="1">
      <c r="A221" s="147" t="s">
        <v>617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1031</v>
      </c>
      <c r="J221" s="155" t="s">
        <v>1330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1028</v>
      </c>
      <c r="AE221" s="40"/>
    </row>
    <row r="222" spans="1:31" hidden="1">
      <c r="A222" s="147" t="s">
        <v>618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1095</v>
      </c>
      <c r="K222" s="156">
        <v>43797</v>
      </c>
      <c r="L222" s="157" t="s">
        <v>1048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1028</v>
      </c>
      <c r="AE222" s="40"/>
    </row>
    <row r="223" spans="1:31" hidden="1">
      <c r="A223" s="147" t="s">
        <v>619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1031</v>
      </c>
      <c r="J223" s="155" t="s">
        <v>1282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1028</v>
      </c>
      <c r="AE223" s="40"/>
    </row>
    <row r="224" spans="1:31" hidden="1">
      <c r="A224" s="147" t="s">
        <v>620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1031</v>
      </c>
      <c r="J224" s="155" t="s">
        <v>1283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1028</v>
      </c>
      <c r="AE224" s="40"/>
    </row>
    <row r="225" spans="1:31" hidden="1">
      <c r="A225" s="147" t="s">
        <v>621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1031</v>
      </c>
      <c r="J225" s="155" t="s">
        <v>1331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1028</v>
      </c>
      <c r="AE225" s="40"/>
    </row>
    <row r="226" spans="1:31" hidden="1">
      <c r="A226" s="147" t="s">
        <v>622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1031</v>
      </c>
      <c r="J226" s="155" t="s">
        <v>1158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1028</v>
      </c>
      <c r="AE226" s="40"/>
    </row>
    <row r="227" spans="1:31" hidden="1">
      <c r="A227" s="147" t="s">
        <v>623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1031</v>
      </c>
      <c r="J227" s="155" t="s">
        <v>1159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1028</v>
      </c>
      <c r="AE227" s="40"/>
    </row>
    <row r="228" spans="1:31" hidden="1">
      <c r="A228" s="147" t="s">
        <v>624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1031</v>
      </c>
      <c r="J228" s="155" t="s">
        <v>1332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1028</v>
      </c>
      <c r="AE228" s="40"/>
    </row>
    <row r="229" spans="1:31" hidden="1">
      <c r="A229" s="147" t="s">
        <v>625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1031</v>
      </c>
      <c r="J229" s="155" t="s">
        <v>1333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1028</v>
      </c>
      <c r="AE229" s="40"/>
    </row>
    <row r="230" spans="1:31" hidden="1">
      <c r="A230" s="147" t="s">
        <v>626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1031</v>
      </c>
      <c r="J230" s="155" t="s">
        <v>1334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1028</v>
      </c>
      <c r="AE230" s="40"/>
    </row>
    <row r="231" spans="1:31" hidden="1">
      <c r="A231" s="147" t="s">
        <v>627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1031</v>
      </c>
      <c r="J231" s="155" t="s">
        <v>1335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1028</v>
      </c>
      <c r="AE231" s="40"/>
    </row>
    <row r="232" spans="1:31" hidden="1">
      <c r="A232" s="147" t="s">
        <v>628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1031</v>
      </c>
      <c r="J232" s="155" t="s">
        <v>1336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1028</v>
      </c>
      <c r="AE232" s="40"/>
    </row>
    <row r="233" spans="1:31" hidden="1">
      <c r="A233" s="147" t="s">
        <v>629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1031</v>
      </c>
      <c r="J233" s="155" t="s">
        <v>1337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1028</v>
      </c>
      <c r="AE233" s="40"/>
    </row>
    <row r="234" spans="1:31" hidden="1">
      <c r="A234" s="147" t="s">
        <v>630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1031</v>
      </c>
      <c r="J234" s="155" t="s">
        <v>1338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1028</v>
      </c>
      <c r="AE234" s="40"/>
    </row>
    <row r="235" spans="1:31" hidden="1">
      <c r="A235" s="147" t="s">
        <v>631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1031</v>
      </c>
      <c r="J235" s="155" t="s">
        <v>1339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1028</v>
      </c>
      <c r="AE235" s="40"/>
    </row>
    <row r="236" spans="1:31" hidden="1">
      <c r="A236" s="147" t="s">
        <v>632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1031</v>
      </c>
      <c r="J236" s="155" t="s">
        <v>1340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1028</v>
      </c>
      <c r="AE236" s="40"/>
    </row>
    <row r="237" spans="1:31" hidden="1">
      <c r="A237" s="147" t="s">
        <v>633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1031</v>
      </c>
      <c r="J237" s="155" t="s">
        <v>1341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1028</v>
      </c>
      <c r="AE237" s="40"/>
    </row>
    <row r="238" spans="1:31" hidden="1">
      <c r="A238" s="147" t="s">
        <v>634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1031</v>
      </c>
      <c r="J238" s="155" t="s">
        <v>1342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1028</v>
      </c>
      <c r="AE238" s="40"/>
    </row>
    <row r="239" spans="1:31" hidden="1">
      <c r="A239" s="147" t="s">
        <v>635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1031</v>
      </c>
      <c r="J239" s="155" t="s">
        <v>1343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1028</v>
      </c>
      <c r="AE239" s="40"/>
    </row>
    <row r="240" spans="1:31" hidden="1">
      <c r="A240" s="147" t="s">
        <v>636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1031</v>
      </c>
      <c r="J240" s="155" t="s">
        <v>1344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1028</v>
      </c>
      <c r="AE240" s="40"/>
    </row>
    <row r="241" spans="1:31" hidden="1">
      <c r="A241" s="147" t="s">
        <v>637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1031</v>
      </c>
      <c r="J241" s="155" t="s">
        <v>1345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1028</v>
      </c>
      <c r="AE241" s="40"/>
    </row>
    <row r="242" spans="1:31" hidden="1">
      <c r="A242" s="147" t="s">
        <v>638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1031</v>
      </c>
      <c r="J242" s="155" t="s">
        <v>1346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1028</v>
      </c>
      <c r="AE242" s="40"/>
    </row>
    <row r="243" spans="1:31" hidden="1">
      <c r="A243" s="147" t="s">
        <v>639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1031</v>
      </c>
      <c r="J243" s="155" t="s">
        <v>1347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1028</v>
      </c>
      <c r="AE243" s="40"/>
    </row>
    <row r="244" spans="1:31" hidden="1">
      <c r="A244" s="147" t="s">
        <v>640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1031</v>
      </c>
      <c r="J244" s="155" t="s">
        <v>1348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1028</v>
      </c>
      <c r="AE244" s="40"/>
    </row>
    <row r="245" spans="1:31" hidden="1">
      <c r="A245" s="147" t="s">
        <v>641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1488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1028</v>
      </c>
      <c r="AE245" s="40"/>
    </row>
    <row r="246" spans="1:31" hidden="1">
      <c r="A246" s="147" t="s">
        <v>642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1031</v>
      </c>
      <c r="J246" s="155" t="s">
        <v>1489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1028</v>
      </c>
      <c r="AE246" s="40"/>
    </row>
    <row r="247" spans="1:31" hidden="1">
      <c r="A247" s="147" t="s">
        <v>643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1031</v>
      </c>
      <c r="J247" s="155" t="s">
        <v>1490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1028</v>
      </c>
      <c r="AE247" s="40"/>
    </row>
    <row r="248" spans="1:31" hidden="1">
      <c r="A248" s="147" t="s">
        <v>644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1031</v>
      </c>
      <c r="J248" s="155" t="s">
        <v>1491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1028</v>
      </c>
      <c r="AE248" s="40"/>
    </row>
    <row r="249" spans="1:31" hidden="1">
      <c r="A249" s="147" t="s">
        <v>645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1031</v>
      </c>
      <c r="J249" s="155" t="s">
        <v>1492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1028</v>
      </c>
      <c r="AE249" s="40"/>
    </row>
    <row r="250" spans="1:31" hidden="1">
      <c r="A250" s="147" t="s">
        <v>646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1031</v>
      </c>
      <c r="J250" s="155" t="s">
        <v>1493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1028</v>
      </c>
      <c r="AE250" s="40"/>
    </row>
    <row r="251" spans="1:31" hidden="1">
      <c r="A251" s="147" t="s">
        <v>647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1031</v>
      </c>
      <c r="J251" s="155" t="s">
        <v>1494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1028</v>
      </c>
      <c r="AE251" s="40"/>
    </row>
    <row r="252" spans="1:31" hidden="1">
      <c r="A252" s="147" t="s">
        <v>648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1031</v>
      </c>
      <c r="J252" s="155" t="s">
        <v>1495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1028</v>
      </c>
      <c r="AE252" s="40"/>
    </row>
    <row r="253" spans="1:31" hidden="1">
      <c r="A253" s="147" t="s">
        <v>649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1031</v>
      </c>
      <c r="J253" s="155" t="s">
        <v>1496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1028</v>
      </c>
      <c r="AE253" s="40"/>
    </row>
    <row r="254" spans="1:31" hidden="1">
      <c r="A254" s="147" t="s">
        <v>650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1031</v>
      </c>
      <c r="J254" s="155" t="s">
        <v>1497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1028</v>
      </c>
      <c r="AE254" s="40"/>
    </row>
    <row r="255" spans="1:31" hidden="1">
      <c r="A255" s="147" t="s">
        <v>651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1031</v>
      </c>
      <c r="J255" s="155" t="s">
        <v>1498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1028</v>
      </c>
      <c r="AE255" s="40"/>
    </row>
    <row r="256" spans="1:31" hidden="1">
      <c r="A256" s="147" t="s">
        <v>652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1031</v>
      </c>
      <c r="J256" s="155" t="s">
        <v>1499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1028</v>
      </c>
      <c r="AE256" s="40"/>
    </row>
    <row r="257" spans="1:31" hidden="1">
      <c r="A257" s="147" t="s">
        <v>653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1031</v>
      </c>
      <c r="J257" s="155" t="s">
        <v>1500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1028</v>
      </c>
      <c r="AE257" s="40"/>
    </row>
    <row r="258" spans="1:31" hidden="1">
      <c r="A258" s="147" t="s">
        <v>654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1031</v>
      </c>
      <c r="J258" s="155" t="s">
        <v>1556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1028</v>
      </c>
    </row>
    <row r="259" spans="1:31" hidden="1">
      <c r="A259" s="147" t="s">
        <v>655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1031</v>
      </c>
      <c r="J259" s="155" t="s">
        <v>1507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1028</v>
      </c>
    </row>
    <row r="260" spans="1:31" hidden="1">
      <c r="A260" s="147" t="s">
        <v>656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1031</v>
      </c>
      <c r="J260" s="155" t="s">
        <v>1557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1028</v>
      </c>
    </row>
    <row r="261" spans="1:31" hidden="1">
      <c r="A261" s="147" t="s">
        <v>657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1031</v>
      </c>
      <c r="J261" s="155" t="s">
        <v>1501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1028</v>
      </c>
    </row>
    <row r="262" spans="1:31" hidden="1">
      <c r="A262" s="147" t="s">
        <v>658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1031</v>
      </c>
      <c r="J262" s="155" t="s">
        <v>1160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1028</v>
      </c>
    </row>
    <row r="263" spans="1:31" hidden="1">
      <c r="A263" s="147" t="s">
        <v>659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1031</v>
      </c>
      <c r="J263" s="155" t="s">
        <v>1104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1028</v>
      </c>
    </row>
    <row r="264" spans="1:31" hidden="1">
      <c r="A264" s="147" t="s">
        <v>660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1031</v>
      </c>
      <c r="J264" s="155" t="s">
        <v>1349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1028</v>
      </c>
    </row>
    <row r="265" spans="1:31" hidden="1">
      <c r="A265" s="147" t="s">
        <v>661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1502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1028</v>
      </c>
    </row>
    <row r="266" spans="1:31" hidden="1">
      <c r="A266" s="147" t="s">
        <v>662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1031</v>
      </c>
      <c r="J266" s="155" t="s">
        <v>1463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1028</v>
      </c>
    </row>
    <row r="267" spans="1:31" hidden="1">
      <c r="A267" s="147" t="s">
        <v>663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1031</v>
      </c>
      <c r="J267" s="155" t="s">
        <v>1464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1028</v>
      </c>
    </row>
    <row r="268" spans="1:31" hidden="1">
      <c r="A268" s="147" t="s">
        <v>664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1031</v>
      </c>
      <c r="J268" s="155" t="s">
        <v>1503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1028</v>
      </c>
    </row>
    <row r="269" spans="1:31" hidden="1">
      <c r="A269" s="147" t="s">
        <v>665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1031</v>
      </c>
      <c r="J269" s="155" t="s">
        <v>1504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1028</v>
      </c>
    </row>
    <row r="270" spans="1:31" hidden="1">
      <c r="A270" s="147" t="s">
        <v>666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1031</v>
      </c>
      <c r="J270" s="155" t="s">
        <v>1505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1028</v>
      </c>
    </row>
    <row r="271" spans="1:31" hidden="1">
      <c r="A271" s="147" t="s">
        <v>667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1031</v>
      </c>
      <c r="J271" s="155" t="s">
        <v>1506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1028</v>
      </c>
    </row>
    <row r="272" spans="1:31" hidden="1">
      <c r="A272" s="147" t="s">
        <v>668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1031</v>
      </c>
      <c r="J272" s="155" t="s">
        <v>1558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1028</v>
      </c>
    </row>
    <row r="273" spans="1:30" hidden="1">
      <c r="A273" s="147" t="s">
        <v>669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1031</v>
      </c>
      <c r="J273" s="155" t="s">
        <v>1559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1028</v>
      </c>
    </row>
    <row r="274" spans="1:30">
      <c r="A274" s="147" t="s">
        <v>670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1031</v>
      </c>
      <c r="J274" s="155" t="s">
        <v>1560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1028</v>
      </c>
    </row>
    <row r="275" spans="1:30">
      <c r="A275" s="147" t="s">
        <v>671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1031</v>
      </c>
      <c r="J275" s="155" t="s">
        <v>1561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1028</v>
      </c>
    </row>
    <row r="276" spans="1:30">
      <c r="A276" s="63" t="s">
        <v>672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0.17604096296296307</v>
      </c>
      <c r="H276" s="58">
        <f t="shared" ref="H276:H280" si="3">IF(G276="",$F$1*C276-B276,G276-B276)</f>
        <v>23.765530000000012</v>
      </c>
      <c r="I276" s="2" t="s">
        <v>66</v>
      </c>
      <c r="J276" s="33" t="s">
        <v>337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2020/7/27</v>
      </c>
      <c r="M276" s="44">
        <f t="shared" ref="M276:M280" ca="1" si="6">(L276-K276+1)*B276</f>
        <v>21330</v>
      </c>
      <c r="N276" s="61">
        <f t="shared" ref="N276:N280" ca="1" si="7">H276/M276*365</f>
        <v>0.40667690811064255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4.3959037037036963E-2</v>
      </c>
    </row>
    <row r="277" spans="1:30">
      <c r="A277" s="63" t="s">
        <v>673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0.16115310370370359</v>
      </c>
      <c r="H277" s="58">
        <f t="shared" si="3"/>
        <v>21.755668999999983</v>
      </c>
      <c r="I277" s="2" t="s">
        <v>66</v>
      </c>
      <c r="J277" s="33" t="s">
        <v>339</v>
      </c>
      <c r="K277" s="59">
        <f t="shared" si="4"/>
        <v>43885</v>
      </c>
      <c r="L277" s="60" t="str">
        <f t="shared" ca="1" si="5"/>
        <v>2020/7/27</v>
      </c>
      <c r="M277" s="44">
        <f t="shared" ca="1" si="6"/>
        <v>20925</v>
      </c>
      <c r="N277" s="61">
        <f t="shared" ca="1" si="7"/>
        <v>0.37948956678614065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5.8846896296296441E-2</v>
      </c>
    </row>
    <row r="278" spans="1:30">
      <c r="A278" s="63" t="s">
        <v>674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0.15545774814814814</v>
      </c>
      <c r="H278" s="58">
        <f t="shared" si="3"/>
        <v>20.986795999999998</v>
      </c>
      <c r="I278" s="2" t="s">
        <v>66</v>
      </c>
      <c r="J278" s="33" t="s">
        <v>341</v>
      </c>
      <c r="K278" s="59">
        <f t="shared" si="4"/>
        <v>43886</v>
      </c>
      <c r="L278" s="60" t="str">
        <f t="shared" ca="1" si="5"/>
        <v>2020/7/27</v>
      </c>
      <c r="M278" s="44">
        <f t="shared" ca="1" si="6"/>
        <v>20790</v>
      </c>
      <c r="N278" s="61">
        <f t="shared" ca="1" si="7"/>
        <v>0.36845505242905241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6.454225185185189E-2</v>
      </c>
    </row>
    <row r="279" spans="1:30">
      <c r="A279" s="63" t="s">
        <v>675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0.18323509629629631</v>
      </c>
      <c r="H279" s="58">
        <f t="shared" si="3"/>
        <v>24.736738000000003</v>
      </c>
      <c r="I279" s="2" t="s">
        <v>66</v>
      </c>
      <c r="J279" s="33" t="s">
        <v>343</v>
      </c>
      <c r="K279" s="59">
        <f t="shared" si="4"/>
        <v>43887</v>
      </c>
      <c r="L279" s="60" t="str">
        <f t="shared" ca="1" si="5"/>
        <v>2020/7/27</v>
      </c>
      <c r="M279" s="44">
        <f t="shared" ca="1" si="6"/>
        <v>20655</v>
      </c>
      <c r="N279" s="61">
        <f t="shared" ca="1" si="7"/>
        <v>0.4371294780924716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3.6764903703703722E-2</v>
      </c>
    </row>
    <row r="280" spans="1:30">
      <c r="A280" s="63" t="s">
        <v>676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0.17913843703703716</v>
      </c>
      <c r="H280" s="58">
        <f t="shared" si="3"/>
        <v>24.183689000000015</v>
      </c>
      <c r="I280" s="2" t="s">
        <v>66</v>
      </c>
      <c r="J280" s="33" t="s">
        <v>345</v>
      </c>
      <c r="K280" s="59">
        <f t="shared" si="4"/>
        <v>43888</v>
      </c>
      <c r="L280" s="60" t="str">
        <f t="shared" ca="1" si="5"/>
        <v>2020/7/27</v>
      </c>
      <c r="M280" s="44">
        <f t="shared" ca="1" si="6"/>
        <v>20520</v>
      </c>
      <c r="N280" s="61">
        <f t="shared" ca="1" si="7"/>
        <v>0.43016795735867475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4.0861562962962866E-2</v>
      </c>
    </row>
    <row r="281" spans="1:30">
      <c r="A281" s="147" t="s">
        <v>677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1031</v>
      </c>
      <c r="J281" s="155" t="s">
        <v>1467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1509</v>
      </c>
    </row>
    <row r="282" spans="1:30">
      <c r="A282" s="147" t="s">
        <v>678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1031</v>
      </c>
      <c r="J282" s="155" t="s">
        <v>1562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1028</v>
      </c>
    </row>
    <row r="283" spans="1:30">
      <c r="A283" s="147" t="s">
        <v>679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1031</v>
      </c>
      <c r="J283" s="155" t="s">
        <v>1563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1028</v>
      </c>
    </row>
    <row r="284" spans="1:30">
      <c r="A284" s="63" t="s">
        <v>680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0.18823102222222229</v>
      </c>
      <c r="H284" s="58">
        <f>IF(G284="",$F$1*C284-B284,G284-B284)</f>
        <v>25.41118800000001</v>
      </c>
      <c r="I284" s="2" t="s">
        <v>66</v>
      </c>
      <c r="J284" s="33" t="s">
        <v>352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2020/7/27</v>
      </c>
      <c r="M284" s="44">
        <f ca="1">(L284-K284+1)*B284</f>
        <v>19710</v>
      </c>
      <c r="N284" s="61">
        <f ca="1">H284/M284*365</f>
        <v>0.47057755555555575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3.1768977777777735E-2</v>
      </c>
    </row>
    <row r="285" spans="1:30">
      <c r="A285" s="63" t="s">
        <v>681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0.17134479259259269</v>
      </c>
      <c r="H285" s="58">
        <f>IF(G285="",$F$1*C285-B285,G285-B285)</f>
        <v>23.131547000000012</v>
      </c>
      <c r="I285" s="2" t="s">
        <v>66</v>
      </c>
      <c r="J285" s="33" t="s">
        <v>354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2020/7/27</v>
      </c>
      <c r="M285" s="44">
        <f ca="1">(L285-K285+1)*B285</f>
        <v>19575</v>
      </c>
      <c r="N285" s="61">
        <f ca="1">H285/M285*365</f>
        <v>0.43131620204342291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4.8655207407407336E-2</v>
      </c>
    </row>
    <row r="286" spans="1:30">
      <c r="A286" s="184" t="s">
        <v>1564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0.17853892592592593</v>
      </c>
      <c r="G286" s="190"/>
      <c r="H286" s="58">
        <f>IF(G286="",$F$1*C286-B286,G286-B286)</f>
        <v>24.102755000000002</v>
      </c>
      <c r="I286" s="2" t="s">
        <v>66</v>
      </c>
      <c r="J286" s="191" t="s">
        <v>1565</v>
      </c>
      <c r="K286" s="192">
        <v>43896</v>
      </c>
      <c r="L286" s="193" t="str">
        <f ca="1">IF(LEN(J286) &gt; 15,DATE(MID(J286,12,4),MID(J286,16,2),MID(J286,18,2)),TEXT(TODAY(),"yyyy/m/d"))</f>
        <v>2020/7/27</v>
      </c>
      <c r="M286" s="194">
        <v>17145</v>
      </c>
      <c r="N286" s="195">
        <f>H286/M286*365</f>
        <v>0.51312368474773995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4.1461074074074095E-2</v>
      </c>
    </row>
    <row r="287" spans="1:30">
      <c r="A287" s="147" t="s">
        <v>853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1031</v>
      </c>
      <c r="J287" s="155" t="s">
        <v>1521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1028</v>
      </c>
    </row>
    <row r="288" spans="1:30">
      <c r="A288" s="147" t="s">
        <v>854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1031</v>
      </c>
      <c r="J288" s="155" t="s">
        <v>1535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1028</v>
      </c>
    </row>
    <row r="289" spans="1:30">
      <c r="A289" s="147" t="s">
        <v>855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1031</v>
      </c>
      <c r="J289" s="155" t="s">
        <v>1536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1028</v>
      </c>
    </row>
    <row r="290" spans="1:30">
      <c r="A290" s="147" t="s">
        <v>856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1031</v>
      </c>
      <c r="J290" s="155" t="s">
        <v>1387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1028</v>
      </c>
    </row>
    <row r="291" spans="1:30" ht="18" customHeight="1">
      <c r="A291" s="147" t="s">
        <v>857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1031</v>
      </c>
      <c r="J291" s="155" t="s">
        <v>1388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1028</v>
      </c>
    </row>
    <row r="292" spans="1:30">
      <c r="A292" s="147" t="s">
        <v>865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1360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1028</v>
      </c>
    </row>
    <row r="293" spans="1:30">
      <c r="A293" s="147" t="s">
        <v>866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1361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1028</v>
      </c>
    </row>
    <row r="294" spans="1:30">
      <c r="A294" s="147" t="s">
        <v>867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1031</v>
      </c>
      <c r="J294" s="155" t="s">
        <v>1194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1028</v>
      </c>
    </row>
    <row r="295" spans="1:30">
      <c r="A295" s="147" t="s">
        <v>868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1031</v>
      </c>
      <c r="J295" s="155" t="s">
        <v>1195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1028</v>
      </c>
    </row>
    <row r="296" spans="1:30">
      <c r="A296" s="147" t="s">
        <v>869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1031</v>
      </c>
      <c r="J296" s="155" t="s">
        <v>1196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1028</v>
      </c>
    </row>
    <row r="297" spans="1:30">
      <c r="A297" s="147" t="s">
        <v>876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1031</v>
      </c>
      <c r="J297" s="155" t="s">
        <v>1197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1028</v>
      </c>
    </row>
    <row r="298" spans="1:30">
      <c r="A298" s="147" t="s">
        <v>877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1031</v>
      </c>
      <c r="J298" s="155" t="s">
        <v>1161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1028</v>
      </c>
    </row>
    <row r="299" spans="1:30">
      <c r="A299" s="147" t="s">
        <v>878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1031</v>
      </c>
      <c r="J299" s="155" t="s">
        <v>1189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1028</v>
      </c>
    </row>
    <row r="300" spans="1:30">
      <c r="A300" s="147" t="s">
        <v>879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1031</v>
      </c>
      <c r="J300" s="155" t="s">
        <v>1198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1028</v>
      </c>
    </row>
    <row r="301" spans="1:30">
      <c r="A301" s="147" t="s">
        <v>880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1031</v>
      </c>
      <c r="J301" s="155" t="s">
        <v>1199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1028</v>
      </c>
    </row>
    <row r="302" spans="1:30">
      <c r="A302" s="147" t="s">
        <v>888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1031</v>
      </c>
      <c r="J302" s="155" t="s">
        <v>1372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1028</v>
      </c>
    </row>
    <row r="303" spans="1:30">
      <c r="A303" s="147" t="s">
        <v>889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1031</v>
      </c>
      <c r="J303" s="155" t="s">
        <v>1373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1028</v>
      </c>
    </row>
    <row r="304" spans="1:30">
      <c r="A304" s="147" t="s">
        <v>890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1031</v>
      </c>
      <c r="J304" s="155" t="s">
        <v>1375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1028</v>
      </c>
    </row>
    <row r="305" spans="1:30">
      <c r="A305" s="147" t="s">
        <v>891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1031</v>
      </c>
      <c r="J305" s="155" t="s">
        <v>1389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1028</v>
      </c>
    </row>
    <row r="306" spans="1:30">
      <c r="A306" s="147" t="s">
        <v>892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1031</v>
      </c>
      <c r="J306" s="155" t="s">
        <v>1200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1028</v>
      </c>
    </row>
    <row r="307" spans="1:30">
      <c r="A307" s="147" t="s">
        <v>900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1359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1028</v>
      </c>
    </row>
    <row r="308" spans="1:30">
      <c r="A308" s="147" t="s">
        <v>901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1358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1028</v>
      </c>
    </row>
    <row r="309" spans="1:30">
      <c r="A309" s="147" t="s">
        <v>902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1031</v>
      </c>
      <c r="J309" s="155" t="s">
        <v>1374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1028</v>
      </c>
    </row>
    <row r="310" spans="1:30">
      <c r="A310" s="147" t="s">
        <v>903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1357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1028</v>
      </c>
    </row>
    <row r="311" spans="1:30">
      <c r="A311" s="147" t="s">
        <v>913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1031</v>
      </c>
      <c r="J311" s="155" t="s">
        <v>1201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1028</v>
      </c>
    </row>
    <row r="312" spans="1:30">
      <c r="A312" s="147" t="s">
        <v>914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1031</v>
      </c>
      <c r="J312" s="155" t="s">
        <v>1376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1028</v>
      </c>
    </row>
    <row r="313" spans="1:30">
      <c r="A313" s="147" t="s">
        <v>915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1356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1028</v>
      </c>
    </row>
    <row r="314" spans="1:30">
      <c r="A314" s="147" t="s">
        <v>916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1031</v>
      </c>
      <c r="J314" s="155" t="s">
        <v>1377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1028</v>
      </c>
    </row>
    <row r="315" spans="1:30">
      <c r="A315" s="147" t="s">
        <v>917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1031</v>
      </c>
      <c r="J315" s="155" t="s">
        <v>1378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1028</v>
      </c>
    </row>
    <row r="316" spans="1:30">
      <c r="A316" s="147" t="s">
        <v>928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1031</v>
      </c>
      <c r="J316" s="155" t="s">
        <v>1379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1028</v>
      </c>
    </row>
    <row r="317" spans="1:30">
      <c r="A317" s="147" t="s">
        <v>929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1031</v>
      </c>
      <c r="J317" s="155" t="s">
        <v>1380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1028</v>
      </c>
    </row>
    <row r="318" spans="1:30">
      <c r="A318" s="147" t="s">
        <v>930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1031</v>
      </c>
      <c r="J318" s="155" t="s">
        <v>1381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1028</v>
      </c>
    </row>
    <row r="319" spans="1:30">
      <c r="A319" s="147" t="s">
        <v>931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1031</v>
      </c>
      <c r="J319" s="155" t="s">
        <v>1382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1028</v>
      </c>
    </row>
    <row r="320" spans="1:30">
      <c r="A320" s="147" t="s">
        <v>932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1355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1028</v>
      </c>
    </row>
    <row r="321" spans="1:30">
      <c r="A321" s="147" t="s">
        <v>940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1354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1028</v>
      </c>
    </row>
    <row r="322" spans="1:30">
      <c r="A322" s="147" t="s">
        <v>941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1353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1028</v>
      </c>
    </row>
    <row r="323" spans="1:30">
      <c r="A323" s="147" t="s">
        <v>942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1352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1028</v>
      </c>
    </row>
    <row r="324" spans="1:30">
      <c r="A324" s="147" t="s">
        <v>943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1031</v>
      </c>
      <c r="J324" s="155" t="s">
        <v>1384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1028</v>
      </c>
    </row>
    <row r="325" spans="1:30">
      <c r="A325" s="147" t="s">
        <v>944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1031</v>
      </c>
      <c r="J325" s="155" t="s">
        <v>1390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1028</v>
      </c>
    </row>
    <row r="326" spans="1:30">
      <c r="A326" s="147" t="s">
        <v>945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1031</v>
      </c>
      <c r="J326" s="155" t="s">
        <v>1391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1028</v>
      </c>
    </row>
    <row r="327" spans="1:30">
      <c r="A327" s="147" t="s">
        <v>946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1031</v>
      </c>
      <c r="J327" s="155" t="s">
        <v>1532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1028</v>
      </c>
    </row>
    <row r="328" spans="1:30">
      <c r="A328" s="147" t="s">
        <v>950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1031</v>
      </c>
      <c r="J328" s="155" t="s">
        <v>1392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1028</v>
      </c>
    </row>
    <row r="329" spans="1:30">
      <c r="A329" s="147" t="s">
        <v>951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1031</v>
      </c>
      <c r="J329" s="155" t="s">
        <v>1533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1028</v>
      </c>
    </row>
    <row r="330" spans="1:30">
      <c r="A330" s="147" t="s">
        <v>952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1031</v>
      </c>
      <c r="J330" s="155" t="s">
        <v>1529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1028</v>
      </c>
    </row>
    <row r="331" spans="1:30">
      <c r="A331" s="147" t="s">
        <v>953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1031</v>
      </c>
      <c r="J331" s="155" t="s">
        <v>1393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1028</v>
      </c>
    </row>
    <row r="332" spans="1:30">
      <c r="A332" s="147" t="s">
        <v>954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1031</v>
      </c>
      <c r="J332" s="155" t="s">
        <v>1537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1028</v>
      </c>
    </row>
    <row r="333" spans="1:30">
      <c r="A333" s="147" t="s">
        <v>965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1031</v>
      </c>
      <c r="J333" s="155" t="s">
        <v>1396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1028</v>
      </c>
    </row>
    <row r="334" spans="1:30">
      <c r="A334" s="147" t="s">
        <v>966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1031</v>
      </c>
      <c r="J334" s="155" t="s">
        <v>1534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1028</v>
      </c>
    </row>
    <row r="335" spans="1:30">
      <c r="A335" s="147" t="s">
        <v>967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1031</v>
      </c>
      <c r="J335" s="155" t="s">
        <v>1394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1028</v>
      </c>
    </row>
    <row r="336" spans="1:30">
      <c r="A336" s="147" t="s">
        <v>968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1031</v>
      </c>
      <c r="J336" s="155" t="s">
        <v>1395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1028</v>
      </c>
    </row>
    <row r="337" spans="1:30">
      <c r="A337" s="147" t="s">
        <v>969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1031</v>
      </c>
      <c r="J337" s="155" t="s">
        <v>1383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1028</v>
      </c>
    </row>
    <row r="338" spans="1:30">
      <c r="A338" s="147" t="s">
        <v>970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1031</v>
      </c>
      <c r="J338" s="155" t="s">
        <v>1385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1028</v>
      </c>
    </row>
    <row r="339" spans="1:30">
      <c r="A339" s="147" t="s">
        <v>972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1031</v>
      </c>
      <c r="J339" s="155" t="s">
        <v>1397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1028</v>
      </c>
    </row>
    <row r="340" spans="1:30">
      <c r="A340" s="147" t="s">
        <v>974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1031</v>
      </c>
      <c r="J340" s="155" t="s">
        <v>1398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1028</v>
      </c>
    </row>
    <row r="341" spans="1:30">
      <c r="A341" s="147" t="s">
        <v>975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1031</v>
      </c>
      <c r="J341" s="155" t="s">
        <v>1386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1028</v>
      </c>
    </row>
    <row r="342" spans="1:30">
      <c r="A342" s="147" t="s">
        <v>977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1031</v>
      </c>
      <c r="J342" s="155" t="s">
        <v>1399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1028</v>
      </c>
    </row>
    <row r="343" spans="1:30">
      <c r="A343" s="147" t="s">
        <v>985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1031</v>
      </c>
      <c r="J343" s="155" t="s">
        <v>1528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1028</v>
      </c>
    </row>
    <row r="344" spans="1:30">
      <c r="A344" s="147" t="s">
        <v>986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1031</v>
      </c>
      <c r="J344" s="155" t="s">
        <v>1538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1028</v>
      </c>
    </row>
    <row r="345" spans="1:30">
      <c r="A345" s="147" t="s">
        <v>988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1031</v>
      </c>
      <c r="J345" s="155" t="s">
        <v>1540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1028</v>
      </c>
    </row>
    <row r="346" spans="1:30">
      <c r="A346" s="147" t="s">
        <v>990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1031</v>
      </c>
      <c r="J346" s="155" t="s">
        <v>1539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1028</v>
      </c>
    </row>
    <row r="347" spans="1:30">
      <c r="A347" s="147" t="s">
        <v>992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1031</v>
      </c>
      <c r="J347" s="155" t="s">
        <v>1541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1028</v>
      </c>
    </row>
    <row r="348" spans="1:30">
      <c r="A348" s="147" t="s">
        <v>1009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1031</v>
      </c>
      <c r="J348" s="155" t="s">
        <v>1542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1028</v>
      </c>
    </row>
    <row r="349" spans="1:30">
      <c r="A349" s="147" t="s">
        <v>1010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1031</v>
      </c>
      <c r="J349" s="155" t="s">
        <v>1544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1028</v>
      </c>
    </row>
    <row r="350" spans="1:30">
      <c r="A350" s="147" t="s">
        <v>1011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1031</v>
      </c>
      <c r="J350" s="155" t="s">
        <v>1546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1028</v>
      </c>
    </row>
    <row r="351" spans="1:30">
      <c r="A351" s="147" t="s">
        <v>1012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1031</v>
      </c>
      <c r="J351" s="155" t="s">
        <v>1543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1028</v>
      </c>
    </row>
    <row r="352" spans="1:30">
      <c r="A352" s="147" t="s">
        <v>1013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1031</v>
      </c>
      <c r="J352" s="155" t="s">
        <v>1545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1028</v>
      </c>
    </row>
    <row r="353" spans="1:30">
      <c r="A353" s="147" t="s">
        <v>1023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1031</v>
      </c>
      <c r="J353" s="155" t="s">
        <v>1527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1028</v>
      </c>
    </row>
    <row r="354" spans="1:30">
      <c r="A354" s="63" t="s">
        <v>1024</v>
      </c>
      <c r="B354" s="2">
        <v>135</v>
      </c>
      <c r="C354" s="56">
        <v>117.87</v>
      </c>
      <c r="D354" s="57">
        <v>1.1447000000000001</v>
      </c>
      <c r="E354" s="32">
        <f t="shared" ref="E354:E370" si="21">10%*Q354+13%</f>
        <v>0.22000000000000003</v>
      </c>
      <c r="F354" s="26">
        <f t="shared" ref="F354:F370" si="22">IF(G354="",($F$1*C354-B354)/B354,H354/B354)</f>
        <v>0.1777395777777778</v>
      </c>
      <c r="H354" s="58">
        <f t="shared" ref="H354:H370" si="23">IF(G354="",$F$1*C354-B354,G354-B354)</f>
        <v>23.994843000000003</v>
      </c>
      <c r="I354" s="2" t="s">
        <v>66</v>
      </c>
      <c r="J354" s="33" t="s">
        <v>1016</v>
      </c>
      <c r="K354" s="59">
        <f t="shared" ref="K354:K370" si="24">DATE(MID(J354,1,4),MID(J354,5,2),MID(J354,7,2))</f>
        <v>43998</v>
      </c>
      <c r="L354" s="60" t="str">
        <f t="shared" ref="L354:L370" ca="1" si="25">IF(LEN(J354) &gt; 15,DATE(MID(J354,12,4),MID(J354,16,2),MID(J354,18,2)),TEXT(TODAY(),"yyyy/m/d"))</f>
        <v>2020/7/27</v>
      </c>
      <c r="M354" s="44">
        <f t="shared" ref="M354:M370" ca="1" si="26">(L354-K354+1)*B354</f>
        <v>5670</v>
      </c>
      <c r="N354" s="61">
        <f t="shared" ref="N354:N370" ca="1" si="27">H354/M354*365</f>
        <v>1.5446415687830688</v>
      </c>
      <c r="O354" s="35">
        <f t="shared" ref="O354:O370" si="28">D354*C354</f>
        <v>134.92578900000001</v>
      </c>
      <c r="P354" s="35">
        <f t="shared" ref="P354:P370" si="29">O354-B354</f>
        <v>-7.4210999999991145E-2</v>
      </c>
      <c r="Q354" s="36">
        <f t="shared" ref="Q354:Q370" si="30">B354/150</f>
        <v>0.9</v>
      </c>
      <c r="R354" s="37">
        <f t="shared" ref="R354:R370" si="31">R353+C354-T354</f>
        <v>41630.799999999974</v>
      </c>
      <c r="S354" s="38">
        <f t="shared" ref="S354:S370" si="32">R354*D354</f>
        <v>47654.776759999972</v>
      </c>
      <c r="T354" s="38"/>
      <c r="U354" s="62"/>
      <c r="V354" s="39">
        <f t="shared" ref="V354:V370" si="33">U354+V353</f>
        <v>12581.689999999999</v>
      </c>
      <c r="W354" s="39">
        <f t="shared" ref="W354:W370" si="34">S354+V354</f>
        <v>60236.466759999967</v>
      </c>
      <c r="X354" s="1">
        <f t="shared" ref="X354:X370" si="35">X353+B354</f>
        <v>52565</v>
      </c>
      <c r="Y354" s="37">
        <f t="shared" ref="Y354:Y370" si="36">W354-X354</f>
        <v>7671.4667599999666</v>
      </c>
      <c r="Z354" s="204">
        <f t="shared" ref="Z354:Z370" si="37">W354/X354-1</f>
        <v>0.14594248568439006</v>
      </c>
      <c r="AA354" s="204">
        <f t="shared" ref="AA354:AA370" si="38">S354/(X354-V354)-1</f>
        <v>0.19186672539116878</v>
      </c>
      <c r="AB354" s="204">
        <f>SUM($C$2:C354)*D354/SUM($B$2:B354)-1</f>
        <v>0.17115748748679516</v>
      </c>
      <c r="AC354" s="204">
        <f t="shared" ref="AC354:AC370" si="39">Z354-AB354</f>
        <v>-2.5215001802405101E-2</v>
      </c>
      <c r="AD354" s="40">
        <f t="shared" ref="AD354:AD370" si="40">IF(E354-F354&lt;0,"达成",E354-F354)</f>
        <v>4.2260422222222233E-2</v>
      </c>
    </row>
    <row r="355" spans="1:30">
      <c r="A355" s="63" t="s">
        <v>1025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0.17044552592592588</v>
      </c>
      <c r="H355" s="58">
        <f t="shared" si="23"/>
        <v>23.010145999999992</v>
      </c>
      <c r="I355" s="2" t="s">
        <v>66</v>
      </c>
      <c r="J355" s="33" t="s">
        <v>1018</v>
      </c>
      <c r="K355" s="59">
        <f t="shared" si="24"/>
        <v>43999</v>
      </c>
      <c r="L355" s="60" t="str">
        <f t="shared" ca="1" si="25"/>
        <v>2020/7/27</v>
      </c>
      <c r="M355" s="44">
        <f t="shared" ca="1" si="26"/>
        <v>5535</v>
      </c>
      <c r="N355" s="61">
        <f t="shared" ca="1" si="27"/>
        <v>1.5173809015356814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4.9554474074074151E-2</v>
      </c>
    </row>
    <row r="356" spans="1:30">
      <c r="A356" s="63" t="s">
        <v>1026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0.16994593333333333</v>
      </c>
      <c r="H356" s="58">
        <f t="shared" si="23"/>
        <v>22.942701</v>
      </c>
      <c r="I356" s="2" t="s">
        <v>66</v>
      </c>
      <c r="J356" s="33" t="s">
        <v>1020</v>
      </c>
      <c r="K356" s="59">
        <f t="shared" si="24"/>
        <v>44000</v>
      </c>
      <c r="L356" s="60" t="str">
        <f t="shared" ca="1" si="25"/>
        <v>2020/7/27</v>
      </c>
      <c r="M356" s="44">
        <f t="shared" ca="1" si="26"/>
        <v>5400</v>
      </c>
      <c r="N356" s="61">
        <f t="shared" ca="1" si="27"/>
        <v>1.5507566416666665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5.0054066666666702E-2</v>
      </c>
    </row>
    <row r="357" spans="1:30">
      <c r="A357" s="63" t="s">
        <v>1027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0.15745611851851848</v>
      </c>
      <c r="H357" s="58">
        <f t="shared" si="23"/>
        <v>21.256575999999995</v>
      </c>
      <c r="I357" s="2" t="s">
        <v>66</v>
      </c>
      <c r="J357" s="33" t="s">
        <v>1022</v>
      </c>
      <c r="K357" s="59">
        <f t="shared" si="24"/>
        <v>44001</v>
      </c>
      <c r="L357" s="60" t="str">
        <f t="shared" ca="1" si="25"/>
        <v>2020/7/27</v>
      </c>
      <c r="M357" s="44">
        <f t="shared" ca="1" si="26"/>
        <v>5265</v>
      </c>
      <c r="N357" s="61">
        <f t="shared" ca="1" si="27"/>
        <v>1.4736277758784422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6.2543881481481545E-2</v>
      </c>
    </row>
    <row r="358" spans="1:30">
      <c r="A358" s="63" t="s">
        <v>1039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0.15625709629629628</v>
      </c>
      <c r="H358" s="58">
        <f t="shared" si="23"/>
        <v>21.094707999999997</v>
      </c>
      <c r="I358" s="2" t="s">
        <v>66</v>
      </c>
      <c r="J358" s="33" t="s">
        <v>1040</v>
      </c>
      <c r="K358" s="59">
        <f t="shared" si="24"/>
        <v>44004</v>
      </c>
      <c r="L358" s="60" t="str">
        <f t="shared" ca="1" si="25"/>
        <v>2020/7/27</v>
      </c>
      <c r="M358" s="44">
        <f t="shared" ca="1" si="26"/>
        <v>4860</v>
      </c>
      <c r="N358" s="61">
        <f t="shared" ca="1" si="27"/>
        <v>1.5842733374485596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6.3742903703703752E-2</v>
      </c>
    </row>
    <row r="359" spans="1:30">
      <c r="A359" s="63" t="s">
        <v>1041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0.15216043703703711</v>
      </c>
      <c r="H359" s="58">
        <f t="shared" si="23"/>
        <v>20.54165900000001</v>
      </c>
      <c r="I359" s="2" t="s">
        <v>66</v>
      </c>
      <c r="J359" s="33" t="s">
        <v>1042</v>
      </c>
      <c r="K359" s="59">
        <f t="shared" si="24"/>
        <v>44005</v>
      </c>
      <c r="L359" s="60" t="str">
        <f t="shared" ca="1" si="25"/>
        <v>2020/7/27</v>
      </c>
      <c r="M359" s="44">
        <f t="shared" ca="1" si="26"/>
        <v>4725</v>
      </c>
      <c r="N359" s="61">
        <f t="shared" ca="1" si="27"/>
        <v>1.5868159862433868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6.7839562962962924E-2</v>
      </c>
    </row>
    <row r="360" spans="1:30">
      <c r="A360" s="63" t="s">
        <v>1043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0.15425872592592593</v>
      </c>
      <c r="H360" s="58">
        <f t="shared" si="23"/>
        <v>20.824928</v>
      </c>
      <c r="I360" s="2" t="s">
        <v>66</v>
      </c>
      <c r="J360" s="33" t="s">
        <v>1044</v>
      </c>
      <c r="K360" s="59">
        <f t="shared" si="24"/>
        <v>44006</v>
      </c>
      <c r="L360" s="60" t="str">
        <f t="shared" ca="1" si="25"/>
        <v>2020/7/27</v>
      </c>
      <c r="M360" s="44">
        <f t="shared" ca="1" si="26"/>
        <v>4590</v>
      </c>
      <c r="N360" s="61">
        <f t="shared" ca="1" si="27"/>
        <v>1.6560127930283224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6.5741274074074096E-2</v>
      </c>
    </row>
    <row r="361" spans="1:30">
      <c r="A361" s="63" t="s">
        <v>1162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0.15925465185185189</v>
      </c>
      <c r="H361" s="58">
        <f t="shared" si="23"/>
        <v>21.499378000000007</v>
      </c>
      <c r="I361" s="2" t="s">
        <v>66</v>
      </c>
      <c r="J361" s="33" t="s">
        <v>1167</v>
      </c>
      <c r="K361" s="59">
        <f t="shared" si="24"/>
        <v>44011</v>
      </c>
      <c r="L361" s="60" t="str">
        <f t="shared" ca="1" si="25"/>
        <v>2020/7/27</v>
      </c>
      <c r="M361" s="44">
        <f t="shared" ca="1" si="26"/>
        <v>3915</v>
      </c>
      <c r="N361" s="61">
        <f t="shared" ca="1" si="27"/>
        <v>2.0044119974457222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6.0745348148148137E-2</v>
      </c>
    </row>
    <row r="362" spans="1:30">
      <c r="A362" s="63" t="s">
        <v>1163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0.13997037777777788</v>
      </c>
      <c r="H362" s="58">
        <f t="shared" si="23"/>
        <v>18.896001000000012</v>
      </c>
      <c r="I362" s="2" t="s">
        <v>66</v>
      </c>
      <c r="J362" s="33" t="s">
        <v>1168</v>
      </c>
      <c r="K362" s="59">
        <f t="shared" si="24"/>
        <v>44012</v>
      </c>
      <c r="L362" s="60" t="str">
        <f t="shared" ca="1" si="25"/>
        <v>2020/7/27</v>
      </c>
      <c r="M362" s="44">
        <f t="shared" ca="1" si="26"/>
        <v>3780</v>
      </c>
      <c r="N362" s="61">
        <f t="shared" ca="1" si="27"/>
        <v>1.8246138531746043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8.0029622222222152E-2</v>
      </c>
    </row>
    <row r="363" spans="1:30">
      <c r="A363" s="63" t="s">
        <v>1164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0.13657314814814817</v>
      </c>
      <c r="H363" s="58">
        <f t="shared" si="23"/>
        <v>18.437375000000003</v>
      </c>
      <c r="I363" s="2" t="s">
        <v>66</v>
      </c>
      <c r="J363" s="33" t="s">
        <v>1169</v>
      </c>
      <c r="K363" s="59">
        <f t="shared" si="24"/>
        <v>44013</v>
      </c>
      <c r="L363" s="60" t="str">
        <f t="shared" ca="1" si="25"/>
        <v>2020/7/27</v>
      </c>
      <c r="M363" s="44">
        <f t="shared" ca="1" si="26"/>
        <v>3645</v>
      </c>
      <c r="N363" s="61">
        <f t="shared" ca="1" si="27"/>
        <v>1.8462666323731141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8.3426851851851863E-2</v>
      </c>
    </row>
    <row r="364" spans="1:30">
      <c r="A364" s="63" t="s">
        <v>1165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0.11888757037037041</v>
      </c>
      <c r="H364" s="58">
        <f t="shared" si="23"/>
        <v>16.049822000000006</v>
      </c>
      <c r="I364" s="2" t="s">
        <v>66</v>
      </c>
      <c r="J364" s="33" t="s">
        <v>1171</v>
      </c>
      <c r="K364" s="59">
        <f t="shared" si="24"/>
        <v>44014</v>
      </c>
      <c r="L364" s="60" t="str">
        <f t="shared" ca="1" si="25"/>
        <v>2020/7/27</v>
      </c>
      <c r="M364" s="44">
        <f t="shared" ca="1" si="26"/>
        <v>3510</v>
      </c>
      <c r="N364" s="61">
        <f t="shared" ca="1" si="27"/>
        <v>1.6689985840455848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0.10111242962962962</v>
      </c>
    </row>
    <row r="365" spans="1:30">
      <c r="A365" s="63" t="s">
        <v>1166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0.10519873333333336</v>
      </c>
      <c r="H365" s="58">
        <f t="shared" si="23"/>
        <v>14.201829000000004</v>
      </c>
      <c r="I365" s="2" t="s">
        <v>66</v>
      </c>
      <c r="J365" s="33" t="s">
        <v>1173</v>
      </c>
      <c r="K365" s="59">
        <f t="shared" si="24"/>
        <v>44015</v>
      </c>
      <c r="L365" s="60" t="str">
        <f t="shared" ca="1" si="25"/>
        <v>2020/7/27</v>
      </c>
      <c r="M365" s="44">
        <f t="shared" ca="1" si="26"/>
        <v>3375</v>
      </c>
      <c r="N365" s="61">
        <f t="shared" ca="1" si="27"/>
        <v>1.5359015066666672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0.11480126666666667</v>
      </c>
    </row>
    <row r="366" spans="1:30">
      <c r="A366" s="63" t="s">
        <v>1522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6.2708383333333367E-2</v>
      </c>
      <c r="H366" s="58">
        <f t="shared" si="23"/>
        <v>7.5250060000000047</v>
      </c>
      <c r="I366" s="2" t="s">
        <v>66</v>
      </c>
      <c r="J366" s="33" t="s">
        <v>1511</v>
      </c>
      <c r="K366" s="59">
        <f t="shared" si="24"/>
        <v>44018</v>
      </c>
      <c r="L366" s="60" t="str">
        <f t="shared" ca="1" si="25"/>
        <v>2020/7/27</v>
      </c>
      <c r="M366" s="44">
        <f t="shared" ca="1" si="26"/>
        <v>2640</v>
      </c>
      <c r="N366" s="61">
        <f t="shared" ca="1" si="27"/>
        <v>1.0403890871212127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0.14729161666666665</v>
      </c>
    </row>
    <row r="367" spans="1:30">
      <c r="A367" s="63" t="s">
        <v>1523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4.8994566666666607E-2</v>
      </c>
      <c r="H367" s="58">
        <f t="shared" si="23"/>
        <v>5.8793479999999931</v>
      </c>
      <c r="I367" s="2" t="s">
        <v>66</v>
      </c>
      <c r="J367" s="33" t="s">
        <v>1513</v>
      </c>
      <c r="K367" s="59">
        <f t="shared" si="24"/>
        <v>44019</v>
      </c>
      <c r="L367" s="60" t="str">
        <f t="shared" ca="1" si="25"/>
        <v>2020/7/27</v>
      </c>
      <c r="M367" s="44">
        <f t="shared" ca="1" si="26"/>
        <v>2520</v>
      </c>
      <c r="N367" s="61">
        <f t="shared" ca="1" si="27"/>
        <v>0.85157223015872918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0.16100543333333342</v>
      </c>
    </row>
    <row r="368" spans="1:30">
      <c r="A368" s="63" t="s">
        <v>1524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2.5838450000000061E-2</v>
      </c>
      <c r="H368" s="58">
        <f t="shared" si="23"/>
        <v>3.1006140000000073</v>
      </c>
      <c r="I368" s="2" t="s">
        <v>66</v>
      </c>
      <c r="J368" s="33" t="s">
        <v>1515</v>
      </c>
      <c r="K368" s="59">
        <f t="shared" si="24"/>
        <v>44020</v>
      </c>
      <c r="L368" s="60" t="str">
        <f t="shared" ca="1" si="25"/>
        <v>2020/7/27</v>
      </c>
      <c r="M368" s="44">
        <f t="shared" ca="1" si="26"/>
        <v>2400</v>
      </c>
      <c r="N368" s="61">
        <f t="shared" ca="1" si="27"/>
        <v>0.47155171250000111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0.18416154999999995</v>
      </c>
    </row>
    <row r="369" spans="1:30">
      <c r="A369" s="63" t="s">
        <v>1525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2.5699250000000024E-3</v>
      </c>
      <c r="H369" s="58">
        <f t="shared" si="23"/>
        <v>0.3083910000000003</v>
      </c>
      <c r="I369" s="2" t="s">
        <v>66</v>
      </c>
      <c r="J369" s="33" t="s">
        <v>1517</v>
      </c>
      <c r="K369" s="59">
        <f t="shared" si="24"/>
        <v>44021</v>
      </c>
      <c r="L369" s="60" t="str">
        <f t="shared" ca="1" si="25"/>
        <v>2020/7/27</v>
      </c>
      <c r="M369" s="44">
        <f t="shared" ca="1" si="26"/>
        <v>2280</v>
      </c>
      <c r="N369" s="61">
        <f t="shared" ca="1" si="27"/>
        <v>4.9369611842105317E-2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0.20743007500000002</v>
      </c>
    </row>
    <row r="370" spans="1:30">
      <c r="A370" s="63" t="s">
        <v>1526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3.9188249999999886E-3</v>
      </c>
      <c r="H370" s="58">
        <f t="shared" si="23"/>
        <v>0.47025899999999865</v>
      </c>
      <c r="I370" s="2" t="s">
        <v>66</v>
      </c>
      <c r="J370" s="33" t="s">
        <v>1519</v>
      </c>
      <c r="K370" s="59">
        <f t="shared" si="24"/>
        <v>44022</v>
      </c>
      <c r="L370" s="60" t="str">
        <f t="shared" ca="1" si="25"/>
        <v>2020/7/27</v>
      </c>
      <c r="M370" s="44">
        <f t="shared" ca="1" si="26"/>
        <v>2160</v>
      </c>
      <c r="N370" s="61">
        <f t="shared" ca="1" si="27"/>
        <v>7.9465062499999767E-2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0.20608117500000003</v>
      </c>
    </row>
    <row r="371" spans="1:30">
      <c r="A371" s="63" t="s">
        <v>1587</v>
      </c>
      <c r="B371" s="2">
        <v>120</v>
      </c>
      <c r="C371" s="180">
        <v>86.63</v>
      </c>
      <c r="D371" s="181">
        <v>1.3845000000000001</v>
      </c>
      <c r="E371" s="32">
        <f t="shared" ref="E371:E375" si="41">10%*Q371+13%</f>
        <v>0.21000000000000002</v>
      </c>
      <c r="F371" s="26">
        <f t="shared" ref="F371:F375" si="42">IF(G371="",($F$1*C371-B371)/B371,H371/B371)</f>
        <v>-2.6206608333333391E-2</v>
      </c>
      <c r="H371" s="58">
        <f t="shared" ref="H371:H375" si="43">IF(G371="",$F$1*C371-B371,G371-B371)</f>
        <v>-3.1447930000000071</v>
      </c>
      <c r="I371" s="2" t="s">
        <v>66</v>
      </c>
      <c r="J371" s="33" t="s">
        <v>1578</v>
      </c>
      <c r="K371" s="59">
        <f t="shared" ref="K371:K375" si="44">DATE(MID(J371,1,4),MID(J371,5,2),MID(J371,7,2))</f>
        <v>44025</v>
      </c>
      <c r="L371" s="60" t="str">
        <f t="shared" ref="L371:L375" ca="1" si="45">IF(LEN(J371) &gt; 15,DATE(MID(J371,12,4),MID(J371,16,2),MID(J371,18,2)),TEXT(TODAY(),"yyyy/m/d"))</f>
        <v>2020/7/27</v>
      </c>
      <c r="M371" s="44">
        <f t="shared" ref="M371:M375" ca="1" si="46">(L371-K371+1)*B371</f>
        <v>1800</v>
      </c>
      <c r="N371" s="61">
        <f t="shared" ref="N371:N375" ca="1" si="47">H371/M371*365</f>
        <v>-0.63769413611111259</v>
      </c>
      <c r="O371" s="35">
        <f t="shared" ref="O371:O375" si="48">D371*C371</f>
        <v>119.939235</v>
      </c>
      <c r="P371" s="35">
        <f t="shared" ref="P371:P375" si="49">O371-B371</f>
        <v>-6.0765000000003511E-2</v>
      </c>
      <c r="Q371" s="36">
        <f t="shared" ref="Q371:Q375" si="50">B371/150</f>
        <v>0.8</v>
      </c>
      <c r="R371" s="37">
        <f t="shared" ref="R371:R375" si="51">R370+C371-T371</f>
        <v>2865.269999999955</v>
      </c>
      <c r="S371" s="38">
        <f t="shared" ref="S371:S375" si="52">R371*D371</f>
        <v>3966.9663149999378</v>
      </c>
      <c r="T371" s="38">
        <v>4154.74</v>
      </c>
      <c r="U371" s="62">
        <v>5746.49</v>
      </c>
      <c r="V371" s="39">
        <f t="shared" ref="V371:V375" si="53">U371+V370</f>
        <v>63905.729999999989</v>
      </c>
      <c r="W371" s="39">
        <f t="shared" ref="W371:W375" si="54">S371+V371</f>
        <v>67872.696314999921</v>
      </c>
      <c r="X371" s="1">
        <f t="shared" ref="X371:X375" si="55">X370+B371</f>
        <v>54770</v>
      </c>
      <c r="Y371" s="37">
        <f t="shared" ref="Y371:Y375" si="56">W371-X371</f>
        <v>13102.696314999921</v>
      </c>
      <c r="Z371" s="204">
        <f t="shared" ref="Z371:Z375" si="57">W371/X371-1</f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ref="AC371:AC375" si="58">Z371-AB371</f>
        <v>-0.16582321663662558</v>
      </c>
      <c r="AD371" s="40">
        <f t="shared" ref="AD371:AD375" si="59">IF(E371-F371&lt;0,"达成",E371-F371)</f>
        <v>0.2362066083333334</v>
      </c>
    </row>
    <row r="372" spans="1:30">
      <c r="A372" s="63" t="s">
        <v>1588</v>
      </c>
      <c r="B372" s="2">
        <v>120</v>
      </c>
      <c r="C372" s="180">
        <v>87.72</v>
      </c>
      <c r="D372" s="181">
        <v>1.3673</v>
      </c>
      <c r="E372" s="32">
        <f t="shared" si="41"/>
        <v>0.21000000000000002</v>
      </c>
      <c r="F372" s="26">
        <f t="shared" si="42"/>
        <v>-1.3954100000000006E-2</v>
      </c>
      <c r="H372" s="58">
        <f t="shared" si="43"/>
        <v>-1.6744920000000008</v>
      </c>
      <c r="I372" s="2" t="s">
        <v>66</v>
      </c>
      <c r="J372" s="33" t="s">
        <v>1580</v>
      </c>
      <c r="K372" s="59">
        <f t="shared" si="44"/>
        <v>44026</v>
      </c>
      <c r="L372" s="60" t="str">
        <f t="shared" ca="1" si="45"/>
        <v>2020/7/27</v>
      </c>
      <c r="M372" s="44">
        <f t="shared" ca="1" si="46"/>
        <v>1680</v>
      </c>
      <c r="N372" s="61">
        <f t="shared" ca="1" si="47"/>
        <v>-0.36380332142857164</v>
      </c>
      <c r="O372" s="35">
        <f t="shared" si="48"/>
        <v>119.939556</v>
      </c>
      <c r="P372" s="35">
        <f t="shared" si="49"/>
        <v>-6.0444000000003939E-2</v>
      </c>
      <c r="Q372" s="36">
        <f t="shared" si="50"/>
        <v>0.8</v>
      </c>
      <c r="R372" s="37">
        <f t="shared" si="51"/>
        <v>2952.9899999999548</v>
      </c>
      <c r="S372" s="38">
        <f t="shared" si="52"/>
        <v>4037.6232269999382</v>
      </c>
      <c r="T372" s="38"/>
      <c r="U372" s="62"/>
      <c r="V372" s="39">
        <f t="shared" si="53"/>
        <v>63905.729999999989</v>
      </c>
      <c r="W372" s="39">
        <f t="shared" si="54"/>
        <v>67943.353226999927</v>
      </c>
      <c r="X372" s="1">
        <f t="shared" si="55"/>
        <v>54890</v>
      </c>
      <c r="Y372" s="37">
        <f t="shared" si="56"/>
        <v>13053.353226999927</v>
      </c>
      <c r="Z372" s="204">
        <f t="shared" si="5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58"/>
        <v>-0.14893354653119828</v>
      </c>
      <c r="AD372" s="40">
        <f t="shared" si="59"/>
        <v>0.22395410000000002</v>
      </c>
    </row>
    <row r="373" spans="1:30">
      <c r="A373" s="63" t="s">
        <v>1589</v>
      </c>
      <c r="B373" s="2">
        <v>120</v>
      </c>
      <c r="C373" s="180">
        <v>89.44</v>
      </c>
      <c r="D373" s="181">
        <v>1.341</v>
      </c>
      <c r="E373" s="32">
        <f t="shared" si="41"/>
        <v>0.21000000000000002</v>
      </c>
      <c r="F373" s="26">
        <f t="shared" si="42"/>
        <v>5.3801333333332478E-3</v>
      </c>
      <c r="H373" s="58">
        <f t="shared" si="43"/>
        <v>0.64561599999998975</v>
      </c>
      <c r="I373" s="2" t="s">
        <v>66</v>
      </c>
      <c r="J373" s="33" t="s">
        <v>1582</v>
      </c>
      <c r="K373" s="59">
        <f t="shared" si="44"/>
        <v>44027</v>
      </c>
      <c r="L373" s="60" t="str">
        <f t="shared" ca="1" si="45"/>
        <v>2020/7/27</v>
      </c>
      <c r="M373" s="44">
        <f t="shared" ca="1" si="46"/>
        <v>1560</v>
      </c>
      <c r="N373" s="61">
        <f t="shared" ca="1" si="47"/>
        <v>0.15105758974358735</v>
      </c>
      <c r="O373" s="35">
        <f t="shared" si="48"/>
        <v>119.93903999999999</v>
      </c>
      <c r="P373" s="35">
        <f t="shared" si="49"/>
        <v>-6.0960000000008563E-2</v>
      </c>
      <c r="Q373" s="36">
        <f t="shared" si="50"/>
        <v>0.8</v>
      </c>
      <c r="R373" s="37">
        <f t="shared" si="51"/>
        <v>3042.4299999999548</v>
      </c>
      <c r="S373" s="38">
        <f t="shared" si="52"/>
        <v>4079.8986299999392</v>
      </c>
      <c r="T373" s="38"/>
      <c r="U373" s="62"/>
      <c r="V373" s="39">
        <f t="shared" si="53"/>
        <v>63905.729999999989</v>
      </c>
      <c r="W373" s="39">
        <f t="shared" si="54"/>
        <v>67985.628629999934</v>
      </c>
      <c r="X373" s="1">
        <f t="shared" si="55"/>
        <v>55010</v>
      </c>
      <c r="Y373" s="37">
        <f t="shared" si="56"/>
        <v>12975.628629999934</v>
      </c>
      <c r="Z373" s="204">
        <f t="shared" si="5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58"/>
        <v>-0.12339745820677872</v>
      </c>
      <c r="AD373" s="40">
        <f t="shared" si="59"/>
        <v>0.20461986666666676</v>
      </c>
    </row>
    <row r="374" spans="1:30">
      <c r="A374" s="63" t="s">
        <v>1590</v>
      </c>
      <c r="B374" s="2">
        <v>120</v>
      </c>
      <c r="C374" s="180">
        <v>93.69</v>
      </c>
      <c r="D374" s="181">
        <v>1.2802</v>
      </c>
      <c r="E374" s="32">
        <f t="shared" si="41"/>
        <v>0.21000000000000002</v>
      </c>
      <c r="F374" s="26">
        <f t="shared" si="42"/>
        <v>5.3153674999999963E-2</v>
      </c>
      <c r="H374" s="58">
        <f t="shared" si="43"/>
        <v>6.3784409999999951</v>
      </c>
      <c r="I374" s="2" t="s">
        <v>66</v>
      </c>
      <c r="J374" s="33" t="s">
        <v>1584</v>
      </c>
      <c r="K374" s="59">
        <f t="shared" si="44"/>
        <v>44028</v>
      </c>
      <c r="L374" s="60" t="str">
        <f t="shared" ca="1" si="45"/>
        <v>2020/7/27</v>
      </c>
      <c r="M374" s="44">
        <f t="shared" ca="1" si="46"/>
        <v>1440</v>
      </c>
      <c r="N374" s="61">
        <f t="shared" ca="1" si="47"/>
        <v>1.616757614583332</v>
      </c>
      <c r="O374" s="35">
        <f t="shared" si="48"/>
        <v>119.94193799999999</v>
      </c>
      <c r="P374" s="35">
        <f t="shared" si="49"/>
        <v>-5.8062000000006719E-2</v>
      </c>
      <c r="Q374" s="36">
        <f t="shared" si="50"/>
        <v>0.8</v>
      </c>
      <c r="R374" s="37">
        <f t="shared" si="51"/>
        <v>3136.1199999999549</v>
      </c>
      <c r="S374" s="38">
        <f t="shared" si="52"/>
        <v>4014.8608239999421</v>
      </c>
      <c r="T374" s="38"/>
      <c r="U374" s="62"/>
      <c r="V374" s="39">
        <f t="shared" si="53"/>
        <v>63905.729999999989</v>
      </c>
      <c r="W374" s="39">
        <f t="shared" si="54"/>
        <v>67920.590823999926</v>
      </c>
      <c r="X374" s="1">
        <f t="shared" si="55"/>
        <v>55130</v>
      </c>
      <c r="Y374" s="37">
        <f t="shared" si="56"/>
        <v>12790.590823999926</v>
      </c>
      <c r="Z374" s="204">
        <f t="shared" si="5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58"/>
        <v>-6.4983825614979285E-2</v>
      </c>
      <c r="AD374" s="40">
        <f t="shared" si="59"/>
        <v>0.15684632500000006</v>
      </c>
    </row>
    <row r="375" spans="1:30">
      <c r="A375" s="63" t="s">
        <v>1591</v>
      </c>
      <c r="B375" s="2">
        <v>120</v>
      </c>
      <c r="C375" s="180">
        <v>93.28</v>
      </c>
      <c r="D375" s="181">
        <v>1.2858000000000001</v>
      </c>
      <c r="E375" s="32">
        <f t="shared" si="41"/>
        <v>0.21000000000000002</v>
      </c>
      <c r="F375" s="26">
        <f t="shared" si="42"/>
        <v>4.8544933333333283E-2</v>
      </c>
      <c r="H375" s="58">
        <f t="shared" si="43"/>
        <v>5.8253919999999937</v>
      </c>
      <c r="I375" s="2" t="s">
        <v>66</v>
      </c>
      <c r="J375" s="33" t="s">
        <v>1586</v>
      </c>
      <c r="K375" s="59">
        <f t="shared" si="44"/>
        <v>44029</v>
      </c>
      <c r="L375" s="60" t="str">
        <f t="shared" ca="1" si="45"/>
        <v>2020/7/27</v>
      </c>
      <c r="M375" s="44">
        <f t="shared" ca="1" si="46"/>
        <v>1320</v>
      </c>
      <c r="N375" s="61">
        <f t="shared" ca="1" si="47"/>
        <v>1.6108091515151499</v>
      </c>
      <c r="O375" s="35">
        <f t="shared" si="48"/>
        <v>119.939424</v>
      </c>
      <c r="P375" s="35">
        <f t="shared" si="49"/>
        <v>-6.0575999999997521E-2</v>
      </c>
      <c r="Q375" s="36">
        <f t="shared" si="50"/>
        <v>0.8</v>
      </c>
      <c r="R375" s="37">
        <f t="shared" si="51"/>
        <v>3229.3999999999551</v>
      </c>
      <c r="S375" s="38">
        <f t="shared" si="52"/>
        <v>4152.3625199999424</v>
      </c>
      <c r="T375" s="38"/>
      <c r="U375" s="62"/>
      <c r="V375" s="39">
        <f t="shared" si="53"/>
        <v>63905.729999999989</v>
      </c>
      <c r="W375" s="39">
        <f t="shared" si="54"/>
        <v>68058.092519999933</v>
      </c>
      <c r="X375" s="1">
        <f t="shared" si="55"/>
        <v>55250</v>
      </c>
      <c r="Y375" s="37">
        <f t="shared" si="56"/>
        <v>12808.092519999933</v>
      </c>
      <c r="Z375" s="204">
        <f t="shared" si="5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58"/>
        <v>-7.0179931206347801E-2</v>
      </c>
      <c r="AD375" s="40">
        <f t="shared" si="59"/>
        <v>0.16145506666666673</v>
      </c>
    </row>
    <row r="376" spans="1:30">
      <c r="A376" s="63" t="s">
        <v>1602</v>
      </c>
      <c r="B376" s="2">
        <v>120</v>
      </c>
      <c r="C376" s="180">
        <v>90.75</v>
      </c>
      <c r="D376" s="181">
        <v>1.3216000000000001</v>
      </c>
      <c r="E376" s="32">
        <f t="shared" ref="E376:E380" si="60">10%*Q376+13%</f>
        <v>0.21000000000000002</v>
      </c>
      <c r="F376" s="26">
        <f t="shared" ref="F376:F380" si="61">IF(G376="",($F$1*C376-B376)/B376,H376/B376)</f>
        <v>2.0105624999999943E-2</v>
      </c>
      <c r="H376" s="58">
        <f t="shared" ref="H376:H380" si="62">IF(G376="",$F$1*C376-B376,G376-B376)</f>
        <v>2.412674999999993</v>
      </c>
      <c r="I376" s="2" t="s">
        <v>66</v>
      </c>
      <c r="J376" s="33" t="s">
        <v>1593</v>
      </c>
      <c r="K376" s="59">
        <f t="shared" ref="K376:K380" si="63">DATE(MID(J376,1,4),MID(J376,5,2),MID(J376,7,2))</f>
        <v>44032</v>
      </c>
      <c r="L376" s="60" t="str">
        <f t="shared" ref="L376:L380" ca="1" si="64">IF(LEN(J376) &gt; 15,DATE(MID(J376,12,4),MID(J376,16,2),MID(J376,18,2)),TEXT(TODAY(),"yyyy/m/d"))</f>
        <v>2020/7/27</v>
      </c>
      <c r="M376" s="44">
        <f t="shared" ref="M376:M380" ca="1" si="65">(L376-K376+1)*B376</f>
        <v>960</v>
      </c>
      <c r="N376" s="61">
        <f t="shared" ref="N376:N380" ca="1" si="66">H376/M376*365</f>
        <v>0.91731914062499742</v>
      </c>
      <c r="O376" s="35">
        <f t="shared" ref="O376:O380" si="67">D376*C376</f>
        <v>119.93520000000001</v>
      </c>
      <c r="P376" s="35">
        <f t="shared" ref="P376:P380" si="68">O376-B376</f>
        <v>-6.4799999999991087E-2</v>
      </c>
      <c r="Q376" s="36">
        <f t="shared" ref="Q376:Q380" si="69">B376/150</f>
        <v>0.8</v>
      </c>
      <c r="R376" s="37">
        <f t="shared" ref="R376:R380" si="70">R375+C376-T376</f>
        <v>3320.1499999999551</v>
      </c>
      <c r="S376" s="38">
        <f t="shared" ref="S376:S380" si="71">R376*D376</f>
        <v>4387.910239999941</v>
      </c>
      <c r="T376" s="38"/>
      <c r="U376" s="62"/>
      <c r="V376" s="39">
        <f t="shared" ref="V376:V380" si="72">U376+V375</f>
        <v>63905.729999999989</v>
      </c>
      <c r="W376" s="39">
        <f t="shared" ref="W376:W380" si="73">S376+V376</f>
        <v>68293.640239999935</v>
      </c>
      <c r="X376" s="1">
        <f t="shared" ref="X376:X380" si="74">X375+B376</f>
        <v>55370</v>
      </c>
      <c r="Y376" s="37">
        <f t="shared" ref="Y376:Y380" si="75">W376-X376</f>
        <v>12923.640239999935</v>
      </c>
      <c r="Z376" s="204">
        <f t="shared" ref="Z376:Z380" si="76">W376/X376-1</f>
        <v>0.2334050973451316</v>
      </c>
      <c r="AA376" s="204">
        <v>0</v>
      </c>
      <c r="AB376" s="204">
        <f>SUM($C$2:C376)*D376/SUM($B$2:B376)-1</f>
        <v>0.337510744086021</v>
      </c>
      <c r="AC376" s="204">
        <f t="shared" ref="AC376:AC380" si="77">Z376-AB376</f>
        <v>-0.1041056467408894</v>
      </c>
      <c r="AD376" s="40">
        <f t="shared" ref="AD376:AD380" si="78">IF(E376-F376&lt;0,"达成",E376-F376)</f>
        <v>0.18989437500000009</v>
      </c>
    </row>
    <row r="377" spans="1:30">
      <c r="A377" s="63" t="s">
        <v>1603</v>
      </c>
      <c r="B377" s="2">
        <v>120</v>
      </c>
      <c r="C377" s="180">
        <v>90.23</v>
      </c>
      <c r="D377" s="181">
        <v>1.3291999999999999</v>
      </c>
      <c r="E377" s="32">
        <f t="shared" si="60"/>
        <v>0.21000000000000002</v>
      </c>
      <c r="F377" s="26">
        <f t="shared" si="61"/>
        <v>1.4260391666666669E-2</v>
      </c>
      <c r="H377" s="58">
        <f t="shared" si="62"/>
        <v>1.7112470000000002</v>
      </c>
      <c r="I377" s="2" t="s">
        <v>66</v>
      </c>
      <c r="J377" s="33" t="s">
        <v>1595</v>
      </c>
      <c r="K377" s="59">
        <f t="shared" si="63"/>
        <v>44033</v>
      </c>
      <c r="L377" s="60" t="str">
        <f t="shared" ca="1" si="64"/>
        <v>2020/7/27</v>
      </c>
      <c r="M377" s="44">
        <f t="shared" ca="1" si="65"/>
        <v>840</v>
      </c>
      <c r="N377" s="61">
        <f t="shared" ca="1" si="66"/>
        <v>0.74357756547619047</v>
      </c>
      <c r="O377" s="35">
        <f t="shared" si="67"/>
        <v>119.933716</v>
      </c>
      <c r="P377" s="35">
        <f t="shared" si="68"/>
        <v>-6.6283999999996013E-2</v>
      </c>
      <c r="Q377" s="36">
        <f t="shared" si="69"/>
        <v>0.8</v>
      </c>
      <c r="R377" s="37">
        <f t="shared" si="70"/>
        <v>3410.3799999999551</v>
      </c>
      <c r="S377" s="38">
        <f t="shared" si="71"/>
        <v>4533.07709599994</v>
      </c>
      <c r="T377" s="38"/>
      <c r="U377" s="62"/>
      <c r="V377" s="39">
        <f t="shared" si="72"/>
        <v>63905.729999999989</v>
      </c>
      <c r="W377" s="39">
        <f t="shared" si="73"/>
        <v>68438.807095999931</v>
      </c>
      <c r="X377" s="1">
        <f t="shared" si="74"/>
        <v>55490</v>
      </c>
      <c r="Y377" s="37">
        <f t="shared" si="75"/>
        <v>12948.807095999931</v>
      </c>
      <c r="Z377" s="204">
        <f t="shared" si="76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77"/>
        <v>-0.11109384431089953</v>
      </c>
      <c r="AD377" s="40">
        <f t="shared" si="78"/>
        <v>0.19573960833333334</v>
      </c>
    </row>
    <row r="378" spans="1:30">
      <c r="A378" s="63" t="s">
        <v>1604</v>
      </c>
      <c r="B378" s="2">
        <v>120</v>
      </c>
      <c r="C378" s="180">
        <v>89.32</v>
      </c>
      <c r="D378" s="181">
        <v>1.3428</v>
      </c>
      <c r="E378" s="32">
        <f t="shared" si="60"/>
        <v>0.21000000000000002</v>
      </c>
      <c r="F378" s="26">
        <f t="shared" si="61"/>
        <v>4.0312333333332616E-3</v>
      </c>
      <c r="H378" s="58">
        <f t="shared" si="62"/>
        <v>0.48374799999999141</v>
      </c>
      <c r="I378" s="2" t="s">
        <v>66</v>
      </c>
      <c r="J378" s="33" t="s">
        <v>1597</v>
      </c>
      <c r="K378" s="59">
        <f t="shared" si="63"/>
        <v>44034</v>
      </c>
      <c r="L378" s="60" t="str">
        <f t="shared" ca="1" si="64"/>
        <v>2020/7/27</v>
      </c>
      <c r="M378" s="44">
        <f t="shared" ca="1" si="65"/>
        <v>720</v>
      </c>
      <c r="N378" s="61">
        <f t="shared" ca="1" si="66"/>
        <v>0.24523336111110675</v>
      </c>
      <c r="O378" s="35">
        <f t="shared" si="67"/>
        <v>119.93889599999999</v>
      </c>
      <c r="P378" s="35">
        <f t="shared" si="68"/>
        <v>-6.110400000001448E-2</v>
      </c>
      <c r="Q378" s="36">
        <f t="shared" si="69"/>
        <v>0.8</v>
      </c>
      <c r="R378" s="37">
        <f t="shared" si="70"/>
        <v>3499.6999999999553</v>
      </c>
      <c r="S378" s="38">
        <f t="shared" si="71"/>
        <v>4699.3971599999395</v>
      </c>
      <c r="T378" s="38"/>
      <c r="U378" s="62"/>
      <c r="V378" s="39">
        <f t="shared" si="72"/>
        <v>63905.729999999989</v>
      </c>
      <c r="W378" s="39">
        <f t="shared" si="73"/>
        <v>68605.127159999931</v>
      </c>
      <c r="X378" s="1">
        <f t="shared" si="74"/>
        <v>55610</v>
      </c>
      <c r="Y378" s="37">
        <f t="shared" si="75"/>
        <v>12995.127159999931</v>
      </c>
      <c r="Z378" s="204">
        <f t="shared" si="76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77"/>
        <v>-0.12373937658561407</v>
      </c>
      <c r="AD378" s="40">
        <f t="shared" si="78"/>
        <v>0.20596876666666675</v>
      </c>
    </row>
    <row r="379" spans="1:30">
      <c r="A379" s="63" t="s">
        <v>1605</v>
      </c>
      <c r="B379" s="2">
        <v>120</v>
      </c>
      <c r="C379" s="180">
        <v>89.31</v>
      </c>
      <c r="D379" s="181">
        <v>1.3429</v>
      </c>
      <c r="E379" s="32">
        <f t="shared" si="60"/>
        <v>0.21000000000000002</v>
      </c>
      <c r="F379" s="26">
        <f t="shared" si="61"/>
        <v>3.9188249999999886E-3</v>
      </c>
      <c r="H379" s="58">
        <f t="shared" si="62"/>
        <v>0.47025899999999865</v>
      </c>
      <c r="I379" s="2" t="s">
        <v>66</v>
      </c>
      <c r="J379" s="33" t="s">
        <v>1599</v>
      </c>
      <c r="K379" s="59">
        <f t="shared" si="63"/>
        <v>44035</v>
      </c>
      <c r="L379" s="60" t="str">
        <f t="shared" ca="1" si="64"/>
        <v>2020/7/27</v>
      </c>
      <c r="M379" s="44">
        <f t="shared" ca="1" si="65"/>
        <v>600</v>
      </c>
      <c r="N379" s="61">
        <f t="shared" ca="1" si="66"/>
        <v>0.28607422499999918</v>
      </c>
      <c r="O379" s="35">
        <f t="shared" si="67"/>
        <v>119.934399</v>
      </c>
      <c r="P379" s="35">
        <f t="shared" si="68"/>
        <v>-6.5601000000000909E-2</v>
      </c>
      <c r="Q379" s="36">
        <f t="shared" si="69"/>
        <v>0.8</v>
      </c>
      <c r="R379" s="37">
        <f t="shared" si="70"/>
        <v>3589.0099999999552</v>
      </c>
      <c r="S379" s="38">
        <f t="shared" si="71"/>
        <v>4819.6815289999395</v>
      </c>
      <c r="T379" s="38"/>
      <c r="U379" s="62"/>
      <c r="V379" s="39">
        <f t="shared" si="72"/>
        <v>63905.729999999989</v>
      </c>
      <c r="W379" s="39">
        <f t="shared" si="73"/>
        <v>68725.411528999932</v>
      </c>
      <c r="X379" s="1">
        <f t="shared" si="74"/>
        <v>55730</v>
      </c>
      <c r="Y379" s="37">
        <f t="shared" si="75"/>
        <v>12995.411528999932</v>
      </c>
      <c r="Z379" s="204">
        <f t="shared" si="76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77"/>
        <v>-0.12356054770935443</v>
      </c>
      <c r="AD379" s="40">
        <f t="shared" si="78"/>
        <v>0.20608117500000003</v>
      </c>
    </row>
    <row r="380" spans="1:30">
      <c r="A380" s="63" t="s">
        <v>1606</v>
      </c>
      <c r="B380" s="2">
        <v>120</v>
      </c>
      <c r="C380" s="180">
        <v>93.8</v>
      </c>
      <c r="D380" s="181">
        <v>1.2786999999999999</v>
      </c>
      <c r="E380" s="32">
        <f t="shared" si="60"/>
        <v>0.21000000000000002</v>
      </c>
      <c r="F380" s="26">
        <f t="shared" si="61"/>
        <v>5.439016666666667E-2</v>
      </c>
      <c r="H380" s="58">
        <f t="shared" si="62"/>
        <v>6.5268200000000007</v>
      </c>
      <c r="I380" s="2" t="s">
        <v>66</v>
      </c>
      <c r="J380" s="33" t="s">
        <v>1601</v>
      </c>
      <c r="K380" s="59">
        <f t="shared" si="63"/>
        <v>44036</v>
      </c>
      <c r="L380" s="60" t="str">
        <f t="shared" ca="1" si="64"/>
        <v>2020/7/27</v>
      </c>
      <c r="M380" s="44">
        <f t="shared" ca="1" si="65"/>
        <v>480</v>
      </c>
      <c r="N380" s="61">
        <f t="shared" ca="1" si="66"/>
        <v>4.9631027083333334</v>
      </c>
      <c r="O380" s="35">
        <f t="shared" si="67"/>
        <v>119.94206</v>
      </c>
      <c r="P380" s="35">
        <f t="shared" si="68"/>
        <v>-5.7940000000002101E-2</v>
      </c>
      <c r="Q380" s="36">
        <f t="shared" si="69"/>
        <v>0.8</v>
      </c>
      <c r="R380" s="37">
        <f t="shared" si="70"/>
        <v>3682.8099999999554</v>
      </c>
      <c r="S380" s="38">
        <f t="shared" si="71"/>
        <v>4709.2091469999432</v>
      </c>
      <c r="T380" s="38"/>
      <c r="U380" s="62"/>
      <c r="V380" s="39">
        <f t="shared" si="72"/>
        <v>63905.729999999989</v>
      </c>
      <c r="W380" s="39">
        <f t="shared" si="73"/>
        <v>68614.939146999939</v>
      </c>
      <c r="X380" s="1">
        <f t="shared" si="74"/>
        <v>55850</v>
      </c>
      <c r="Y380" s="37">
        <f t="shared" si="75"/>
        <v>12764.939146999939</v>
      </c>
      <c r="Z380" s="204">
        <f t="shared" si="76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77"/>
        <v>-6.2692423049981905E-2</v>
      </c>
      <c r="AD380" s="40">
        <f t="shared" si="78"/>
        <v>0.15560983333333334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380">
    <cfRule type="cellIs" dxfId="2" priority="13" operator="between">
      <formula>-0.3</formula>
      <formula>-0.03</formula>
    </cfRule>
  </conditionalFormatting>
  <conditionalFormatting sqref="F1:F1048576 H1:H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80">
    <cfRule type="dataBar" priority="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80">
    <cfRule type="dataBar" priority="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Z2:Z380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AA2:AA380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682</v>
      </c>
      <c r="C2" s="2" t="s">
        <v>683</v>
      </c>
      <c r="D2" s="2" t="s">
        <v>684</v>
      </c>
      <c r="E2" s="2" t="s">
        <v>685</v>
      </c>
      <c r="F2" s="2" t="s">
        <v>686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4" activePane="bottomRight" state="frozen"/>
      <selection pane="topRight" activeCell="D1" sqref="D1"/>
      <selection pane="bottomLeft" activeCell="A22" sqref="A22"/>
      <selection pane="bottomRight" activeCell="L36" sqref="L36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5" width="9.25" style="2" customWidth="1"/>
    <col min="16" max="1025" width="9.625" style="2" customWidth="1"/>
  </cols>
  <sheetData>
    <row r="1" spans="1:15" ht="36.950000000000003" customHeight="1">
      <c r="A1" s="9"/>
      <c r="D1" s="67" t="s">
        <v>687</v>
      </c>
      <c r="E1" s="209">
        <f>G3</f>
        <v>4080.7200000000003</v>
      </c>
      <c r="F1" s="209"/>
      <c r="G1" s="68" t="s">
        <v>688</v>
      </c>
      <c r="H1" s="210">
        <f>G3/I3*365</f>
        <v>2.4140401944894654</v>
      </c>
      <c r="I1" s="210"/>
      <c r="J1" s="67" t="s">
        <v>689</v>
      </c>
      <c r="K1" s="209">
        <f>M3</f>
        <v>4287.6000000000004</v>
      </c>
      <c r="L1" s="209"/>
      <c r="M1" s="68" t="s">
        <v>688</v>
      </c>
      <c r="N1" s="210">
        <f>M3/O3*365</f>
        <v>2.0950120481927712</v>
      </c>
      <c r="O1" s="210"/>
    </row>
    <row r="2" spans="1:15" s="69" customFormat="1">
      <c r="A2" s="69" t="s">
        <v>690</v>
      </c>
      <c r="B2" s="69" t="s">
        <v>691</v>
      </c>
      <c r="C2" s="69" t="s">
        <v>692</v>
      </c>
      <c r="D2" s="70" t="s">
        <v>693</v>
      </c>
      <c r="E2" s="71" t="s">
        <v>694</v>
      </c>
      <c r="F2" s="72" t="s">
        <v>695</v>
      </c>
      <c r="G2" s="73" t="s">
        <v>696</v>
      </c>
      <c r="H2" s="74" t="s">
        <v>697</v>
      </c>
      <c r="I2" s="75" t="s">
        <v>698</v>
      </c>
      <c r="J2" s="70" t="s">
        <v>693</v>
      </c>
      <c r="K2" s="71" t="s">
        <v>694</v>
      </c>
      <c r="L2" s="72" t="s">
        <v>695</v>
      </c>
      <c r="M2" s="76" t="s">
        <v>696</v>
      </c>
      <c r="N2" s="74" t="s">
        <v>697</v>
      </c>
      <c r="O2" s="75" t="s">
        <v>698</v>
      </c>
    </row>
    <row r="3" spans="1:15" s="69" customFormat="1">
      <c r="A3" s="69" t="s">
        <v>699</v>
      </c>
      <c r="B3" s="112" t="s">
        <v>700</v>
      </c>
      <c r="C3" s="113" t="str">
        <f ca="1">TODAY()-C4&amp;" 天"</f>
        <v>405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1" t="str">
        <f>"当前 "&amp;COUNTIF(E4:E10008,"----")&amp;" 支"</f>
        <v>当前 0 支</v>
      </c>
      <c r="I3" s="80">
        <f>SUM(I4:I3008)</f>
        <v>617000</v>
      </c>
      <c r="J3" s="77">
        <f>SUM(J4:J10094)</f>
        <v>32000</v>
      </c>
      <c r="K3" s="74"/>
      <c r="L3" s="78">
        <f>SUM(L4:L10094)</f>
        <v>36287.599999999999</v>
      </c>
      <c r="M3" s="79">
        <f>SUM(M4:M10094)</f>
        <v>4287.6000000000004</v>
      </c>
      <c r="N3" s="111" t="str">
        <f>"当前 "&amp;COUNTIF(K4:K10008,"----")&amp;" 支"</f>
        <v>当前 0 支</v>
      </c>
      <c r="O3" s="80">
        <f>SUM(O4:O3008)</f>
        <v>747000</v>
      </c>
    </row>
    <row r="4" spans="1:15">
      <c r="A4" s="2">
        <v>113027</v>
      </c>
      <c r="B4" s="65" t="s">
        <v>701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702</v>
      </c>
      <c r="K4" s="89" t="s">
        <v>702</v>
      </c>
      <c r="L4" s="90" t="s">
        <v>702</v>
      </c>
      <c r="M4" s="90" t="s">
        <v>702</v>
      </c>
      <c r="N4" s="89" t="s">
        <v>702</v>
      </c>
      <c r="O4" s="91" t="s">
        <v>702</v>
      </c>
    </row>
    <row r="5" spans="1:15">
      <c r="A5" s="2">
        <v>113028</v>
      </c>
      <c r="B5" s="65" t="s">
        <v>703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704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705</v>
      </c>
      <c r="C7" s="81">
        <v>43663</v>
      </c>
      <c r="D7" s="96" t="s">
        <v>702</v>
      </c>
      <c r="E7" s="97" t="s">
        <v>702</v>
      </c>
      <c r="F7" s="98" t="s">
        <v>702</v>
      </c>
      <c r="G7" s="98" t="s">
        <v>702</v>
      </c>
      <c r="H7" s="97" t="s">
        <v>702</v>
      </c>
      <c r="I7" s="97" t="s">
        <v>702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706</v>
      </c>
      <c r="C8" s="81">
        <v>43671</v>
      </c>
      <c r="D8" s="96" t="s">
        <v>702</v>
      </c>
      <c r="E8" s="97" t="s">
        <v>702</v>
      </c>
      <c r="F8" s="98" t="s">
        <v>702</v>
      </c>
      <c r="G8" s="98" t="s">
        <v>702</v>
      </c>
      <c r="H8" s="97" t="s">
        <v>702</v>
      </c>
      <c r="I8" s="97" t="s">
        <v>702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707</v>
      </c>
      <c r="C9" s="81">
        <v>43682</v>
      </c>
      <c r="D9" s="96" t="s">
        <v>702</v>
      </c>
      <c r="E9" s="97" t="s">
        <v>702</v>
      </c>
      <c r="F9" s="98" t="s">
        <v>702</v>
      </c>
      <c r="G9" s="98" t="s">
        <v>702</v>
      </c>
      <c r="H9" s="97" t="s">
        <v>702</v>
      </c>
      <c r="I9" s="97" t="s">
        <v>702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708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702</v>
      </c>
      <c r="K10" s="89" t="s">
        <v>702</v>
      </c>
      <c r="L10" s="90" t="s">
        <v>702</v>
      </c>
      <c r="M10" s="90" t="s">
        <v>702</v>
      </c>
      <c r="N10" s="89" t="s">
        <v>702</v>
      </c>
      <c r="O10" s="91" t="s">
        <v>702</v>
      </c>
    </row>
    <row r="11" spans="1:15">
      <c r="A11" s="2">
        <v>128073</v>
      </c>
      <c r="B11" s="65" t="s">
        <v>709</v>
      </c>
      <c r="C11" s="81">
        <v>43703</v>
      </c>
      <c r="D11" s="96" t="s">
        <v>702</v>
      </c>
      <c r="E11" s="97" t="s">
        <v>702</v>
      </c>
      <c r="F11" s="98" t="s">
        <v>702</v>
      </c>
      <c r="G11" s="98" t="s">
        <v>702</v>
      </c>
      <c r="H11" s="97" t="s">
        <v>702</v>
      </c>
      <c r="I11" s="97" t="s">
        <v>702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710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711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702</v>
      </c>
      <c r="K13" s="89" t="s">
        <v>702</v>
      </c>
      <c r="L13" s="90" t="s">
        <v>702</v>
      </c>
      <c r="M13" s="90" t="s">
        <v>702</v>
      </c>
      <c r="N13" s="89" t="s">
        <v>702</v>
      </c>
      <c r="O13" s="91" t="s">
        <v>702</v>
      </c>
    </row>
    <row r="14" spans="1:15">
      <c r="A14" s="2">
        <v>128079</v>
      </c>
      <c r="B14" s="65" t="s">
        <v>712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702</v>
      </c>
      <c r="K14" s="89" t="s">
        <v>702</v>
      </c>
      <c r="L14" s="90" t="s">
        <v>702</v>
      </c>
      <c r="M14" s="90" t="s">
        <v>702</v>
      </c>
      <c r="N14" s="89" t="s">
        <v>702</v>
      </c>
      <c r="O14" s="91" t="s">
        <v>702</v>
      </c>
    </row>
    <row r="15" spans="1:15">
      <c r="A15" s="2">
        <v>127014</v>
      </c>
      <c r="B15" s="65" t="s">
        <v>713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702</v>
      </c>
      <c r="K15" s="89" t="s">
        <v>702</v>
      </c>
      <c r="L15" s="90" t="s">
        <v>702</v>
      </c>
      <c r="M15" s="90" t="s">
        <v>702</v>
      </c>
      <c r="N15" s="89" t="s">
        <v>702</v>
      </c>
      <c r="O15" s="91" t="s">
        <v>702</v>
      </c>
    </row>
    <row r="16" spans="1:15">
      <c r="A16" s="2">
        <v>110059</v>
      </c>
      <c r="B16" s="65" t="s">
        <v>881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714</v>
      </c>
      <c r="C17" s="81">
        <v>43768</v>
      </c>
      <c r="D17" s="96" t="s">
        <v>702</v>
      </c>
      <c r="E17" s="97" t="s">
        <v>702</v>
      </c>
      <c r="F17" s="98" t="s">
        <v>702</v>
      </c>
      <c r="G17" s="98" t="s">
        <v>702</v>
      </c>
      <c r="H17" s="97" t="s">
        <v>702</v>
      </c>
      <c r="I17" s="104" t="s">
        <v>702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715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702</v>
      </c>
      <c r="K18" s="89" t="s">
        <v>702</v>
      </c>
      <c r="L18" s="90" t="s">
        <v>702</v>
      </c>
      <c r="M18" s="90" t="s">
        <v>702</v>
      </c>
      <c r="N18" s="89" t="s">
        <v>702</v>
      </c>
      <c r="O18" s="91" t="s">
        <v>702</v>
      </c>
    </row>
    <row r="19" spans="1:15">
      <c r="A19" s="2">
        <v>123035</v>
      </c>
      <c r="B19" s="65" t="s">
        <v>716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717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702</v>
      </c>
      <c r="K20" s="89" t="s">
        <v>702</v>
      </c>
      <c r="L20" s="90" t="s">
        <v>702</v>
      </c>
      <c r="M20" s="90" t="s">
        <v>702</v>
      </c>
      <c r="N20" s="89" t="s">
        <v>702</v>
      </c>
      <c r="O20" s="91" t="s">
        <v>702</v>
      </c>
    </row>
    <row r="21" spans="1:15">
      <c r="A21" s="2">
        <v>128081</v>
      </c>
      <c r="B21" s="65" t="s">
        <v>718</v>
      </c>
      <c r="C21" s="81">
        <v>43794</v>
      </c>
      <c r="D21" s="96" t="s">
        <v>702</v>
      </c>
      <c r="E21" s="97" t="s">
        <v>702</v>
      </c>
      <c r="F21" s="98" t="s">
        <v>702</v>
      </c>
      <c r="G21" s="98" t="s">
        <v>702</v>
      </c>
      <c r="H21" s="97" t="s">
        <v>702</v>
      </c>
      <c r="I21" s="104" t="s">
        <v>702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719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720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702</v>
      </c>
      <c r="K23" s="89" t="s">
        <v>702</v>
      </c>
      <c r="L23" s="90" t="s">
        <v>702</v>
      </c>
      <c r="M23" s="90" t="s">
        <v>702</v>
      </c>
      <c r="N23" s="89" t="s">
        <v>702</v>
      </c>
      <c r="O23" s="91" t="s">
        <v>702</v>
      </c>
    </row>
    <row r="24" spans="1:15">
      <c r="A24" s="2">
        <v>110063</v>
      </c>
      <c r="B24" s="105" t="s">
        <v>721</v>
      </c>
      <c r="C24" s="81">
        <v>43816</v>
      </c>
      <c r="D24" s="96" t="s">
        <v>702</v>
      </c>
      <c r="E24" s="97" t="s">
        <v>702</v>
      </c>
      <c r="F24" s="98" t="s">
        <v>702</v>
      </c>
      <c r="G24" s="98" t="s">
        <v>702</v>
      </c>
      <c r="H24" s="97" t="s">
        <v>702</v>
      </c>
      <c r="I24" s="104" t="s">
        <v>702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722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723</v>
      </c>
      <c r="C26" s="81">
        <v>43817</v>
      </c>
      <c r="D26" s="96" t="s">
        <v>702</v>
      </c>
      <c r="E26" s="97" t="s">
        <v>702</v>
      </c>
      <c r="F26" s="98" t="s">
        <v>702</v>
      </c>
      <c r="G26" s="98" t="s">
        <v>702</v>
      </c>
      <c r="H26" s="97" t="s">
        <v>702</v>
      </c>
      <c r="I26" s="104" t="s">
        <v>702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724</v>
      </c>
      <c r="C27" s="81">
        <v>43822</v>
      </c>
      <c r="D27" s="96" t="s">
        <v>702</v>
      </c>
      <c r="E27" s="97" t="s">
        <v>702</v>
      </c>
      <c r="F27" s="98" t="s">
        <v>702</v>
      </c>
      <c r="G27" s="98" t="s">
        <v>702</v>
      </c>
      <c r="H27" s="97" t="s">
        <v>702</v>
      </c>
      <c r="I27" s="104" t="s">
        <v>702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725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726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702</v>
      </c>
      <c r="K29" s="89" t="s">
        <v>702</v>
      </c>
      <c r="L29" s="90" t="s">
        <v>702</v>
      </c>
      <c r="M29" s="90" t="s">
        <v>702</v>
      </c>
      <c r="N29" s="89" t="s">
        <v>702</v>
      </c>
      <c r="O29" s="91" t="s">
        <v>702</v>
      </c>
    </row>
    <row r="30" spans="1:15">
      <c r="A30" s="2">
        <v>128088</v>
      </c>
      <c r="B30" s="65" t="s">
        <v>727</v>
      </c>
      <c r="C30" s="81">
        <v>43825</v>
      </c>
      <c r="D30" s="96" t="s">
        <v>702</v>
      </c>
      <c r="E30" s="97" t="s">
        <v>702</v>
      </c>
      <c r="F30" s="98" t="s">
        <v>702</v>
      </c>
      <c r="G30" s="98" t="s">
        <v>702</v>
      </c>
      <c r="H30" s="97" t="s">
        <v>702</v>
      </c>
      <c r="I30" s="104" t="s">
        <v>702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728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702</v>
      </c>
      <c r="K31" s="89" t="s">
        <v>702</v>
      </c>
      <c r="L31" s="90" t="s">
        <v>702</v>
      </c>
      <c r="M31" s="90" t="s">
        <v>702</v>
      </c>
      <c r="N31" s="89" t="s">
        <v>702</v>
      </c>
      <c r="O31" s="91" t="s">
        <v>702</v>
      </c>
    </row>
    <row r="32" spans="1:15">
      <c r="A32" s="2">
        <v>128090</v>
      </c>
      <c r="B32" s="105" t="s">
        <v>729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702</v>
      </c>
      <c r="K32" s="89" t="s">
        <v>702</v>
      </c>
      <c r="L32" s="90" t="s">
        <v>702</v>
      </c>
      <c r="M32" s="90" t="s">
        <v>702</v>
      </c>
      <c r="N32" s="89" t="s">
        <v>702</v>
      </c>
      <c r="O32" s="91" t="s">
        <v>702</v>
      </c>
    </row>
    <row r="33" spans="1:15">
      <c r="A33" s="2">
        <v>128092</v>
      </c>
      <c r="B33" s="65" t="s">
        <v>730</v>
      </c>
      <c r="C33" s="81">
        <v>43832</v>
      </c>
      <c r="D33" s="96" t="s">
        <v>702</v>
      </c>
      <c r="E33" s="97" t="s">
        <v>702</v>
      </c>
      <c r="F33" s="98" t="s">
        <v>702</v>
      </c>
      <c r="G33" s="98" t="s">
        <v>702</v>
      </c>
      <c r="H33" s="97" t="s">
        <v>702</v>
      </c>
      <c r="I33" s="104" t="s">
        <v>702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731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702</v>
      </c>
      <c r="K34" s="89" t="s">
        <v>702</v>
      </c>
      <c r="L34" s="90" t="s">
        <v>702</v>
      </c>
      <c r="M34" s="90" t="s">
        <v>702</v>
      </c>
      <c r="N34" s="89" t="s">
        <v>702</v>
      </c>
      <c r="O34" s="91" t="s">
        <v>702</v>
      </c>
    </row>
    <row r="35" spans="1:15">
      <c r="A35" s="2">
        <v>127015</v>
      </c>
      <c r="B35" s="65" t="s">
        <v>732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733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734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735</v>
      </c>
      <c r="C38" s="81">
        <v>43900</v>
      </c>
      <c r="D38" s="96" t="s">
        <v>702</v>
      </c>
      <c r="E38" s="97" t="s">
        <v>702</v>
      </c>
      <c r="F38" s="98" t="s">
        <v>702</v>
      </c>
      <c r="G38" s="98" t="s">
        <v>702</v>
      </c>
      <c r="H38" s="97" t="s">
        <v>702</v>
      </c>
      <c r="I38" s="104" t="s">
        <v>702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844</v>
      </c>
      <c r="C39" s="81">
        <v>43905</v>
      </c>
      <c r="D39" s="96" t="s">
        <v>702</v>
      </c>
      <c r="E39" s="97" t="s">
        <v>702</v>
      </c>
      <c r="F39" s="98" t="s">
        <v>702</v>
      </c>
      <c r="G39" s="98" t="s">
        <v>702</v>
      </c>
      <c r="H39" s="97" t="s">
        <v>702</v>
      </c>
      <c r="I39" s="104" t="s">
        <v>702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859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702</v>
      </c>
      <c r="K40" s="97" t="s">
        <v>702</v>
      </c>
      <c r="L40" s="98" t="s">
        <v>702</v>
      </c>
      <c r="M40" s="98" t="s">
        <v>702</v>
      </c>
      <c r="N40" s="97" t="s">
        <v>702</v>
      </c>
      <c r="O40" s="104" t="s">
        <v>702</v>
      </c>
    </row>
    <row r="41" spans="1:15">
      <c r="A41" s="2">
        <v>110068</v>
      </c>
      <c r="B41" s="65" t="s">
        <v>870</v>
      </c>
      <c r="C41" s="81">
        <v>43916</v>
      </c>
      <c r="D41" s="96" t="s">
        <v>702</v>
      </c>
      <c r="E41" s="97" t="s">
        <v>702</v>
      </c>
      <c r="F41" s="98" t="s">
        <v>702</v>
      </c>
      <c r="G41" s="98" t="s">
        <v>702</v>
      </c>
      <c r="H41" s="97" t="s">
        <v>702</v>
      </c>
      <c r="I41" s="104" t="s">
        <v>702</v>
      </c>
      <c r="J41" s="77">
        <v>1000</v>
      </c>
      <c r="K41" s="146">
        <v>43941</v>
      </c>
      <c r="L41" s="126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882</v>
      </c>
      <c r="C42" s="81">
        <v>43924</v>
      </c>
      <c r="D42" s="96" t="s">
        <v>702</v>
      </c>
      <c r="E42" s="97" t="s">
        <v>702</v>
      </c>
      <c r="F42" s="98" t="s">
        <v>702</v>
      </c>
      <c r="G42" s="98" t="s">
        <v>702</v>
      </c>
      <c r="H42" s="97" t="s">
        <v>702</v>
      </c>
      <c r="I42" s="104" t="s">
        <v>702</v>
      </c>
      <c r="J42" s="77">
        <v>1000</v>
      </c>
      <c r="K42" s="146">
        <v>43942</v>
      </c>
      <c r="L42" s="126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904</v>
      </c>
      <c r="C43" s="81">
        <v>43935</v>
      </c>
      <c r="D43" s="96" t="s">
        <v>702</v>
      </c>
      <c r="E43" s="97" t="s">
        <v>702</v>
      </c>
      <c r="F43" s="98" t="s">
        <v>702</v>
      </c>
      <c r="G43" s="98" t="s">
        <v>702</v>
      </c>
      <c r="H43" s="97" t="s">
        <v>702</v>
      </c>
      <c r="I43" s="104" t="s">
        <v>702</v>
      </c>
      <c r="J43" s="77">
        <v>1000</v>
      </c>
      <c r="K43" s="146">
        <v>44000</v>
      </c>
      <c r="L43" s="126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984</v>
      </c>
      <c r="C44" s="81">
        <v>43990</v>
      </c>
      <c r="D44" s="96" t="s">
        <v>702</v>
      </c>
      <c r="E44" s="97" t="s">
        <v>702</v>
      </c>
      <c r="F44" s="98" t="s">
        <v>702</v>
      </c>
      <c r="G44" s="98" t="s">
        <v>702</v>
      </c>
      <c r="H44" s="97" t="s">
        <v>702</v>
      </c>
      <c r="I44" s="104" t="s">
        <v>702</v>
      </c>
      <c r="J44" s="77">
        <v>1000</v>
      </c>
      <c r="K44" s="146">
        <v>44005</v>
      </c>
      <c r="L44" s="126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C45" s="81"/>
      <c r="D45" s="82"/>
      <c r="E45" s="107"/>
      <c r="F45" s="92"/>
      <c r="G45" s="92"/>
      <c r="H45" s="86"/>
      <c r="I45" s="87"/>
      <c r="J45" s="82"/>
      <c r="K45" s="86"/>
      <c r="L45" s="92"/>
      <c r="M45" s="86"/>
      <c r="N45" s="86"/>
      <c r="O45" s="87"/>
    </row>
    <row r="46" spans="1:15">
      <c r="C46" s="81"/>
      <c r="D46" s="82"/>
      <c r="E46" s="107"/>
      <c r="F46" s="92"/>
      <c r="G46" s="92"/>
      <c r="H46" s="86"/>
      <c r="I46" s="87"/>
      <c r="J46" s="82"/>
      <c r="K46" s="86"/>
      <c r="L46" s="92"/>
      <c r="M46" s="86"/>
      <c r="N46" s="86"/>
      <c r="O46" s="87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736</v>
      </c>
      <c r="D2" s="2" t="s">
        <v>737</v>
      </c>
      <c r="F2" s="2" t="s">
        <v>738</v>
      </c>
      <c r="H2" s="2" t="s">
        <v>739</v>
      </c>
      <c r="J2" s="2" t="s">
        <v>740</v>
      </c>
      <c r="L2" s="2" t="s">
        <v>741</v>
      </c>
    </row>
    <row r="3" spans="2:14">
      <c r="B3" s="2" t="s">
        <v>742</v>
      </c>
      <c r="C3" s="2">
        <v>1.5</v>
      </c>
      <c r="D3" s="108" t="s">
        <v>743</v>
      </c>
      <c r="E3" s="9">
        <v>1.5</v>
      </c>
      <c r="F3" s="2" t="s">
        <v>744</v>
      </c>
      <c r="G3" s="2">
        <v>1.5</v>
      </c>
      <c r="H3" s="2" t="s">
        <v>745</v>
      </c>
      <c r="I3" s="2">
        <v>1.5</v>
      </c>
      <c r="J3" s="2" t="s">
        <v>746</v>
      </c>
      <c r="K3" s="2">
        <v>1.5</v>
      </c>
      <c r="L3" s="2" t="s">
        <v>747</v>
      </c>
      <c r="M3">
        <v>1.5</v>
      </c>
      <c r="N3"/>
    </row>
    <row r="4" spans="2:14">
      <c r="B4" s="2" t="s">
        <v>748</v>
      </c>
      <c r="C4" s="2">
        <v>1.3</v>
      </c>
      <c r="D4" s="2" t="s">
        <v>749</v>
      </c>
      <c r="E4" s="2">
        <v>1.2</v>
      </c>
      <c r="F4" s="2" t="s">
        <v>750</v>
      </c>
      <c r="G4" s="2">
        <v>1.2</v>
      </c>
      <c r="H4" s="2" t="s">
        <v>751</v>
      </c>
      <c r="I4" s="2">
        <v>1</v>
      </c>
      <c r="J4" s="2" t="s">
        <v>752</v>
      </c>
      <c r="K4" s="2">
        <v>1.3</v>
      </c>
      <c r="L4" s="2" t="s">
        <v>753</v>
      </c>
      <c r="M4">
        <v>1.2</v>
      </c>
      <c r="N4"/>
    </row>
    <row r="5" spans="2:14">
      <c r="B5" s="2" t="s">
        <v>754</v>
      </c>
      <c r="C5" s="2">
        <v>1.1000000000000001</v>
      </c>
      <c r="D5" s="2" t="s">
        <v>755</v>
      </c>
      <c r="E5" s="2">
        <v>1</v>
      </c>
      <c r="F5" s="2" t="s">
        <v>756</v>
      </c>
      <c r="G5" s="2">
        <v>1.1000000000000001</v>
      </c>
      <c r="H5" s="108" t="s">
        <v>757</v>
      </c>
      <c r="I5" s="2">
        <v>0</v>
      </c>
      <c r="J5" s="2" t="s">
        <v>758</v>
      </c>
      <c r="K5" s="2">
        <v>1.1000000000000001</v>
      </c>
      <c r="L5" s="2" t="s">
        <v>759</v>
      </c>
      <c r="M5">
        <v>1</v>
      </c>
      <c r="N5"/>
    </row>
    <row r="6" spans="2:14">
      <c r="B6" s="2" t="s">
        <v>760</v>
      </c>
      <c r="C6" s="2">
        <v>1</v>
      </c>
      <c r="D6" s="109" t="s">
        <v>761</v>
      </c>
      <c r="E6" s="2">
        <v>0.8</v>
      </c>
      <c r="F6" s="2" t="s">
        <v>762</v>
      </c>
      <c r="G6" s="2">
        <v>1</v>
      </c>
      <c r="J6" s="2" t="s">
        <v>763</v>
      </c>
      <c r="K6" s="2">
        <v>0.9</v>
      </c>
      <c r="M6"/>
      <c r="N6"/>
    </row>
    <row r="7" spans="2:14">
      <c r="B7" s="2" t="s">
        <v>764</v>
      </c>
      <c r="C7" s="2">
        <v>0.9</v>
      </c>
      <c r="D7" s="108" t="s">
        <v>765</v>
      </c>
      <c r="E7" s="2">
        <v>0.5</v>
      </c>
      <c r="F7" s="2" t="s">
        <v>766</v>
      </c>
      <c r="G7" s="2">
        <v>0.9</v>
      </c>
      <c r="J7" s="2" t="s">
        <v>767</v>
      </c>
      <c r="K7" s="2">
        <v>0.8</v>
      </c>
      <c r="M7"/>
      <c r="N7"/>
    </row>
    <row r="8" spans="2:14">
      <c r="B8" s="2" t="s">
        <v>768</v>
      </c>
      <c r="C8" s="2">
        <v>0.8</v>
      </c>
      <c r="F8" s="2" t="s">
        <v>769</v>
      </c>
      <c r="G8" s="2">
        <v>0.8</v>
      </c>
      <c r="J8" s="2" t="s">
        <v>770</v>
      </c>
      <c r="K8" s="2">
        <v>0.5</v>
      </c>
      <c r="M8"/>
      <c r="N8"/>
    </row>
    <row r="9" spans="2:14">
      <c r="B9" s="2" t="s">
        <v>771</v>
      </c>
      <c r="C9" s="2">
        <v>0.5</v>
      </c>
      <c r="F9" s="2" t="s">
        <v>772</v>
      </c>
      <c r="G9" s="2">
        <v>0.5</v>
      </c>
      <c r="M9"/>
      <c r="N9"/>
    </row>
    <row r="10" spans="2:14">
      <c r="B10" s="2" t="s">
        <v>773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4"/>
  <sheetViews>
    <sheetView showGridLines="0" zoomScaleNormal="100" workbookViewId="0">
      <selection activeCell="H16" sqref="H16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4" t="s">
        <v>774</v>
      </c>
      <c r="C2" s="117" t="s">
        <v>858</v>
      </c>
      <c r="D2" s="114" t="s">
        <v>775</v>
      </c>
      <c r="E2" s="114" t="s">
        <v>776</v>
      </c>
      <c r="F2" s="114" t="s">
        <v>777</v>
      </c>
      <c r="G2" s="114" t="s">
        <v>778</v>
      </c>
      <c r="H2" s="114" t="s">
        <v>779</v>
      </c>
      <c r="I2" s="114" t="s">
        <v>780</v>
      </c>
      <c r="J2" s="114" t="s">
        <v>781</v>
      </c>
      <c r="K2" s="114" t="s">
        <v>782</v>
      </c>
    </row>
    <row r="3" spans="2:11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</row>
    <row r="4" spans="2:11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</row>
    <row r="5" spans="2:11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</row>
    <row r="6" spans="2:11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</row>
    <row r="7" spans="2:11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</row>
    <row r="8" spans="2:11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</row>
    <row r="9" spans="2:11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</row>
    <row r="10" spans="2:11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</row>
    <row r="11" spans="2:11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</row>
    <row r="12" spans="2:11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</row>
    <row r="13" spans="2:11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</row>
    <row r="14" spans="2:11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2020-07-27T06:49:43Z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