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A9672A9F-7298-4A04-AE07-95327CFE5157}" xr6:coauthVersionLast="45" xr6:coauthVersionMax="45" xr10:uidLastSave="{00000000-0000-0000-0000-000000000000}"/>
  <bookViews>
    <workbookView xWindow="-120" yWindow="-120" windowWidth="21840" windowHeight="13140" tabRatio="619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创业板回测" sheetId="3" r:id="rId5"/>
    <sheet name="打新股收益" sheetId="10" r:id="rId6"/>
    <sheet name="可转债收益" sheetId="6" r:id="rId7"/>
    <sheet name="可转债申购参数" sheetId="8" r:id="rId8"/>
    <sheet name="交通银行" sheetId="9" r:id="rId9"/>
  </sheets>
  <definedNames>
    <definedName name="_xlnm._FilterDatabase" localSheetId="0" hidden="1">'hs300'!$A$1:$AD$201</definedName>
    <definedName name="_xlnm._FilterDatabase" localSheetId="2" hidden="1">'hs300 (总表)'!$A$1:$AD$444</definedName>
    <definedName name="_xlnm._FilterDatabase" localSheetId="1" hidden="1">'zz500'!$A$1:$AD$126</definedName>
    <definedName name="_xlnm._FilterDatabase" localSheetId="3" hidden="1">'zz500 (总表)'!$A$1:$AD$370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444" i="12" l="1"/>
  <c r="Q444" i="12"/>
  <c r="O444" i="12"/>
  <c r="P444" i="12" s="1"/>
  <c r="L444" i="12"/>
  <c r="M444" i="12" s="1"/>
  <c r="K444" i="12"/>
  <c r="H444" i="12"/>
  <c r="N444" i="12" s="1"/>
  <c r="F444" i="12"/>
  <c r="E444" i="12"/>
  <c r="AB443" i="12"/>
  <c r="Q443" i="12"/>
  <c r="E443" i="12" s="1"/>
  <c r="O443" i="12"/>
  <c r="P443" i="12" s="1"/>
  <c r="L443" i="12"/>
  <c r="K443" i="12"/>
  <c r="H443" i="12"/>
  <c r="F443" i="12"/>
  <c r="AB442" i="12"/>
  <c r="Q442" i="12"/>
  <c r="E442" i="12" s="1"/>
  <c r="AD442" i="12" s="1"/>
  <c r="O442" i="12"/>
  <c r="P442" i="12" s="1"/>
  <c r="L442" i="12"/>
  <c r="K442" i="12"/>
  <c r="H442" i="12"/>
  <c r="F442" i="12"/>
  <c r="AB441" i="12"/>
  <c r="Q441" i="12"/>
  <c r="E441" i="12" s="1"/>
  <c r="O441" i="12"/>
  <c r="P441" i="12" s="1"/>
  <c r="L441" i="12"/>
  <c r="K441" i="12"/>
  <c r="H441" i="12"/>
  <c r="F441" i="12"/>
  <c r="AB440" i="12"/>
  <c r="Q440" i="12"/>
  <c r="E440" i="12" s="1"/>
  <c r="AD440" i="12" s="1"/>
  <c r="O440" i="12"/>
  <c r="P440" i="12" s="1"/>
  <c r="L440" i="12"/>
  <c r="K440" i="12"/>
  <c r="H440" i="12"/>
  <c r="F440" i="12"/>
  <c r="AB439" i="12"/>
  <c r="Q439" i="12"/>
  <c r="E439" i="12" s="1"/>
  <c r="O439" i="12"/>
  <c r="P439" i="12" s="1"/>
  <c r="L439" i="12"/>
  <c r="K439" i="12"/>
  <c r="H439" i="12"/>
  <c r="F439" i="12"/>
  <c r="AB438" i="12"/>
  <c r="Q438" i="12"/>
  <c r="E438" i="12" s="1"/>
  <c r="AD438" i="12" s="1"/>
  <c r="O438" i="12"/>
  <c r="P438" i="12" s="1"/>
  <c r="L438" i="12"/>
  <c r="K438" i="12"/>
  <c r="H438" i="12"/>
  <c r="F438" i="12"/>
  <c r="AB437" i="12"/>
  <c r="Q437" i="12"/>
  <c r="E437" i="12" s="1"/>
  <c r="O437" i="12"/>
  <c r="P437" i="12" s="1"/>
  <c r="L437" i="12"/>
  <c r="K437" i="12"/>
  <c r="H437" i="12"/>
  <c r="F437" i="12"/>
  <c r="AB436" i="12"/>
  <c r="Q436" i="12"/>
  <c r="E436" i="12" s="1"/>
  <c r="AD436" i="12" s="1"/>
  <c r="O436" i="12"/>
  <c r="P436" i="12" s="1"/>
  <c r="L436" i="12"/>
  <c r="K436" i="12"/>
  <c r="H436" i="12"/>
  <c r="F436" i="12"/>
  <c r="AB435" i="12"/>
  <c r="Q435" i="12"/>
  <c r="E435" i="12" s="1"/>
  <c r="O435" i="12"/>
  <c r="P435" i="12" s="1"/>
  <c r="L435" i="12"/>
  <c r="K435" i="12"/>
  <c r="H435" i="12"/>
  <c r="F435" i="12"/>
  <c r="AB434" i="12"/>
  <c r="Q434" i="12"/>
  <c r="O434" i="12"/>
  <c r="P434" i="12" s="1"/>
  <c r="L434" i="12"/>
  <c r="M434" i="12" s="1"/>
  <c r="K434" i="12"/>
  <c r="H434" i="12"/>
  <c r="N434" i="12" s="1"/>
  <c r="F434" i="12"/>
  <c r="E434" i="12"/>
  <c r="AD434" i="12" s="1"/>
  <c r="AB433" i="12"/>
  <c r="Q433" i="12"/>
  <c r="P433" i="12"/>
  <c r="O433" i="12"/>
  <c r="L433" i="12"/>
  <c r="M433" i="12" s="1"/>
  <c r="K433" i="12"/>
  <c r="H433" i="12"/>
  <c r="N433" i="12" s="1"/>
  <c r="F433" i="12"/>
  <c r="E433" i="12"/>
  <c r="AB432" i="12"/>
  <c r="Q432" i="12"/>
  <c r="P432" i="12"/>
  <c r="O432" i="12"/>
  <c r="L432" i="12"/>
  <c r="M432" i="12" s="1"/>
  <c r="K432" i="12"/>
  <c r="H432" i="12"/>
  <c r="N432" i="12" s="1"/>
  <c r="F432" i="12"/>
  <c r="E432" i="12"/>
  <c r="AD432" i="12" s="1"/>
  <c r="AB431" i="12"/>
  <c r="Q431" i="12"/>
  <c r="P431" i="12"/>
  <c r="O431" i="12"/>
  <c r="L431" i="12"/>
  <c r="M431" i="12" s="1"/>
  <c r="K431" i="12"/>
  <c r="H431" i="12"/>
  <c r="N431" i="12" s="1"/>
  <c r="F431" i="12"/>
  <c r="E431" i="12"/>
  <c r="AB430" i="12"/>
  <c r="Q430" i="12"/>
  <c r="P430" i="12"/>
  <c r="O430" i="12"/>
  <c r="L430" i="12"/>
  <c r="M430" i="12" s="1"/>
  <c r="K430" i="12"/>
  <c r="H430" i="12"/>
  <c r="N430" i="12" s="1"/>
  <c r="F430" i="12"/>
  <c r="E430" i="12"/>
  <c r="AD430" i="12" s="1"/>
  <c r="AB429" i="12"/>
  <c r="Q429" i="12"/>
  <c r="P429" i="12"/>
  <c r="O429" i="12"/>
  <c r="L429" i="12"/>
  <c r="M429" i="12" s="1"/>
  <c r="K429" i="12"/>
  <c r="H429" i="12"/>
  <c r="N429" i="12" s="1"/>
  <c r="F429" i="12"/>
  <c r="E429" i="12"/>
  <c r="AB428" i="12"/>
  <c r="Q428" i="12"/>
  <c r="P428" i="12"/>
  <c r="O428" i="12"/>
  <c r="L428" i="12"/>
  <c r="M428" i="12" s="1"/>
  <c r="K428" i="12"/>
  <c r="H428" i="12"/>
  <c r="N428" i="12" s="1"/>
  <c r="F428" i="12"/>
  <c r="E428" i="12"/>
  <c r="AD428" i="12" s="1"/>
  <c r="AB427" i="12"/>
  <c r="Q427" i="12"/>
  <c r="P427" i="12"/>
  <c r="O427" i="12"/>
  <c r="L427" i="12"/>
  <c r="M427" i="12" s="1"/>
  <c r="K427" i="12"/>
  <c r="H427" i="12"/>
  <c r="N427" i="12" s="1"/>
  <c r="F427" i="12"/>
  <c r="E427" i="12"/>
  <c r="AB426" i="12"/>
  <c r="Q426" i="12"/>
  <c r="P426" i="12"/>
  <c r="O426" i="12"/>
  <c r="L426" i="12"/>
  <c r="M426" i="12" s="1"/>
  <c r="K426" i="12"/>
  <c r="H426" i="12"/>
  <c r="N426" i="12" s="1"/>
  <c r="F426" i="12"/>
  <c r="E426" i="12"/>
  <c r="AD426" i="12" s="1"/>
  <c r="AB425" i="12"/>
  <c r="Q425" i="12"/>
  <c r="P425" i="12"/>
  <c r="O425" i="12"/>
  <c r="L425" i="12"/>
  <c r="M425" i="12" s="1"/>
  <c r="K425" i="12"/>
  <c r="H425" i="12"/>
  <c r="N425" i="12" s="1"/>
  <c r="F425" i="12"/>
  <c r="E425" i="12"/>
  <c r="AB424" i="12"/>
  <c r="Q424" i="12"/>
  <c r="P424" i="12"/>
  <c r="O424" i="12"/>
  <c r="L424" i="12"/>
  <c r="M424" i="12" s="1"/>
  <c r="K424" i="12"/>
  <c r="H424" i="12"/>
  <c r="N424" i="12" s="1"/>
  <c r="F424" i="12"/>
  <c r="E424" i="12"/>
  <c r="AD424" i="12" s="1"/>
  <c r="AB423" i="12"/>
  <c r="Q423" i="12"/>
  <c r="P423" i="12"/>
  <c r="O423" i="12"/>
  <c r="L423" i="12"/>
  <c r="M423" i="12" s="1"/>
  <c r="K423" i="12"/>
  <c r="H423" i="12"/>
  <c r="N423" i="12" s="1"/>
  <c r="F423" i="12"/>
  <c r="E423" i="12"/>
  <c r="AB422" i="12"/>
  <c r="Q422" i="12"/>
  <c r="P422" i="12"/>
  <c r="O422" i="12"/>
  <c r="L422" i="12"/>
  <c r="M422" i="12" s="1"/>
  <c r="K422" i="12"/>
  <c r="H422" i="12"/>
  <c r="N422" i="12" s="1"/>
  <c r="F422" i="12"/>
  <c r="E422" i="12"/>
  <c r="AD422" i="12" s="1"/>
  <c r="AB421" i="12"/>
  <c r="Q421" i="12"/>
  <c r="P421" i="12"/>
  <c r="O421" i="12"/>
  <c r="L421" i="12"/>
  <c r="M421" i="12" s="1"/>
  <c r="K421" i="12"/>
  <c r="H421" i="12"/>
  <c r="N421" i="12" s="1"/>
  <c r="F421" i="12"/>
  <c r="E421" i="12"/>
  <c r="AB420" i="12"/>
  <c r="Q420" i="12"/>
  <c r="P420" i="12"/>
  <c r="O420" i="12"/>
  <c r="L420" i="12"/>
  <c r="M420" i="12" s="1"/>
  <c r="N420" i="12" s="1"/>
  <c r="K420" i="12"/>
  <c r="H420" i="12"/>
  <c r="F420" i="12"/>
  <c r="E420" i="12"/>
  <c r="AB419" i="12"/>
  <c r="Q419" i="12"/>
  <c r="P419" i="12"/>
  <c r="O419" i="12"/>
  <c r="L419" i="12"/>
  <c r="M419" i="12" s="1"/>
  <c r="K419" i="12"/>
  <c r="H419" i="12"/>
  <c r="N419" i="12" s="1"/>
  <c r="F419" i="12"/>
  <c r="E419" i="12"/>
  <c r="AD419" i="12" s="1"/>
  <c r="AB418" i="12"/>
  <c r="Q418" i="12"/>
  <c r="P418" i="12"/>
  <c r="O418" i="12"/>
  <c r="L418" i="12"/>
  <c r="M418" i="12" s="1"/>
  <c r="K418" i="12"/>
  <c r="H418" i="12"/>
  <c r="N418" i="12" s="1"/>
  <c r="F418" i="12"/>
  <c r="E418" i="12"/>
  <c r="AB417" i="12"/>
  <c r="Q417" i="12"/>
  <c r="P417" i="12"/>
  <c r="O417" i="12"/>
  <c r="L417" i="12"/>
  <c r="M417" i="12" s="1"/>
  <c r="K417" i="12"/>
  <c r="H417" i="12"/>
  <c r="N417" i="12" s="1"/>
  <c r="F417" i="12"/>
  <c r="E417" i="12"/>
  <c r="AD417" i="12" s="1"/>
  <c r="AB416" i="12"/>
  <c r="Q416" i="12"/>
  <c r="O416" i="12"/>
  <c r="P416" i="12" s="1"/>
  <c r="L416" i="12"/>
  <c r="M416" i="12" s="1"/>
  <c r="K416" i="12"/>
  <c r="H416" i="12"/>
  <c r="N416" i="12" s="1"/>
  <c r="F416" i="12"/>
  <c r="E416" i="12"/>
  <c r="AD416" i="12" s="1"/>
  <c r="AB415" i="12"/>
  <c r="Q415" i="12"/>
  <c r="O415" i="12"/>
  <c r="P415" i="12" s="1"/>
  <c r="L415" i="12"/>
  <c r="M415" i="12" s="1"/>
  <c r="K415" i="12"/>
  <c r="H415" i="12"/>
  <c r="N415" i="12" s="1"/>
  <c r="F415" i="12"/>
  <c r="E415" i="12"/>
  <c r="AD415" i="12" s="1"/>
  <c r="AB414" i="12"/>
  <c r="Q414" i="12"/>
  <c r="O414" i="12"/>
  <c r="P414" i="12" s="1"/>
  <c r="L414" i="12"/>
  <c r="M414" i="12" s="1"/>
  <c r="K414" i="12"/>
  <c r="H414" i="12"/>
  <c r="N414" i="12" s="1"/>
  <c r="F414" i="12"/>
  <c r="E414" i="12"/>
  <c r="AD414" i="12" s="1"/>
  <c r="AB413" i="12"/>
  <c r="Q413" i="12"/>
  <c r="O413" i="12"/>
  <c r="P413" i="12" s="1"/>
  <c r="L413" i="12"/>
  <c r="K413" i="12"/>
  <c r="H413" i="12"/>
  <c r="F413" i="12"/>
  <c r="E413" i="12"/>
  <c r="AD413" i="12" s="1"/>
  <c r="AB412" i="12"/>
  <c r="Q412" i="12"/>
  <c r="E412" i="12" s="1"/>
  <c r="AD412" i="12" s="1"/>
  <c r="O412" i="12"/>
  <c r="P412" i="12" s="1"/>
  <c r="L412" i="12"/>
  <c r="K412" i="12"/>
  <c r="H412" i="12"/>
  <c r="F412" i="12"/>
  <c r="AB411" i="12"/>
  <c r="Q411" i="12"/>
  <c r="E411" i="12" s="1"/>
  <c r="O411" i="12"/>
  <c r="P411" i="12" s="1"/>
  <c r="L411" i="12"/>
  <c r="K411" i="12"/>
  <c r="H411" i="12"/>
  <c r="F411" i="12"/>
  <c r="AB410" i="12"/>
  <c r="Q410" i="12"/>
  <c r="E410" i="12" s="1"/>
  <c r="AD410" i="12" s="1"/>
  <c r="O410" i="12"/>
  <c r="P410" i="12" s="1"/>
  <c r="L410" i="12"/>
  <c r="K410" i="12"/>
  <c r="H410" i="12"/>
  <c r="F410" i="12"/>
  <c r="AB409" i="12"/>
  <c r="Q409" i="12"/>
  <c r="E409" i="12" s="1"/>
  <c r="O409" i="12"/>
  <c r="P409" i="12" s="1"/>
  <c r="L409" i="12"/>
  <c r="K409" i="12"/>
  <c r="H409" i="12"/>
  <c r="F409" i="12"/>
  <c r="AB408" i="12"/>
  <c r="Q408" i="12"/>
  <c r="E408" i="12" s="1"/>
  <c r="AD408" i="12" s="1"/>
  <c r="O408" i="12"/>
  <c r="P408" i="12" s="1"/>
  <c r="L408" i="12"/>
  <c r="K408" i="12"/>
  <c r="H408" i="12"/>
  <c r="F408" i="12"/>
  <c r="AB407" i="12"/>
  <c r="Q407" i="12"/>
  <c r="E407" i="12" s="1"/>
  <c r="O407" i="12"/>
  <c r="P407" i="12" s="1"/>
  <c r="L407" i="12"/>
  <c r="K407" i="12"/>
  <c r="H407" i="12"/>
  <c r="F407" i="12"/>
  <c r="AB406" i="12"/>
  <c r="Q406" i="12"/>
  <c r="E406" i="12" s="1"/>
  <c r="AD406" i="12" s="1"/>
  <c r="O406" i="12"/>
  <c r="P406" i="12" s="1"/>
  <c r="L406" i="12"/>
  <c r="K406" i="12"/>
  <c r="H406" i="12"/>
  <c r="F406" i="12"/>
  <c r="AB405" i="12"/>
  <c r="Q405" i="12"/>
  <c r="E405" i="12" s="1"/>
  <c r="O405" i="12"/>
  <c r="P405" i="12" s="1"/>
  <c r="L405" i="12"/>
  <c r="K405" i="12"/>
  <c r="H405" i="12"/>
  <c r="F405" i="12"/>
  <c r="AB404" i="12"/>
  <c r="Q404" i="12"/>
  <c r="E404" i="12" s="1"/>
  <c r="AD404" i="12" s="1"/>
  <c r="O404" i="12"/>
  <c r="P404" i="12" s="1"/>
  <c r="L404" i="12"/>
  <c r="K404" i="12"/>
  <c r="H404" i="12"/>
  <c r="F404" i="12"/>
  <c r="AB403" i="12"/>
  <c r="Q403" i="12"/>
  <c r="E403" i="12" s="1"/>
  <c r="O403" i="12"/>
  <c r="P403" i="12" s="1"/>
  <c r="L403" i="12"/>
  <c r="K403" i="12"/>
  <c r="H403" i="12"/>
  <c r="F403" i="12"/>
  <c r="AB402" i="12"/>
  <c r="Q402" i="12"/>
  <c r="E402" i="12" s="1"/>
  <c r="AD402" i="12" s="1"/>
  <c r="O402" i="12"/>
  <c r="P402" i="12" s="1"/>
  <c r="L402" i="12"/>
  <c r="K402" i="12"/>
  <c r="H402" i="12"/>
  <c r="F402" i="12"/>
  <c r="AB401" i="12"/>
  <c r="Q401" i="12"/>
  <c r="E401" i="12" s="1"/>
  <c r="O401" i="12"/>
  <c r="P401" i="12" s="1"/>
  <c r="L401" i="12"/>
  <c r="K401" i="12"/>
  <c r="H401" i="12"/>
  <c r="F401" i="12"/>
  <c r="AB400" i="12"/>
  <c r="Q400" i="12"/>
  <c r="E400" i="12" s="1"/>
  <c r="AD400" i="12" s="1"/>
  <c r="O400" i="12"/>
  <c r="P400" i="12" s="1"/>
  <c r="L400" i="12"/>
  <c r="K400" i="12"/>
  <c r="H400" i="12"/>
  <c r="F400" i="12"/>
  <c r="AB399" i="12"/>
  <c r="Q399" i="12"/>
  <c r="E399" i="12" s="1"/>
  <c r="O399" i="12"/>
  <c r="P399" i="12" s="1"/>
  <c r="L399" i="12"/>
  <c r="K399" i="12"/>
  <c r="H399" i="12"/>
  <c r="F399" i="12"/>
  <c r="AB398" i="12"/>
  <c r="Q398" i="12"/>
  <c r="E398" i="12" s="1"/>
  <c r="AD398" i="12" s="1"/>
  <c r="O398" i="12"/>
  <c r="P398" i="12" s="1"/>
  <c r="L398" i="12"/>
  <c r="K398" i="12"/>
  <c r="H398" i="12"/>
  <c r="F398" i="12"/>
  <c r="AB397" i="12"/>
  <c r="Q397" i="12"/>
  <c r="P397" i="12"/>
  <c r="O397" i="12"/>
  <c r="L397" i="12"/>
  <c r="M397" i="12" s="1"/>
  <c r="K397" i="12"/>
  <c r="H397" i="12"/>
  <c r="N397" i="12" s="1"/>
  <c r="F397" i="12"/>
  <c r="E397" i="12"/>
  <c r="AD397" i="12" s="1"/>
  <c r="AB396" i="12"/>
  <c r="Q396" i="12"/>
  <c r="P396" i="12"/>
  <c r="O396" i="12"/>
  <c r="L396" i="12"/>
  <c r="M396" i="12" s="1"/>
  <c r="K396" i="12"/>
  <c r="H396" i="12"/>
  <c r="N396" i="12" s="1"/>
  <c r="F396" i="12"/>
  <c r="E396" i="12"/>
  <c r="AB395" i="12"/>
  <c r="Q395" i="12"/>
  <c r="P395" i="12"/>
  <c r="O395" i="12"/>
  <c r="L395" i="12"/>
  <c r="M395" i="12" s="1"/>
  <c r="K395" i="12"/>
  <c r="H395" i="12"/>
  <c r="N395" i="12" s="1"/>
  <c r="F395" i="12"/>
  <c r="E395" i="12"/>
  <c r="AD395" i="12" s="1"/>
  <c r="AB394" i="12"/>
  <c r="Q394" i="12"/>
  <c r="P394" i="12"/>
  <c r="O394" i="12"/>
  <c r="L394" i="12"/>
  <c r="M394" i="12" s="1"/>
  <c r="K394" i="12"/>
  <c r="H394" i="12"/>
  <c r="N394" i="12" s="1"/>
  <c r="F394" i="12"/>
  <c r="E394" i="12"/>
  <c r="AB393" i="12"/>
  <c r="Q393" i="12"/>
  <c r="P393" i="12"/>
  <c r="O393" i="12"/>
  <c r="L393" i="12"/>
  <c r="M393" i="12" s="1"/>
  <c r="K393" i="12"/>
  <c r="H393" i="12"/>
  <c r="N393" i="12" s="1"/>
  <c r="F393" i="12"/>
  <c r="E393" i="12"/>
  <c r="AD393" i="12" s="1"/>
  <c r="AB392" i="12"/>
  <c r="Q392" i="12"/>
  <c r="P392" i="12"/>
  <c r="O392" i="12"/>
  <c r="L392" i="12"/>
  <c r="M392" i="12" s="1"/>
  <c r="K392" i="12"/>
  <c r="H392" i="12"/>
  <c r="N392" i="12" s="1"/>
  <c r="F392" i="12"/>
  <c r="E392" i="12"/>
  <c r="AB391" i="12"/>
  <c r="Q391" i="12"/>
  <c r="P391" i="12"/>
  <c r="O391" i="12"/>
  <c r="L391" i="12"/>
  <c r="M391" i="12" s="1"/>
  <c r="K391" i="12"/>
  <c r="H391" i="12"/>
  <c r="N391" i="12" s="1"/>
  <c r="F391" i="12"/>
  <c r="E391" i="12"/>
  <c r="AD391" i="12" s="1"/>
  <c r="AB390" i="12"/>
  <c r="Q390" i="12"/>
  <c r="P390" i="12"/>
  <c r="O390" i="12"/>
  <c r="L390" i="12"/>
  <c r="M390" i="12" s="1"/>
  <c r="K390" i="12"/>
  <c r="H390" i="12"/>
  <c r="N390" i="12" s="1"/>
  <c r="F390" i="12"/>
  <c r="E390" i="12"/>
  <c r="AB389" i="12"/>
  <c r="Q389" i="12"/>
  <c r="P389" i="12"/>
  <c r="O389" i="12"/>
  <c r="L389" i="12"/>
  <c r="M389" i="12" s="1"/>
  <c r="K389" i="12"/>
  <c r="H389" i="12"/>
  <c r="N389" i="12" s="1"/>
  <c r="F389" i="12"/>
  <c r="E389" i="12"/>
  <c r="AD389" i="12" s="1"/>
  <c r="AB388" i="12"/>
  <c r="Q388" i="12"/>
  <c r="P388" i="12"/>
  <c r="O388" i="12"/>
  <c r="L388" i="12"/>
  <c r="M388" i="12" s="1"/>
  <c r="K388" i="12"/>
  <c r="H388" i="12"/>
  <c r="N388" i="12" s="1"/>
  <c r="F388" i="12"/>
  <c r="E388" i="12"/>
  <c r="AB387" i="12"/>
  <c r="Q387" i="12"/>
  <c r="P387" i="12"/>
  <c r="O387" i="12"/>
  <c r="L387" i="12"/>
  <c r="M387" i="12" s="1"/>
  <c r="K387" i="12"/>
  <c r="H387" i="12"/>
  <c r="N387" i="12" s="1"/>
  <c r="F387" i="12"/>
  <c r="E387" i="12"/>
  <c r="AD387" i="12" s="1"/>
  <c r="AB386" i="12"/>
  <c r="Q386" i="12"/>
  <c r="P386" i="12"/>
  <c r="O386" i="12"/>
  <c r="L386" i="12"/>
  <c r="M386" i="12" s="1"/>
  <c r="K386" i="12"/>
  <c r="H386" i="12"/>
  <c r="N386" i="12" s="1"/>
  <c r="F386" i="12"/>
  <c r="E386" i="12"/>
  <c r="AB385" i="12"/>
  <c r="Q385" i="12"/>
  <c r="P385" i="12"/>
  <c r="O385" i="12"/>
  <c r="L385" i="12"/>
  <c r="M385" i="12" s="1"/>
  <c r="K385" i="12"/>
  <c r="H385" i="12"/>
  <c r="N385" i="12" s="1"/>
  <c r="F385" i="12"/>
  <c r="E385" i="12"/>
  <c r="AD385" i="12" s="1"/>
  <c r="AB384" i="12"/>
  <c r="Q384" i="12"/>
  <c r="P384" i="12"/>
  <c r="O384" i="12"/>
  <c r="L384" i="12"/>
  <c r="M384" i="12" s="1"/>
  <c r="K384" i="12"/>
  <c r="H384" i="12"/>
  <c r="N384" i="12" s="1"/>
  <c r="F384" i="12"/>
  <c r="E384" i="12"/>
  <c r="AB383" i="12"/>
  <c r="Q383" i="12"/>
  <c r="P383" i="12"/>
  <c r="O383" i="12"/>
  <c r="L383" i="12"/>
  <c r="M383" i="12" s="1"/>
  <c r="K383" i="12"/>
  <c r="H383" i="12"/>
  <c r="N383" i="12" s="1"/>
  <c r="F383" i="12"/>
  <c r="E383" i="12"/>
  <c r="AD383" i="12" s="1"/>
  <c r="AB382" i="12"/>
  <c r="Q382" i="12"/>
  <c r="P382" i="12"/>
  <c r="O382" i="12"/>
  <c r="L382" i="12"/>
  <c r="M382" i="12" s="1"/>
  <c r="K382" i="12"/>
  <c r="H382" i="12"/>
  <c r="N382" i="12" s="1"/>
  <c r="F382" i="12"/>
  <c r="E382" i="12"/>
  <c r="AB381" i="12"/>
  <c r="Q381" i="12"/>
  <c r="P381" i="12"/>
  <c r="O381" i="12"/>
  <c r="L381" i="12"/>
  <c r="M381" i="12" s="1"/>
  <c r="K381" i="12"/>
  <c r="H381" i="12"/>
  <c r="N381" i="12" s="1"/>
  <c r="F381" i="12"/>
  <c r="E381" i="12"/>
  <c r="AD381" i="12" s="1"/>
  <c r="AB380" i="12"/>
  <c r="Q380" i="12"/>
  <c r="P380" i="12"/>
  <c r="O380" i="12"/>
  <c r="L380" i="12"/>
  <c r="M380" i="12" s="1"/>
  <c r="K380" i="12"/>
  <c r="H380" i="12"/>
  <c r="N380" i="12" s="1"/>
  <c r="F380" i="12"/>
  <c r="E380" i="12"/>
  <c r="AB379" i="12"/>
  <c r="Q379" i="12"/>
  <c r="O379" i="12"/>
  <c r="P379" i="12" s="1"/>
  <c r="L379" i="12"/>
  <c r="M379" i="12" s="1"/>
  <c r="K379" i="12"/>
  <c r="H379" i="12"/>
  <c r="N379" i="12" s="1"/>
  <c r="F379" i="12"/>
  <c r="E379" i="12"/>
  <c r="AB378" i="12"/>
  <c r="Q378" i="12"/>
  <c r="O378" i="12"/>
  <c r="P378" i="12" s="1"/>
  <c r="L378" i="12"/>
  <c r="M378" i="12" s="1"/>
  <c r="K378" i="12"/>
  <c r="H378" i="12"/>
  <c r="N378" i="12" s="1"/>
  <c r="F378" i="12"/>
  <c r="E378" i="12"/>
  <c r="AB377" i="12"/>
  <c r="Q377" i="12"/>
  <c r="O377" i="12"/>
  <c r="P377" i="12" s="1"/>
  <c r="L377" i="12"/>
  <c r="M377" i="12" s="1"/>
  <c r="K377" i="12"/>
  <c r="H377" i="12"/>
  <c r="N377" i="12" s="1"/>
  <c r="F377" i="12"/>
  <c r="E377" i="12"/>
  <c r="AB376" i="12"/>
  <c r="Q376" i="12"/>
  <c r="O376" i="12"/>
  <c r="P376" i="12" s="1"/>
  <c r="L376" i="12"/>
  <c r="M376" i="12" s="1"/>
  <c r="K376" i="12"/>
  <c r="H376" i="12"/>
  <c r="N376" i="12" s="1"/>
  <c r="F376" i="12"/>
  <c r="E376" i="12"/>
  <c r="AB375" i="12"/>
  <c r="Q375" i="12"/>
  <c r="P375" i="12"/>
  <c r="O375" i="12"/>
  <c r="L375" i="12"/>
  <c r="M375" i="12" s="1"/>
  <c r="K375" i="12"/>
  <c r="H375" i="12"/>
  <c r="N375" i="12" s="1"/>
  <c r="F375" i="12"/>
  <c r="E375" i="12"/>
  <c r="AD375" i="12" s="1"/>
  <c r="AB374" i="12"/>
  <c r="Q374" i="12"/>
  <c r="P374" i="12"/>
  <c r="O374" i="12"/>
  <c r="L374" i="12"/>
  <c r="M374" i="12" s="1"/>
  <c r="K374" i="12"/>
  <c r="H374" i="12"/>
  <c r="N374" i="12" s="1"/>
  <c r="F374" i="12"/>
  <c r="E374" i="12"/>
  <c r="AB373" i="12"/>
  <c r="Q373" i="12"/>
  <c r="P373" i="12"/>
  <c r="O373" i="12"/>
  <c r="L373" i="12"/>
  <c r="M373" i="12" s="1"/>
  <c r="K373" i="12"/>
  <c r="H373" i="12"/>
  <c r="N373" i="12" s="1"/>
  <c r="F373" i="12"/>
  <c r="E373" i="12"/>
  <c r="AD373" i="12" s="1"/>
  <c r="AB372" i="12"/>
  <c r="Q372" i="12"/>
  <c r="P372" i="12"/>
  <c r="O372" i="12"/>
  <c r="L372" i="12"/>
  <c r="M372" i="12" s="1"/>
  <c r="K372" i="12"/>
  <c r="H372" i="12"/>
  <c r="N372" i="12" s="1"/>
  <c r="F372" i="12"/>
  <c r="E372" i="12"/>
  <c r="AB371" i="12"/>
  <c r="Q371" i="12"/>
  <c r="P371" i="12"/>
  <c r="O371" i="12"/>
  <c r="L371" i="12"/>
  <c r="M371" i="12" s="1"/>
  <c r="K371" i="12"/>
  <c r="H371" i="12"/>
  <c r="N371" i="12" s="1"/>
  <c r="F371" i="12"/>
  <c r="E371" i="12"/>
  <c r="AD371" i="12" s="1"/>
  <c r="AB370" i="12"/>
  <c r="Q370" i="12"/>
  <c r="P370" i="12"/>
  <c r="O370" i="12"/>
  <c r="L370" i="12"/>
  <c r="M370" i="12" s="1"/>
  <c r="K370" i="12"/>
  <c r="H370" i="12"/>
  <c r="N370" i="12" s="1"/>
  <c r="F370" i="12"/>
  <c r="E370" i="12"/>
  <c r="AB369" i="12"/>
  <c r="Q369" i="12"/>
  <c r="O369" i="12"/>
  <c r="P369" i="12" s="1"/>
  <c r="L369" i="12"/>
  <c r="M369" i="12" s="1"/>
  <c r="K369" i="12"/>
  <c r="H369" i="12"/>
  <c r="N369" i="12" s="1"/>
  <c r="F369" i="12"/>
  <c r="E369" i="12"/>
  <c r="AB368" i="12"/>
  <c r="Q368" i="12"/>
  <c r="O368" i="12"/>
  <c r="P368" i="12" s="1"/>
  <c r="L368" i="12"/>
  <c r="M368" i="12" s="1"/>
  <c r="K368" i="12"/>
  <c r="H368" i="12"/>
  <c r="N368" i="12" s="1"/>
  <c r="F368" i="12"/>
  <c r="E368" i="12"/>
  <c r="AB367" i="12"/>
  <c r="Q367" i="12"/>
  <c r="P367" i="12"/>
  <c r="O367" i="12"/>
  <c r="L367" i="12"/>
  <c r="M367" i="12" s="1"/>
  <c r="K367" i="12"/>
  <c r="H367" i="12"/>
  <c r="N367" i="12" s="1"/>
  <c r="F367" i="12"/>
  <c r="E367" i="12"/>
  <c r="AD367" i="12" s="1"/>
  <c r="AB366" i="12"/>
  <c r="Q366" i="12"/>
  <c r="P366" i="12"/>
  <c r="O366" i="12"/>
  <c r="L366" i="12"/>
  <c r="M366" i="12" s="1"/>
  <c r="K366" i="12"/>
  <c r="H366" i="12"/>
  <c r="N366" i="12" s="1"/>
  <c r="F366" i="12"/>
  <c r="E366" i="12"/>
  <c r="AB365" i="12"/>
  <c r="Q365" i="12"/>
  <c r="O365" i="12"/>
  <c r="P365" i="12" s="1"/>
  <c r="L365" i="12"/>
  <c r="M365" i="12" s="1"/>
  <c r="K365" i="12"/>
  <c r="H365" i="12"/>
  <c r="N365" i="12" s="1"/>
  <c r="F365" i="12"/>
  <c r="E365" i="12"/>
  <c r="AB364" i="12"/>
  <c r="Q364" i="12"/>
  <c r="P364" i="12"/>
  <c r="O364" i="12"/>
  <c r="L364" i="12"/>
  <c r="M364" i="12" s="1"/>
  <c r="K364" i="12"/>
  <c r="H364" i="12"/>
  <c r="N364" i="12" s="1"/>
  <c r="F364" i="12"/>
  <c r="E364" i="12"/>
  <c r="AD364" i="12" s="1"/>
  <c r="AB363" i="12"/>
  <c r="Q363" i="12"/>
  <c r="O363" i="12"/>
  <c r="P363" i="12" s="1"/>
  <c r="L363" i="12"/>
  <c r="M363" i="12" s="1"/>
  <c r="K363" i="12"/>
  <c r="H363" i="12"/>
  <c r="N363" i="12" s="1"/>
  <c r="F363" i="12"/>
  <c r="E363" i="12"/>
  <c r="AD363" i="12" s="1"/>
  <c r="AB362" i="12"/>
  <c r="Q362" i="12"/>
  <c r="P362" i="12"/>
  <c r="O362" i="12"/>
  <c r="L362" i="12"/>
  <c r="M362" i="12" s="1"/>
  <c r="K362" i="12"/>
  <c r="H362" i="12"/>
  <c r="N362" i="12" s="1"/>
  <c r="F362" i="12"/>
  <c r="E362" i="12"/>
  <c r="AB361" i="12"/>
  <c r="Q361" i="12"/>
  <c r="O361" i="12"/>
  <c r="P361" i="12" s="1"/>
  <c r="L361" i="12"/>
  <c r="M361" i="12" s="1"/>
  <c r="K361" i="12"/>
  <c r="H361" i="12"/>
  <c r="N361" i="12" s="1"/>
  <c r="F361" i="12"/>
  <c r="E361" i="12"/>
  <c r="AB360" i="12"/>
  <c r="Q360" i="12"/>
  <c r="P360" i="12"/>
  <c r="O360" i="12"/>
  <c r="L360" i="12"/>
  <c r="M360" i="12" s="1"/>
  <c r="K360" i="12"/>
  <c r="H360" i="12"/>
  <c r="N360" i="12" s="1"/>
  <c r="F360" i="12"/>
  <c r="E360" i="12"/>
  <c r="AD360" i="12" s="1"/>
  <c r="AB359" i="12"/>
  <c r="Q359" i="12"/>
  <c r="O359" i="12"/>
  <c r="P359" i="12" s="1"/>
  <c r="L359" i="12"/>
  <c r="M359" i="12" s="1"/>
  <c r="K359" i="12"/>
  <c r="H359" i="12"/>
  <c r="N359" i="12" s="1"/>
  <c r="F359" i="12"/>
  <c r="E359" i="12"/>
  <c r="AD359" i="12" s="1"/>
  <c r="AB358" i="12"/>
  <c r="Q358" i="12"/>
  <c r="P358" i="12"/>
  <c r="O358" i="12"/>
  <c r="L358" i="12"/>
  <c r="M358" i="12" s="1"/>
  <c r="K358" i="12"/>
  <c r="H358" i="12"/>
  <c r="N358" i="12" s="1"/>
  <c r="F358" i="12"/>
  <c r="E358" i="12"/>
  <c r="AB357" i="12"/>
  <c r="Q357" i="12"/>
  <c r="O357" i="12"/>
  <c r="P357" i="12" s="1"/>
  <c r="L357" i="12"/>
  <c r="M357" i="12" s="1"/>
  <c r="K357" i="12"/>
  <c r="H357" i="12"/>
  <c r="N357" i="12" s="1"/>
  <c r="F357" i="12"/>
  <c r="E357" i="12"/>
  <c r="AB356" i="12"/>
  <c r="Q356" i="12"/>
  <c r="P356" i="12"/>
  <c r="O356" i="12"/>
  <c r="L356" i="12"/>
  <c r="M356" i="12" s="1"/>
  <c r="K356" i="12"/>
  <c r="H356" i="12"/>
  <c r="N356" i="12" s="1"/>
  <c r="F356" i="12"/>
  <c r="E356" i="12"/>
  <c r="AD356" i="12" s="1"/>
  <c r="AB355" i="12"/>
  <c r="Q355" i="12"/>
  <c r="O355" i="12"/>
  <c r="P355" i="12" s="1"/>
  <c r="L355" i="12"/>
  <c r="M355" i="12" s="1"/>
  <c r="K355" i="12"/>
  <c r="H355" i="12"/>
  <c r="N355" i="12" s="1"/>
  <c r="F355" i="12"/>
  <c r="E355" i="12"/>
  <c r="AD355" i="12" s="1"/>
  <c r="AB354" i="12"/>
  <c r="X354" i="12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V354" i="12"/>
  <c r="V355" i="12" s="1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R354" i="12"/>
  <c r="R355" i="12" s="1"/>
  <c r="Q354" i="12"/>
  <c r="P354" i="12"/>
  <c r="O354" i="12"/>
  <c r="L354" i="12"/>
  <c r="M354" i="12" s="1"/>
  <c r="K354" i="12"/>
  <c r="H354" i="12"/>
  <c r="N354" i="12" s="1"/>
  <c r="F354" i="12"/>
  <c r="E354" i="12"/>
  <c r="AD354" i="12" s="1"/>
  <c r="Q286" i="12"/>
  <c r="O286" i="12"/>
  <c r="P286" i="12" s="1"/>
  <c r="L286" i="12"/>
  <c r="H286" i="12"/>
  <c r="N286" i="12" s="1"/>
  <c r="F286" i="12"/>
  <c r="AD286" i="12" s="1"/>
  <c r="AB285" i="12"/>
  <c r="Q285" i="12"/>
  <c r="E285" i="12" s="1"/>
  <c r="O285" i="12"/>
  <c r="P285" i="12" s="1"/>
  <c r="L285" i="12"/>
  <c r="K285" i="12"/>
  <c r="H285" i="12"/>
  <c r="F285" i="12"/>
  <c r="AB284" i="12"/>
  <c r="X284" i="12"/>
  <c r="X285" i="12" s="1"/>
  <c r="V284" i="12"/>
  <c r="V285" i="12" s="1"/>
  <c r="R284" i="12"/>
  <c r="R285" i="12" s="1"/>
  <c r="S285" i="12" s="1"/>
  <c r="Q284" i="12"/>
  <c r="P284" i="12"/>
  <c r="O284" i="12"/>
  <c r="L284" i="12"/>
  <c r="M284" i="12" s="1"/>
  <c r="K284" i="12"/>
  <c r="H284" i="12"/>
  <c r="N284" i="12" s="1"/>
  <c r="F284" i="12"/>
  <c r="E284" i="12"/>
  <c r="AD284" i="12" s="1"/>
  <c r="AB280" i="12"/>
  <c r="Q280" i="12"/>
  <c r="E280" i="12" s="1"/>
  <c r="AD280" i="12" s="1"/>
  <c r="O280" i="12"/>
  <c r="P280" i="12" s="1"/>
  <c r="L280" i="12"/>
  <c r="K280" i="12"/>
  <c r="H280" i="12"/>
  <c r="F280" i="12"/>
  <c r="AB279" i="12"/>
  <c r="Q279" i="12"/>
  <c r="P279" i="12"/>
  <c r="O279" i="12"/>
  <c r="L279" i="12"/>
  <c r="M279" i="12" s="1"/>
  <c r="K279" i="12"/>
  <c r="H279" i="12"/>
  <c r="N279" i="12" s="1"/>
  <c r="F279" i="12"/>
  <c r="E279" i="12"/>
  <c r="AD279" i="12" s="1"/>
  <c r="AB278" i="12"/>
  <c r="Q278" i="12"/>
  <c r="E278" i="12" s="1"/>
  <c r="AD278" i="12" s="1"/>
  <c r="O278" i="12"/>
  <c r="P278" i="12" s="1"/>
  <c r="L278" i="12"/>
  <c r="K278" i="12"/>
  <c r="H278" i="12"/>
  <c r="F278" i="12"/>
  <c r="AB277" i="12"/>
  <c r="X277" i="12"/>
  <c r="X278" i="12" s="1"/>
  <c r="X279" i="12" s="1"/>
  <c r="X280" i="12" s="1"/>
  <c r="V277" i="12"/>
  <c r="V278" i="12" s="1"/>
  <c r="V279" i="12" s="1"/>
  <c r="V280" i="12" s="1"/>
  <c r="R277" i="12"/>
  <c r="R278" i="12" s="1"/>
  <c r="Q277" i="12"/>
  <c r="P277" i="12"/>
  <c r="O277" i="12"/>
  <c r="L277" i="12"/>
  <c r="M277" i="12" s="1"/>
  <c r="K277" i="12"/>
  <c r="H277" i="12"/>
  <c r="N277" i="12" s="1"/>
  <c r="F277" i="12"/>
  <c r="E277" i="12"/>
  <c r="AB276" i="12"/>
  <c r="X276" i="12"/>
  <c r="V276" i="12"/>
  <c r="S276" i="12"/>
  <c r="AA276" i="12" s="1"/>
  <c r="R276" i="12"/>
  <c r="Q276" i="12"/>
  <c r="E276" i="12" s="1"/>
  <c r="O276" i="12"/>
  <c r="P276" i="12" s="1"/>
  <c r="L276" i="12"/>
  <c r="K276" i="12"/>
  <c r="H276" i="12"/>
  <c r="F276" i="12"/>
  <c r="AB34" i="12"/>
  <c r="AC34" i="12" s="1"/>
  <c r="AB33" i="12"/>
  <c r="AC33" i="12" s="1"/>
  <c r="AB32" i="12"/>
  <c r="AC32" i="12" s="1"/>
  <c r="AB31" i="12"/>
  <c r="AC31" i="12" s="1"/>
  <c r="AB30" i="12"/>
  <c r="AC30" i="12" s="1"/>
  <c r="AB29" i="12"/>
  <c r="AC29" i="12" s="1"/>
  <c r="AB28" i="12"/>
  <c r="AC28" i="12" s="1"/>
  <c r="AB27" i="12"/>
  <c r="AC27" i="12" s="1"/>
  <c r="AB26" i="12"/>
  <c r="AC26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AB13" i="12"/>
  <c r="AC13" i="12" s="1"/>
  <c r="AB12" i="12"/>
  <c r="AC12" i="12" s="1"/>
  <c r="AB11" i="12"/>
  <c r="AC11" i="12" s="1"/>
  <c r="AB10" i="12"/>
  <c r="AC10" i="12" s="1"/>
  <c r="AB9" i="12"/>
  <c r="AC9" i="12" s="1"/>
  <c r="AB8" i="12"/>
  <c r="AC8" i="12" s="1"/>
  <c r="AB7" i="12"/>
  <c r="AC7" i="12" s="1"/>
  <c r="AB6" i="12"/>
  <c r="AC6" i="12" s="1"/>
  <c r="AB5" i="12"/>
  <c r="AC5" i="12" s="1"/>
  <c r="AB4" i="12"/>
  <c r="AC4" i="12" s="1"/>
  <c r="AB3" i="12"/>
  <c r="AC3" i="12" s="1"/>
  <c r="AB2" i="12"/>
  <c r="AC2" i="12" s="1"/>
  <c r="H1" i="12"/>
  <c r="AD444" i="11"/>
  <c r="AB444" i="11"/>
  <c r="Q444" i="11"/>
  <c r="P444" i="11"/>
  <c r="O444" i="11"/>
  <c r="L444" i="11"/>
  <c r="M444" i="11" s="1"/>
  <c r="K444" i="11"/>
  <c r="H444" i="11"/>
  <c r="N444" i="11" s="1"/>
  <c r="F444" i="11"/>
  <c r="E444" i="11"/>
  <c r="AB443" i="11"/>
  <c r="Q443" i="11"/>
  <c r="E443" i="11" s="1"/>
  <c r="O443" i="11"/>
  <c r="P443" i="11" s="1"/>
  <c r="L443" i="11"/>
  <c r="K443" i="11"/>
  <c r="H443" i="11"/>
  <c r="F443" i="11"/>
  <c r="AB442" i="11"/>
  <c r="Q442" i="11"/>
  <c r="P442" i="11"/>
  <c r="O442" i="11"/>
  <c r="L442" i="11"/>
  <c r="M442" i="11" s="1"/>
  <c r="K442" i="11"/>
  <c r="H442" i="11"/>
  <c r="N442" i="11" s="1"/>
  <c r="F442" i="11"/>
  <c r="E442" i="11"/>
  <c r="AD442" i="11" s="1"/>
  <c r="AB441" i="11"/>
  <c r="Q441" i="11"/>
  <c r="E441" i="11" s="1"/>
  <c r="O441" i="11"/>
  <c r="P441" i="11" s="1"/>
  <c r="L441" i="11"/>
  <c r="K441" i="11"/>
  <c r="H441" i="11"/>
  <c r="F441" i="11"/>
  <c r="AD440" i="11"/>
  <c r="AB440" i="11"/>
  <c r="Q440" i="11"/>
  <c r="P440" i="11"/>
  <c r="O440" i="11"/>
  <c r="L440" i="11"/>
  <c r="M440" i="11" s="1"/>
  <c r="K440" i="11"/>
  <c r="H440" i="11"/>
  <c r="N440" i="11" s="1"/>
  <c r="F440" i="11"/>
  <c r="E440" i="11"/>
  <c r="AB439" i="11"/>
  <c r="Q439" i="11"/>
  <c r="E439" i="11" s="1"/>
  <c r="O439" i="11"/>
  <c r="P439" i="11" s="1"/>
  <c r="L439" i="11"/>
  <c r="K439" i="11"/>
  <c r="H439" i="11"/>
  <c r="F439" i="11"/>
  <c r="AB438" i="11"/>
  <c r="Q438" i="11"/>
  <c r="P438" i="11"/>
  <c r="O438" i="11"/>
  <c r="L438" i="11"/>
  <c r="M438" i="11" s="1"/>
  <c r="K438" i="11"/>
  <c r="H438" i="11"/>
  <c r="N438" i="11" s="1"/>
  <c r="F438" i="11"/>
  <c r="E438" i="11"/>
  <c r="AD438" i="11" s="1"/>
  <c r="AB437" i="11"/>
  <c r="Q437" i="11"/>
  <c r="E437" i="11" s="1"/>
  <c r="O437" i="11"/>
  <c r="P437" i="11" s="1"/>
  <c r="L437" i="11"/>
  <c r="K437" i="11"/>
  <c r="H437" i="11"/>
  <c r="F437" i="11"/>
  <c r="AD436" i="11"/>
  <c r="AB436" i="11"/>
  <c r="Q436" i="11"/>
  <c r="P436" i="11"/>
  <c r="O436" i="11"/>
  <c r="L436" i="11"/>
  <c r="M436" i="11" s="1"/>
  <c r="K436" i="11"/>
  <c r="H436" i="11"/>
  <c r="N436" i="11" s="1"/>
  <c r="F436" i="11"/>
  <c r="E436" i="11"/>
  <c r="AB435" i="11"/>
  <c r="Q435" i="11"/>
  <c r="E435" i="11" s="1"/>
  <c r="O435" i="11"/>
  <c r="P435" i="11" s="1"/>
  <c r="L435" i="11"/>
  <c r="K435" i="11"/>
  <c r="H435" i="11"/>
  <c r="F435" i="11"/>
  <c r="AB434" i="11"/>
  <c r="Q434" i="11"/>
  <c r="P434" i="11"/>
  <c r="O434" i="11"/>
  <c r="L434" i="11"/>
  <c r="M434" i="11" s="1"/>
  <c r="K434" i="11"/>
  <c r="H434" i="11"/>
  <c r="N434" i="11" s="1"/>
  <c r="F434" i="11"/>
  <c r="E434" i="11"/>
  <c r="AD434" i="11" s="1"/>
  <c r="AB433" i="11"/>
  <c r="Q433" i="11"/>
  <c r="E433" i="11" s="1"/>
  <c r="O433" i="11"/>
  <c r="P433" i="11" s="1"/>
  <c r="L433" i="11"/>
  <c r="K433" i="11"/>
  <c r="H433" i="11"/>
  <c r="F433" i="11"/>
  <c r="AB432" i="11"/>
  <c r="Q432" i="11"/>
  <c r="E432" i="11" s="1"/>
  <c r="AD432" i="11" s="1"/>
  <c r="O432" i="11"/>
  <c r="P432" i="11" s="1"/>
  <c r="L432" i="11"/>
  <c r="K432" i="11"/>
  <c r="H432" i="11"/>
  <c r="F432" i="11"/>
  <c r="AB431" i="11"/>
  <c r="Q431" i="11"/>
  <c r="P431" i="11"/>
  <c r="O431" i="11"/>
  <c r="L431" i="11"/>
  <c r="M431" i="11" s="1"/>
  <c r="N431" i="11" s="1"/>
  <c r="K431" i="11"/>
  <c r="H431" i="11"/>
  <c r="F431" i="11"/>
  <c r="E431" i="11"/>
  <c r="AD431" i="11" s="1"/>
  <c r="AB430" i="11"/>
  <c r="Q430" i="11"/>
  <c r="E430" i="11" s="1"/>
  <c r="O430" i="11"/>
  <c r="P430" i="11" s="1"/>
  <c r="L430" i="11"/>
  <c r="K430" i="11"/>
  <c r="H430" i="11"/>
  <c r="F430" i="11"/>
  <c r="AB429" i="11"/>
  <c r="Q429" i="11"/>
  <c r="P429" i="11"/>
  <c r="O429" i="11"/>
  <c r="L429" i="11"/>
  <c r="M429" i="11" s="1"/>
  <c r="N429" i="11" s="1"/>
  <c r="K429" i="11"/>
  <c r="H429" i="11"/>
  <c r="F429" i="11"/>
  <c r="E429" i="11"/>
  <c r="AD429" i="11" s="1"/>
  <c r="AB428" i="11"/>
  <c r="Q428" i="11"/>
  <c r="E428" i="11" s="1"/>
  <c r="O428" i="11"/>
  <c r="P428" i="11" s="1"/>
  <c r="L428" i="11"/>
  <c r="K428" i="11"/>
  <c r="H428" i="11"/>
  <c r="F428" i="11"/>
  <c r="AB427" i="11"/>
  <c r="Q427" i="11"/>
  <c r="P427" i="11"/>
  <c r="O427" i="11"/>
  <c r="L427" i="11"/>
  <c r="M427" i="11" s="1"/>
  <c r="N427" i="11" s="1"/>
  <c r="K427" i="11"/>
  <c r="H427" i="11"/>
  <c r="F427" i="11"/>
  <c r="E427" i="11"/>
  <c r="AD427" i="11" s="1"/>
  <c r="AB426" i="11"/>
  <c r="Q426" i="11"/>
  <c r="E426" i="11" s="1"/>
  <c r="O426" i="11"/>
  <c r="P426" i="11" s="1"/>
  <c r="L426" i="11"/>
  <c r="K426" i="11"/>
  <c r="H426" i="11"/>
  <c r="F426" i="11"/>
  <c r="AB425" i="11"/>
  <c r="Q425" i="11"/>
  <c r="P425" i="11"/>
  <c r="O425" i="11"/>
  <c r="L425" i="11"/>
  <c r="M425" i="11" s="1"/>
  <c r="N425" i="11" s="1"/>
  <c r="K425" i="11"/>
  <c r="H425" i="11"/>
  <c r="F425" i="11"/>
  <c r="E425" i="11"/>
  <c r="AD425" i="11" s="1"/>
  <c r="AB424" i="11"/>
  <c r="Q424" i="11"/>
  <c r="E424" i="11" s="1"/>
  <c r="O424" i="11"/>
  <c r="P424" i="11" s="1"/>
  <c r="L424" i="11"/>
  <c r="K424" i="11"/>
  <c r="H424" i="11"/>
  <c r="F424" i="11"/>
  <c r="AB423" i="11"/>
  <c r="Q423" i="11"/>
  <c r="P423" i="11"/>
  <c r="O423" i="11"/>
  <c r="L423" i="11"/>
  <c r="M423" i="11" s="1"/>
  <c r="N423" i="11" s="1"/>
  <c r="K423" i="11"/>
  <c r="H423" i="11"/>
  <c r="F423" i="11"/>
  <c r="E423" i="11"/>
  <c r="AD423" i="11" s="1"/>
  <c r="AB422" i="11"/>
  <c r="Q422" i="11"/>
  <c r="E422" i="11" s="1"/>
  <c r="O422" i="11"/>
  <c r="P422" i="11" s="1"/>
  <c r="L422" i="11"/>
  <c r="K422" i="11"/>
  <c r="H422" i="11"/>
  <c r="F422" i="11"/>
  <c r="AB421" i="11"/>
  <c r="Q421" i="11"/>
  <c r="P421" i="11"/>
  <c r="O421" i="11"/>
  <c r="L421" i="11"/>
  <c r="M421" i="11" s="1"/>
  <c r="N421" i="11" s="1"/>
  <c r="K421" i="11"/>
  <c r="H421" i="11"/>
  <c r="F421" i="11"/>
  <c r="E421" i="11"/>
  <c r="AD421" i="11" s="1"/>
  <c r="AB420" i="11"/>
  <c r="Q420" i="11"/>
  <c r="E420" i="11" s="1"/>
  <c r="O420" i="11"/>
  <c r="P420" i="11" s="1"/>
  <c r="L420" i="11"/>
  <c r="K420" i="11"/>
  <c r="H420" i="11"/>
  <c r="F420" i="11"/>
  <c r="AB419" i="11"/>
  <c r="Q419" i="11"/>
  <c r="P419" i="11"/>
  <c r="O419" i="11"/>
  <c r="L419" i="11"/>
  <c r="M419" i="11" s="1"/>
  <c r="N419" i="11" s="1"/>
  <c r="K419" i="11"/>
  <c r="H419" i="11"/>
  <c r="F419" i="11"/>
  <c r="E419" i="11"/>
  <c r="AD419" i="11" s="1"/>
  <c r="AB418" i="11"/>
  <c r="Q418" i="11"/>
  <c r="E418" i="11" s="1"/>
  <c r="O418" i="11"/>
  <c r="P418" i="11" s="1"/>
  <c r="L418" i="11"/>
  <c r="K418" i="11"/>
  <c r="H418" i="11"/>
  <c r="F418" i="11"/>
  <c r="AB417" i="11"/>
  <c r="Q417" i="11"/>
  <c r="P417" i="11"/>
  <c r="O417" i="11"/>
  <c r="L417" i="11"/>
  <c r="M417" i="11" s="1"/>
  <c r="N417" i="11" s="1"/>
  <c r="K417" i="11"/>
  <c r="H417" i="11"/>
  <c r="F417" i="11"/>
  <c r="E417" i="11"/>
  <c r="AD417" i="11" s="1"/>
  <c r="AB416" i="11"/>
  <c r="Q416" i="11"/>
  <c r="E416" i="11" s="1"/>
  <c r="O416" i="11"/>
  <c r="P416" i="11" s="1"/>
  <c r="L416" i="11"/>
  <c r="K416" i="11"/>
  <c r="H416" i="11"/>
  <c r="F416" i="11"/>
  <c r="AB415" i="11"/>
  <c r="Q415" i="11"/>
  <c r="P415" i="11"/>
  <c r="O415" i="11"/>
  <c r="L415" i="11"/>
  <c r="M415" i="11" s="1"/>
  <c r="K415" i="11"/>
  <c r="H415" i="11"/>
  <c r="F415" i="11"/>
  <c r="E415" i="11"/>
  <c r="AD415" i="11" s="1"/>
  <c r="AB414" i="11"/>
  <c r="Q414" i="11"/>
  <c r="E414" i="11" s="1"/>
  <c r="O414" i="11"/>
  <c r="P414" i="11" s="1"/>
  <c r="L414" i="11"/>
  <c r="K414" i="11"/>
  <c r="H414" i="11"/>
  <c r="F414" i="11"/>
  <c r="AB413" i="11"/>
  <c r="Q413" i="11"/>
  <c r="P413" i="11"/>
  <c r="O413" i="11"/>
  <c r="L413" i="11"/>
  <c r="M413" i="11" s="1"/>
  <c r="K413" i="11"/>
  <c r="H413" i="11"/>
  <c r="F413" i="11"/>
  <c r="E413" i="11"/>
  <c r="AD413" i="11" s="1"/>
  <c r="AB412" i="11"/>
  <c r="Q412" i="11"/>
  <c r="E412" i="11" s="1"/>
  <c r="O412" i="11"/>
  <c r="P412" i="11" s="1"/>
  <c r="L412" i="11"/>
  <c r="K412" i="11"/>
  <c r="H412" i="11"/>
  <c r="F412" i="11"/>
  <c r="AB411" i="11"/>
  <c r="Q411" i="11"/>
  <c r="P411" i="11"/>
  <c r="O411" i="11"/>
  <c r="L411" i="11"/>
  <c r="M411" i="11" s="1"/>
  <c r="K411" i="11"/>
  <c r="H411" i="11"/>
  <c r="F411" i="11"/>
  <c r="E411" i="11"/>
  <c r="AD411" i="11" s="1"/>
  <c r="AB410" i="11"/>
  <c r="Q410" i="11"/>
  <c r="E410" i="11" s="1"/>
  <c r="O410" i="11"/>
  <c r="P410" i="11" s="1"/>
  <c r="L410" i="11"/>
  <c r="K410" i="11"/>
  <c r="H410" i="11"/>
  <c r="F410" i="11"/>
  <c r="AB409" i="11"/>
  <c r="Q409" i="11"/>
  <c r="P409" i="11"/>
  <c r="O409" i="11"/>
  <c r="L409" i="11"/>
  <c r="M409" i="11" s="1"/>
  <c r="K409" i="11"/>
  <c r="H409" i="11"/>
  <c r="F409" i="11"/>
  <c r="E409" i="11"/>
  <c r="AD409" i="11" s="1"/>
  <c r="AB408" i="11"/>
  <c r="Q408" i="11"/>
  <c r="E408" i="11" s="1"/>
  <c r="O408" i="11"/>
  <c r="P408" i="11" s="1"/>
  <c r="L408" i="11"/>
  <c r="K408" i="11"/>
  <c r="H408" i="11"/>
  <c r="F408" i="11"/>
  <c r="AB407" i="11"/>
  <c r="Q407" i="11"/>
  <c r="P407" i="11"/>
  <c r="O407" i="11"/>
  <c r="L407" i="11"/>
  <c r="M407" i="11" s="1"/>
  <c r="K407" i="11"/>
  <c r="H407" i="11"/>
  <c r="F407" i="11"/>
  <c r="E407" i="11"/>
  <c r="AD407" i="11" s="1"/>
  <c r="AB406" i="11"/>
  <c r="Q406" i="11"/>
  <c r="E406" i="11" s="1"/>
  <c r="O406" i="11"/>
  <c r="P406" i="11" s="1"/>
  <c r="L406" i="11"/>
  <c r="K406" i="11"/>
  <c r="H406" i="11"/>
  <c r="F406" i="11"/>
  <c r="AB405" i="11"/>
  <c r="Q405" i="11"/>
  <c r="P405" i="11"/>
  <c r="O405" i="11"/>
  <c r="L405" i="11"/>
  <c r="M405" i="11" s="1"/>
  <c r="K405" i="11"/>
  <c r="H405" i="11"/>
  <c r="F405" i="11"/>
  <c r="E405" i="11"/>
  <c r="AD405" i="11" s="1"/>
  <c r="AB404" i="11"/>
  <c r="Q404" i="11"/>
  <c r="E404" i="11" s="1"/>
  <c r="O404" i="11"/>
  <c r="P404" i="11" s="1"/>
  <c r="L404" i="11"/>
  <c r="K404" i="11"/>
  <c r="H404" i="11"/>
  <c r="F404" i="11"/>
  <c r="AB403" i="11"/>
  <c r="Q403" i="11"/>
  <c r="P403" i="11"/>
  <c r="O403" i="11"/>
  <c r="L403" i="11"/>
  <c r="M403" i="11" s="1"/>
  <c r="K403" i="11"/>
  <c r="H403" i="11"/>
  <c r="F403" i="11"/>
  <c r="E403" i="11"/>
  <c r="AD403" i="11" s="1"/>
  <c r="AB402" i="11"/>
  <c r="Q402" i="11"/>
  <c r="E402" i="11" s="1"/>
  <c r="O402" i="11"/>
  <c r="P402" i="11" s="1"/>
  <c r="L402" i="11"/>
  <c r="K402" i="11"/>
  <c r="H402" i="11"/>
  <c r="F402" i="11"/>
  <c r="AB401" i="11"/>
  <c r="Q401" i="11"/>
  <c r="P401" i="11"/>
  <c r="O401" i="11"/>
  <c r="L401" i="11"/>
  <c r="M401" i="11" s="1"/>
  <c r="K401" i="11"/>
  <c r="H401" i="11"/>
  <c r="F401" i="11"/>
  <c r="E401" i="11"/>
  <c r="AD401" i="11" s="1"/>
  <c r="AB400" i="11"/>
  <c r="Q400" i="11"/>
  <c r="E400" i="11" s="1"/>
  <c r="O400" i="11"/>
  <c r="P400" i="11" s="1"/>
  <c r="L400" i="11"/>
  <c r="K400" i="11"/>
  <c r="H400" i="11"/>
  <c r="F400" i="11"/>
  <c r="AB399" i="11"/>
  <c r="Q399" i="11"/>
  <c r="P399" i="11"/>
  <c r="O399" i="11"/>
  <c r="L399" i="11"/>
  <c r="M399" i="11" s="1"/>
  <c r="K399" i="11"/>
  <c r="H399" i="11"/>
  <c r="F399" i="11"/>
  <c r="E399" i="11"/>
  <c r="AD399" i="11" s="1"/>
  <c r="AB398" i="11"/>
  <c r="Q398" i="11"/>
  <c r="E398" i="11" s="1"/>
  <c r="O398" i="11"/>
  <c r="P398" i="11" s="1"/>
  <c r="L398" i="11"/>
  <c r="K398" i="11"/>
  <c r="H398" i="11"/>
  <c r="F398" i="11"/>
  <c r="AB397" i="11"/>
  <c r="Q397" i="11"/>
  <c r="P397" i="11"/>
  <c r="O397" i="11"/>
  <c r="L397" i="11"/>
  <c r="M397" i="11" s="1"/>
  <c r="K397" i="11"/>
  <c r="H397" i="11"/>
  <c r="F397" i="11"/>
  <c r="E397" i="11"/>
  <c r="AD397" i="11" s="1"/>
  <c r="AB396" i="11"/>
  <c r="Q396" i="11"/>
  <c r="E396" i="11" s="1"/>
  <c r="O396" i="11"/>
  <c r="P396" i="11" s="1"/>
  <c r="L396" i="11"/>
  <c r="K396" i="11"/>
  <c r="H396" i="11"/>
  <c r="F396" i="11"/>
  <c r="AB395" i="11"/>
  <c r="Q395" i="11"/>
  <c r="P395" i="11"/>
  <c r="O395" i="11"/>
  <c r="L395" i="11"/>
  <c r="M395" i="11" s="1"/>
  <c r="K395" i="11"/>
  <c r="H395" i="11"/>
  <c r="F395" i="11"/>
  <c r="E395" i="11"/>
  <c r="AD395" i="11" s="1"/>
  <c r="AB394" i="11"/>
  <c r="Q394" i="11"/>
  <c r="E394" i="11" s="1"/>
  <c r="O394" i="11"/>
  <c r="P394" i="11" s="1"/>
  <c r="L394" i="11"/>
  <c r="K394" i="11"/>
  <c r="H394" i="11"/>
  <c r="F394" i="11"/>
  <c r="AB393" i="11"/>
  <c r="Q393" i="11"/>
  <c r="P393" i="11"/>
  <c r="O393" i="11"/>
  <c r="L393" i="11"/>
  <c r="M393" i="11" s="1"/>
  <c r="K393" i="11"/>
  <c r="H393" i="11"/>
  <c r="F393" i="11"/>
  <c r="E393" i="11"/>
  <c r="AD393" i="11" s="1"/>
  <c r="AB392" i="11"/>
  <c r="Q392" i="11"/>
  <c r="E392" i="11" s="1"/>
  <c r="O392" i="11"/>
  <c r="P392" i="11" s="1"/>
  <c r="L392" i="11"/>
  <c r="K392" i="11"/>
  <c r="H392" i="11"/>
  <c r="F392" i="11"/>
  <c r="AB391" i="11"/>
  <c r="Q391" i="11"/>
  <c r="P391" i="11"/>
  <c r="O391" i="11"/>
  <c r="L391" i="11"/>
  <c r="M391" i="11" s="1"/>
  <c r="K391" i="11"/>
  <c r="H391" i="11"/>
  <c r="F391" i="11"/>
  <c r="E391" i="11"/>
  <c r="AD391" i="11" s="1"/>
  <c r="AB390" i="11"/>
  <c r="Q390" i="11"/>
  <c r="E390" i="11" s="1"/>
  <c r="O390" i="11"/>
  <c r="P390" i="11" s="1"/>
  <c r="L390" i="11"/>
  <c r="K390" i="11"/>
  <c r="H390" i="11"/>
  <c r="F390" i="11"/>
  <c r="AB389" i="11"/>
  <c r="Q389" i="11"/>
  <c r="P389" i="11"/>
  <c r="O389" i="11"/>
  <c r="L389" i="11"/>
  <c r="M389" i="11" s="1"/>
  <c r="K389" i="11"/>
  <c r="H389" i="11"/>
  <c r="F389" i="11"/>
  <c r="E389" i="11"/>
  <c r="AD389" i="11" s="1"/>
  <c r="AB388" i="11"/>
  <c r="Q388" i="11"/>
  <c r="E388" i="11" s="1"/>
  <c r="O388" i="11"/>
  <c r="P388" i="11" s="1"/>
  <c r="L388" i="11"/>
  <c r="K388" i="11"/>
  <c r="H388" i="11"/>
  <c r="F388" i="11"/>
  <c r="AB387" i="11"/>
  <c r="Q387" i="11"/>
  <c r="P387" i="11"/>
  <c r="O387" i="11"/>
  <c r="L387" i="11"/>
  <c r="M387" i="11" s="1"/>
  <c r="N387" i="11" s="1"/>
  <c r="K387" i="11"/>
  <c r="H387" i="11"/>
  <c r="F387" i="11"/>
  <c r="E387" i="11"/>
  <c r="AD387" i="11" s="1"/>
  <c r="AB386" i="11"/>
  <c r="Q386" i="11"/>
  <c r="E386" i="11" s="1"/>
  <c r="O386" i="11"/>
  <c r="P386" i="11" s="1"/>
  <c r="L386" i="11"/>
  <c r="K386" i="11"/>
  <c r="H386" i="11"/>
  <c r="F386" i="11"/>
  <c r="AB385" i="11"/>
  <c r="Q385" i="11"/>
  <c r="P385" i="11"/>
  <c r="O385" i="11"/>
  <c r="L385" i="11"/>
  <c r="M385" i="11" s="1"/>
  <c r="K385" i="11"/>
  <c r="H385" i="11"/>
  <c r="F385" i="11"/>
  <c r="E385" i="11"/>
  <c r="AD385" i="11" s="1"/>
  <c r="AB384" i="11"/>
  <c r="Q384" i="11"/>
  <c r="E384" i="11" s="1"/>
  <c r="O384" i="11"/>
  <c r="P384" i="11" s="1"/>
  <c r="L384" i="11"/>
  <c r="K384" i="11"/>
  <c r="H384" i="11"/>
  <c r="F384" i="11"/>
  <c r="AB383" i="11"/>
  <c r="Q383" i="11"/>
  <c r="P383" i="11"/>
  <c r="O383" i="11"/>
  <c r="L383" i="11"/>
  <c r="M383" i="11" s="1"/>
  <c r="K383" i="11"/>
  <c r="H383" i="11"/>
  <c r="F383" i="11"/>
  <c r="E383" i="11"/>
  <c r="AD383" i="11" s="1"/>
  <c r="AB382" i="11"/>
  <c r="Q382" i="11"/>
  <c r="E382" i="11" s="1"/>
  <c r="O382" i="11"/>
  <c r="P382" i="11" s="1"/>
  <c r="L382" i="11"/>
  <c r="K382" i="11"/>
  <c r="H382" i="11"/>
  <c r="F382" i="11"/>
  <c r="AB381" i="11"/>
  <c r="Q381" i="11"/>
  <c r="P381" i="11"/>
  <c r="O381" i="11"/>
  <c r="L381" i="11"/>
  <c r="M381" i="11" s="1"/>
  <c r="K381" i="11"/>
  <c r="H381" i="11"/>
  <c r="F381" i="11"/>
  <c r="E381" i="11"/>
  <c r="AD381" i="11" s="1"/>
  <c r="AB380" i="11"/>
  <c r="Q380" i="11"/>
  <c r="E380" i="11" s="1"/>
  <c r="O380" i="11"/>
  <c r="P380" i="11" s="1"/>
  <c r="L380" i="11"/>
  <c r="K380" i="11"/>
  <c r="H380" i="11"/>
  <c r="F380" i="11"/>
  <c r="AB379" i="11"/>
  <c r="Q379" i="11"/>
  <c r="P379" i="11"/>
  <c r="O379" i="11"/>
  <c r="L379" i="11"/>
  <c r="M379" i="11" s="1"/>
  <c r="K379" i="11"/>
  <c r="H379" i="11"/>
  <c r="F379" i="11"/>
  <c r="E379" i="11"/>
  <c r="AD379" i="11" s="1"/>
  <c r="AB378" i="11"/>
  <c r="Q378" i="11"/>
  <c r="E378" i="11" s="1"/>
  <c r="O378" i="11"/>
  <c r="P378" i="11" s="1"/>
  <c r="L378" i="11"/>
  <c r="K378" i="11"/>
  <c r="H378" i="11"/>
  <c r="F378" i="11"/>
  <c r="AB377" i="11"/>
  <c r="Q377" i="11"/>
  <c r="P377" i="11"/>
  <c r="O377" i="11"/>
  <c r="L377" i="11"/>
  <c r="M377" i="11" s="1"/>
  <c r="K377" i="11"/>
  <c r="H377" i="11"/>
  <c r="F377" i="11"/>
  <c r="E377" i="11"/>
  <c r="AD377" i="11" s="1"/>
  <c r="AB376" i="11"/>
  <c r="Q376" i="11"/>
  <c r="P376" i="11"/>
  <c r="O376" i="11"/>
  <c r="L376" i="11"/>
  <c r="M376" i="11" s="1"/>
  <c r="K376" i="11"/>
  <c r="H376" i="11"/>
  <c r="N376" i="11" s="1"/>
  <c r="F376" i="11"/>
  <c r="E376" i="11"/>
  <c r="AD376" i="11" s="1"/>
  <c r="AB375" i="11"/>
  <c r="Q375" i="11"/>
  <c r="E375" i="11" s="1"/>
  <c r="AD375" i="11" s="1"/>
  <c r="O375" i="11"/>
  <c r="P375" i="11" s="1"/>
  <c r="L375" i="11"/>
  <c r="K375" i="11"/>
  <c r="H375" i="11"/>
  <c r="F375" i="11"/>
  <c r="AB374" i="11"/>
  <c r="Q374" i="11"/>
  <c r="P374" i="11"/>
  <c r="O374" i="11"/>
  <c r="L374" i="11"/>
  <c r="M374" i="11" s="1"/>
  <c r="K374" i="11"/>
  <c r="H374" i="11"/>
  <c r="N374" i="11" s="1"/>
  <c r="F374" i="11"/>
  <c r="E374" i="11"/>
  <c r="AD374" i="11" s="1"/>
  <c r="AB373" i="11"/>
  <c r="Q373" i="11"/>
  <c r="E373" i="11" s="1"/>
  <c r="AD373" i="11" s="1"/>
  <c r="O373" i="11"/>
  <c r="P373" i="11" s="1"/>
  <c r="L373" i="11"/>
  <c r="K373" i="11"/>
  <c r="H373" i="11"/>
  <c r="F373" i="11"/>
  <c r="AB372" i="11"/>
  <c r="Q372" i="11"/>
  <c r="P372" i="11"/>
  <c r="O372" i="11"/>
  <c r="L372" i="11"/>
  <c r="M372" i="11" s="1"/>
  <c r="K372" i="11"/>
  <c r="H372" i="11"/>
  <c r="N372" i="11" s="1"/>
  <c r="F372" i="11"/>
  <c r="E372" i="11"/>
  <c r="AD372" i="11" s="1"/>
  <c r="AB371" i="11"/>
  <c r="Q371" i="11"/>
  <c r="E371" i="11" s="1"/>
  <c r="AD371" i="11" s="1"/>
  <c r="O371" i="11"/>
  <c r="P371" i="11" s="1"/>
  <c r="L371" i="11"/>
  <c r="K371" i="11"/>
  <c r="H371" i="11"/>
  <c r="F371" i="11"/>
  <c r="AB370" i="11"/>
  <c r="Q370" i="11"/>
  <c r="P370" i="11"/>
  <c r="O370" i="11"/>
  <c r="L370" i="11"/>
  <c r="M370" i="11" s="1"/>
  <c r="K370" i="11"/>
  <c r="H370" i="11"/>
  <c r="N370" i="11" s="1"/>
  <c r="F370" i="11"/>
  <c r="E370" i="11"/>
  <c r="AD370" i="11" s="1"/>
  <c r="AB369" i="11"/>
  <c r="Q369" i="11"/>
  <c r="E369" i="11" s="1"/>
  <c r="AD369" i="11" s="1"/>
  <c r="O369" i="11"/>
  <c r="P369" i="11" s="1"/>
  <c r="L369" i="11"/>
  <c r="K369" i="11"/>
  <c r="H369" i="11"/>
  <c r="F369" i="11"/>
  <c r="AB368" i="11"/>
  <c r="Q368" i="11"/>
  <c r="P368" i="11"/>
  <c r="O368" i="11"/>
  <c r="L368" i="11"/>
  <c r="M368" i="11" s="1"/>
  <c r="K368" i="11"/>
  <c r="H368" i="11"/>
  <c r="N368" i="11" s="1"/>
  <c r="F368" i="11"/>
  <c r="E368" i="11"/>
  <c r="AD368" i="11" s="1"/>
  <c r="AB367" i="11"/>
  <c r="Q367" i="11"/>
  <c r="E367" i="11" s="1"/>
  <c r="AD367" i="11" s="1"/>
  <c r="O367" i="11"/>
  <c r="P367" i="11" s="1"/>
  <c r="L367" i="11"/>
  <c r="K367" i="11"/>
  <c r="H367" i="11"/>
  <c r="F367" i="11"/>
  <c r="AB366" i="11"/>
  <c r="Q366" i="11"/>
  <c r="P366" i="11"/>
  <c r="O366" i="11"/>
  <c r="L366" i="11"/>
  <c r="M366" i="11" s="1"/>
  <c r="K366" i="11"/>
  <c r="H366" i="11"/>
  <c r="N366" i="11" s="1"/>
  <c r="F366" i="11"/>
  <c r="E366" i="11"/>
  <c r="AD366" i="11" s="1"/>
  <c r="AB365" i="11"/>
  <c r="Q365" i="11"/>
  <c r="E365" i="11" s="1"/>
  <c r="AD365" i="11" s="1"/>
  <c r="O365" i="11"/>
  <c r="P365" i="11" s="1"/>
  <c r="L365" i="11"/>
  <c r="K365" i="11"/>
  <c r="H365" i="11"/>
  <c r="F365" i="11"/>
  <c r="AB364" i="11"/>
  <c r="Q364" i="11"/>
  <c r="P364" i="11"/>
  <c r="O364" i="11"/>
  <c r="L364" i="11"/>
  <c r="M364" i="11" s="1"/>
  <c r="K364" i="11"/>
  <c r="H364" i="11"/>
  <c r="N364" i="11" s="1"/>
  <c r="F364" i="11"/>
  <c r="E364" i="11"/>
  <c r="AD364" i="11" s="1"/>
  <c r="AB363" i="11"/>
  <c r="Q363" i="11"/>
  <c r="E363" i="11" s="1"/>
  <c r="AD363" i="11" s="1"/>
  <c r="O363" i="11"/>
  <c r="P363" i="11" s="1"/>
  <c r="L363" i="11"/>
  <c r="K363" i="11"/>
  <c r="H363" i="11"/>
  <c r="F363" i="11"/>
  <c r="AB362" i="11"/>
  <c r="Q362" i="11"/>
  <c r="P362" i="11"/>
  <c r="O362" i="11"/>
  <c r="L362" i="11"/>
  <c r="M362" i="11" s="1"/>
  <c r="K362" i="11"/>
  <c r="H362" i="11"/>
  <c r="N362" i="11" s="1"/>
  <c r="F362" i="11"/>
  <c r="E362" i="11"/>
  <c r="AD362" i="11" s="1"/>
  <c r="AB361" i="11"/>
  <c r="Q361" i="11"/>
  <c r="E361" i="11" s="1"/>
  <c r="O361" i="11"/>
  <c r="P361" i="11" s="1"/>
  <c r="L361" i="11"/>
  <c r="K361" i="11"/>
  <c r="H361" i="11"/>
  <c r="F361" i="11"/>
  <c r="AB360" i="11"/>
  <c r="X360" i="11"/>
  <c r="X361" i="11" s="1"/>
  <c r="X362" i="11" s="1"/>
  <c r="X363" i="11" s="1"/>
  <c r="X364" i="11" s="1"/>
  <c r="X365" i="11" s="1"/>
  <c r="X366" i="11" s="1"/>
  <c r="X367" i="11" s="1"/>
  <c r="X368" i="11" s="1"/>
  <c r="X369" i="11" s="1"/>
  <c r="X370" i="11" s="1"/>
  <c r="X371" i="11" s="1"/>
  <c r="X372" i="11" s="1"/>
  <c r="X373" i="11" s="1"/>
  <c r="X374" i="11" s="1"/>
  <c r="X375" i="11" s="1"/>
  <c r="X376" i="11" s="1"/>
  <c r="X377" i="11" s="1"/>
  <c r="X378" i="11" s="1"/>
  <c r="X379" i="11" s="1"/>
  <c r="X380" i="11" s="1"/>
  <c r="X381" i="11" s="1"/>
  <c r="X382" i="11" s="1"/>
  <c r="X383" i="11" s="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V360" i="11"/>
  <c r="V361" i="11" s="1"/>
  <c r="V362" i="11" s="1"/>
  <c r="R360" i="11"/>
  <c r="R361" i="11" s="1"/>
  <c r="R362" i="11" s="1"/>
  <c r="Q360" i="11"/>
  <c r="P360" i="11"/>
  <c r="O360" i="11"/>
  <c r="L360" i="11"/>
  <c r="M360" i="11" s="1"/>
  <c r="K360" i="11"/>
  <c r="H360" i="11"/>
  <c r="F360" i="11"/>
  <c r="E360" i="11"/>
  <c r="AD360" i="11" s="1"/>
  <c r="AB359" i="11"/>
  <c r="X359" i="11"/>
  <c r="V359" i="11"/>
  <c r="S359" i="11"/>
  <c r="AA359" i="11" s="1"/>
  <c r="R359" i="11"/>
  <c r="Q359" i="11"/>
  <c r="E359" i="11" s="1"/>
  <c r="AD359" i="11" s="1"/>
  <c r="O359" i="11"/>
  <c r="P359" i="11" s="1"/>
  <c r="L359" i="11"/>
  <c r="K359" i="11"/>
  <c r="H359" i="11"/>
  <c r="F359" i="11"/>
  <c r="AB285" i="11"/>
  <c r="X285" i="11"/>
  <c r="V285" i="11"/>
  <c r="W285" i="11" s="1"/>
  <c r="R285" i="11"/>
  <c r="S285" i="11" s="1"/>
  <c r="AA285" i="11" s="1"/>
  <c r="Q285" i="11"/>
  <c r="P285" i="11"/>
  <c r="O285" i="11"/>
  <c r="L285" i="11"/>
  <c r="M285" i="11" s="1"/>
  <c r="K285" i="11"/>
  <c r="H285" i="11"/>
  <c r="N285" i="11" s="1"/>
  <c r="F285" i="11"/>
  <c r="E285" i="11"/>
  <c r="AD285" i="11" s="1"/>
  <c r="AB276" i="11"/>
  <c r="X276" i="11"/>
  <c r="V276" i="11"/>
  <c r="S276" i="11"/>
  <c r="AA276" i="11" s="1"/>
  <c r="R276" i="11"/>
  <c r="Q276" i="11"/>
  <c r="E276" i="11" s="1"/>
  <c r="AD276" i="11" s="1"/>
  <c r="O276" i="11"/>
  <c r="P276" i="11" s="1"/>
  <c r="L276" i="11"/>
  <c r="K276" i="11"/>
  <c r="H276" i="11"/>
  <c r="F276" i="11"/>
  <c r="AB258" i="11"/>
  <c r="X258" i="11"/>
  <c r="V258" i="11"/>
  <c r="R258" i="11"/>
  <c r="S258" i="11" s="1"/>
  <c r="AA258" i="11" s="1"/>
  <c r="Q258" i="11"/>
  <c r="P258" i="11"/>
  <c r="O258" i="11"/>
  <c r="L258" i="11"/>
  <c r="M258" i="11" s="1"/>
  <c r="K258" i="11"/>
  <c r="H258" i="11"/>
  <c r="F258" i="11"/>
  <c r="E258" i="11"/>
  <c r="AD258" i="11" s="1"/>
  <c r="AB255" i="11"/>
  <c r="Q255" i="11"/>
  <c r="E255" i="11" s="1"/>
  <c r="AD255" i="11" s="1"/>
  <c r="O255" i="11"/>
  <c r="P255" i="11" s="1"/>
  <c r="L255" i="11"/>
  <c r="K255" i="11"/>
  <c r="H255" i="11"/>
  <c r="F255" i="11"/>
  <c r="AB254" i="11"/>
  <c r="Q254" i="11"/>
  <c r="P254" i="11"/>
  <c r="O254" i="11"/>
  <c r="L254" i="11"/>
  <c r="M254" i="11" s="1"/>
  <c r="K254" i="11"/>
  <c r="H254" i="11"/>
  <c r="F254" i="11"/>
  <c r="E254" i="11"/>
  <c r="AD254" i="11" s="1"/>
  <c r="AB253" i="11"/>
  <c r="Q253" i="11"/>
  <c r="E253" i="11" s="1"/>
  <c r="AD253" i="11" s="1"/>
  <c r="O253" i="11"/>
  <c r="P253" i="11" s="1"/>
  <c r="L253" i="11"/>
  <c r="K253" i="11"/>
  <c r="H253" i="11"/>
  <c r="F253" i="11"/>
  <c r="AB252" i="11"/>
  <c r="X252" i="11"/>
  <c r="X253" i="11" s="1"/>
  <c r="X254" i="11" s="1"/>
  <c r="X255" i="11" s="1"/>
  <c r="V252" i="11"/>
  <c r="V253" i="11" s="1"/>
  <c r="R252" i="11"/>
  <c r="R253" i="11" s="1"/>
  <c r="Q252" i="11"/>
  <c r="P252" i="11"/>
  <c r="O252" i="11"/>
  <c r="L252" i="11"/>
  <c r="M252" i="11" s="1"/>
  <c r="K252" i="11"/>
  <c r="H252" i="11"/>
  <c r="N252" i="11" s="1"/>
  <c r="F252" i="11"/>
  <c r="E252" i="11"/>
  <c r="AD252" i="11" s="1"/>
  <c r="AB251" i="11"/>
  <c r="X251" i="11"/>
  <c r="V251" i="11"/>
  <c r="S251" i="11"/>
  <c r="AA251" i="11" s="1"/>
  <c r="R251" i="11"/>
  <c r="Q251" i="11"/>
  <c r="E251" i="11" s="1"/>
  <c r="AD251" i="11" s="1"/>
  <c r="O251" i="11"/>
  <c r="P251" i="11" s="1"/>
  <c r="L251" i="11"/>
  <c r="K251" i="11"/>
  <c r="H251" i="11"/>
  <c r="F251" i="11"/>
  <c r="AC104" i="11"/>
  <c r="AB104" i="11"/>
  <c r="AC103" i="11"/>
  <c r="AB103" i="11"/>
  <c r="AA103" i="11"/>
  <c r="Z103" i="11"/>
  <c r="AC102" i="11"/>
  <c r="AB102" i="11"/>
  <c r="AA102" i="11"/>
  <c r="Z102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H1" i="11"/>
  <c r="M432" i="11" l="1"/>
  <c r="M437" i="11"/>
  <c r="M439" i="11"/>
  <c r="M276" i="12"/>
  <c r="M399" i="12"/>
  <c r="M401" i="12"/>
  <c r="M403" i="12"/>
  <c r="M405" i="12"/>
  <c r="M407" i="12"/>
  <c r="M409" i="12"/>
  <c r="M411" i="12"/>
  <c r="M435" i="12"/>
  <c r="N435" i="12" s="1"/>
  <c r="M437" i="12"/>
  <c r="M439" i="12"/>
  <c r="M441" i="12"/>
  <c r="M443" i="12"/>
  <c r="N389" i="11"/>
  <c r="N395" i="11"/>
  <c r="N397" i="11"/>
  <c r="N399" i="11"/>
  <c r="N403" i="11"/>
  <c r="N407" i="11"/>
  <c r="N409" i="11"/>
  <c r="N411" i="11"/>
  <c r="N413" i="11"/>
  <c r="N415" i="11"/>
  <c r="M410" i="11"/>
  <c r="M412" i="11"/>
  <c r="N412" i="11" s="1"/>
  <c r="M414" i="11"/>
  <c r="M416" i="11"/>
  <c r="N416" i="11" s="1"/>
  <c r="AD276" i="12"/>
  <c r="AD277" i="12"/>
  <c r="AD285" i="12"/>
  <c r="AD357" i="12"/>
  <c r="AD358" i="12"/>
  <c r="AD361" i="12"/>
  <c r="AD362" i="12"/>
  <c r="AD365" i="12"/>
  <c r="AD366" i="12"/>
  <c r="AD368" i="12"/>
  <c r="AD369" i="12"/>
  <c r="AD370" i="12"/>
  <c r="AD372" i="12"/>
  <c r="AD374" i="12"/>
  <c r="AD376" i="12"/>
  <c r="AD377" i="12"/>
  <c r="AD378" i="12"/>
  <c r="AD379" i="12"/>
  <c r="AD380" i="12"/>
  <c r="AD382" i="12"/>
  <c r="AD384" i="12"/>
  <c r="AD386" i="12"/>
  <c r="AD388" i="12"/>
  <c r="AD390" i="12"/>
  <c r="AD392" i="12"/>
  <c r="AD394" i="12"/>
  <c r="AD396" i="12"/>
  <c r="AD399" i="12"/>
  <c r="AD403" i="12"/>
  <c r="AD405" i="12"/>
  <c r="AD407" i="12"/>
  <c r="AD409" i="12"/>
  <c r="AD411" i="12"/>
  <c r="AD418" i="12"/>
  <c r="AD420" i="12"/>
  <c r="AD421" i="12"/>
  <c r="AD423" i="12"/>
  <c r="AD425" i="12"/>
  <c r="AD427" i="12"/>
  <c r="AD429" i="12"/>
  <c r="AD431" i="12"/>
  <c r="AD433" i="12"/>
  <c r="AD435" i="12"/>
  <c r="AD439" i="12"/>
  <c r="AD441" i="12"/>
  <c r="AD443" i="12"/>
  <c r="AD444" i="12"/>
  <c r="N391" i="11"/>
  <c r="N393" i="11"/>
  <c r="N401" i="11"/>
  <c r="N405" i="11"/>
  <c r="M251" i="11"/>
  <c r="M276" i="11"/>
  <c r="M361" i="11"/>
  <c r="N361" i="11" s="1"/>
  <c r="M363" i="11"/>
  <c r="M365" i="11"/>
  <c r="N365" i="11" s="1"/>
  <c r="M367" i="11"/>
  <c r="M369" i="11"/>
  <c r="N369" i="11" s="1"/>
  <c r="M371" i="11"/>
  <c r="M373" i="11"/>
  <c r="N373" i="11" s="1"/>
  <c r="M375" i="11"/>
  <c r="M424" i="11"/>
  <c r="N424" i="11" s="1"/>
  <c r="M278" i="12"/>
  <c r="M280" i="12"/>
  <c r="M398" i="12"/>
  <c r="M400" i="12"/>
  <c r="N400" i="12" s="1"/>
  <c r="M402" i="12"/>
  <c r="M404" i="12"/>
  <c r="M406" i="12"/>
  <c r="M408" i="12"/>
  <c r="M410" i="12"/>
  <c r="M412" i="12"/>
  <c r="M413" i="12"/>
  <c r="M436" i="12"/>
  <c r="M438" i="12"/>
  <c r="N439" i="12"/>
  <c r="M440" i="12"/>
  <c r="N440" i="12" s="1"/>
  <c r="N441" i="12"/>
  <c r="M442" i="12"/>
  <c r="N443" i="12"/>
  <c r="N278" i="12"/>
  <c r="M285" i="12"/>
  <c r="N285" i="12" s="1"/>
  <c r="N402" i="12"/>
  <c r="N404" i="12"/>
  <c r="N406" i="12"/>
  <c r="N408" i="12"/>
  <c r="N410" i="12"/>
  <c r="N412" i="12"/>
  <c r="N413" i="12"/>
  <c r="N276" i="12"/>
  <c r="R279" i="12"/>
  <c r="S278" i="12"/>
  <c r="AA285" i="12"/>
  <c r="W285" i="12"/>
  <c r="R356" i="12"/>
  <c r="S355" i="12"/>
  <c r="N254" i="11"/>
  <c r="N360" i="11"/>
  <c r="N377" i="11"/>
  <c r="N381" i="11"/>
  <c r="N385" i="11"/>
  <c r="M420" i="11"/>
  <c r="M428" i="11"/>
  <c r="N428" i="11" s="1"/>
  <c r="W276" i="12"/>
  <c r="N258" i="11"/>
  <c r="N379" i="11"/>
  <c r="N383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M404" i="11"/>
  <c r="N404" i="11" s="1"/>
  <c r="M406" i="11"/>
  <c r="N406" i="11" s="1"/>
  <c r="M408" i="11"/>
  <c r="N408" i="11" s="1"/>
  <c r="S277" i="12"/>
  <c r="S284" i="12"/>
  <c r="S354" i="12"/>
  <c r="N398" i="12"/>
  <c r="N399" i="12"/>
  <c r="N401" i="12"/>
  <c r="N403" i="12"/>
  <c r="N405" i="12"/>
  <c r="N407" i="12"/>
  <c r="N409" i="12"/>
  <c r="N411" i="12"/>
  <c r="AD401" i="12"/>
  <c r="N436" i="12"/>
  <c r="N437" i="12"/>
  <c r="AD437" i="12"/>
  <c r="N438" i="12"/>
  <c r="N442" i="12"/>
  <c r="M253" i="11"/>
  <c r="M255" i="11"/>
  <c r="N255" i="11" s="1"/>
  <c r="M359" i="11"/>
  <c r="N359" i="11" s="1"/>
  <c r="N363" i="11"/>
  <c r="N367" i="11"/>
  <c r="N371" i="11"/>
  <c r="N375" i="11"/>
  <c r="M378" i="11"/>
  <c r="N378" i="11" s="1"/>
  <c r="M380" i="11"/>
  <c r="M382" i="11"/>
  <c r="N382" i="11" s="1"/>
  <c r="M384" i="11"/>
  <c r="N384" i="11" s="1"/>
  <c r="M386" i="11"/>
  <c r="N386" i="11" s="1"/>
  <c r="M418" i="11"/>
  <c r="N418" i="11" s="1"/>
  <c r="M422" i="11"/>
  <c r="N422" i="11" s="1"/>
  <c r="M426" i="11"/>
  <c r="N426" i="11" s="1"/>
  <c r="M430" i="11"/>
  <c r="N430" i="11" s="1"/>
  <c r="M433" i="11"/>
  <c r="N433" i="11" s="1"/>
  <c r="M435" i="11"/>
  <c r="N435" i="11" s="1"/>
  <c r="N437" i="11"/>
  <c r="M441" i="11"/>
  <c r="N441" i="11" s="1"/>
  <c r="M443" i="11"/>
  <c r="N443" i="11" s="1"/>
  <c r="V254" i="11"/>
  <c r="Z285" i="11"/>
  <c r="AC285" i="11" s="1"/>
  <c r="Y285" i="11"/>
  <c r="N251" i="11"/>
  <c r="R254" i="11"/>
  <c r="S253" i="11"/>
  <c r="AA253" i="11" s="1"/>
  <c r="W258" i="11"/>
  <c r="N276" i="11"/>
  <c r="S252" i="11"/>
  <c r="AA252" i="11" s="1"/>
  <c r="W252" i="11"/>
  <c r="S360" i="11"/>
  <c r="AA360" i="11" s="1"/>
  <c r="W360" i="11"/>
  <c r="AD361" i="11"/>
  <c r="W251" i="11"/>
  <c r="W276" i="11"/>
  <c r="W359" i="11"/>
  <c r="R363" i="11"/>
  <c r="S362" i="11"/>
  <c r="AA362" i="11" s="1"/>
  <c r="V363" i="11"/>
  <c r="W362" i="11"/>
  <c r="S361" i="11"/>
  <c r="AA361" i="11" s="1"/>
  <c r="N380" i="11"/>
  <c r="AD378" i="11"/>
  <c r="AD380" i="11"/>
  <c r="AD382" i="11"/>
  <c r="AD384" i="11"/>
  <c r="AD386" i="11"/>
  <c r="AD388" i="11"/>
  <c r="AD390" i="11"/>
  <c r="AD392" i="11"/>
  <c r="AD394" i="11"/>
  <c r="AD396" i="11"/>
  <c r="AD398" i="11"/>
  <c r="AD400" i="11"/>
  <c r="AD402" i="11"/>
  <c r="AD404" i="11"/>
  <c r="AD406" i="11"/>
  <c r="AD408" i="11"/>
  <c r="AD410" i="11"/>
  <c r="AD412" i="11"/>
  <c r="AD414" i="11"/>
  <c r="AD416" i="11"/>
  <c r="AD420" i="11"/>
  <c r="AD424" i="11"/>
  <c r="AD428" i="11"/>
  <c r="N402" i="11"/>
  <c r="N410" i="11"/>
  <c r="N414" i="11"/>
  <c r="AD418" i="11"/>
  <c r="AD422" i="11"/>
  <c r="AD426" i="11"/>
  <c r="AD430" i="11"/>
  <c r="N420" i="11"/>
  <c r="N432" i="11"/>
  <c r="N439" i="11"/>
  <c r="AD433" i="11"/>
  <c r="AD435" i="11"/>
  <c r="AD437" i="11"/>
  <c r="AD439" i="11"/>
  <c r="AD441" i="11"/>
  <c r="AD443" i="11"/>
  <c r="O188" i="2"/>
  <c r="P188" i="2"/>
  <c r="Q188" i="2"/>
  <c r="AB188" i="2"/>
  <c r="O189" i="2"/>
  <c r="P189" i="2" s="1"/>
  <c r="Q189" i="2"/>
  <c r="AB189" i="2"/>
  <c r="O190" i="2"/>
  <c r="P190" i="2"/>
  <c r="Q190" i="2"/>
  <c r="AB190" i="2"/>
  <c r="O191" i="2"/>
  <c r="P191" i="2" s="1"/>
  <c r="Q191" i="2"/>
  <c r="AB191" i="2"/>
  <c r="O192" i="2"/>
  <c r="P192" i="2"/>
  <c r="Q192" i="2"/>
  <c r="AB192" i="2"/>
  <c r="O193" i="2"/>
  <c r="P193" i="2" s="1"/>
  <c r="Q193" i="2"/>
  <c r="AB193" i="2"/>
  <c r="O194" i="2"/>
  <c r="P194" i="2"/>
  <c r="Q194" i="2"/>
  <c r="AB194" i="2"/>
  <c r="O195" i="2"/>
  <c r="P195" i="2" s="1"/>
  <c r="Q195" i="2"/>
  <c r="AB195" i="2"/>
  <c r="O196" i="2"/>
  <c r="P196" i="2"/>
  <c r="Q196" i="2"/>
  <c r="AB196" i="2"/>
  <c r="O197" i="2"/>
  <c r="P197" i="2" s="1"/>
  <c r="Q197" i="2"/>
  <c r="AB197" i="2"/>
  <c r="O198" i="2"/>
  <c r="P198" i="2"/>
  <c r="Q198" i="2"/>
  <c r="AB198" i="2"/>
  <c r="O199" i="2"/>
  <c r="P199" i="2" s="1"/>
  <c r="Q199" i="2"/>
  <c r="AB199" i="2"/>
  <c r="O200" i="2"/>
  <c r="P200" i="2"/>
  <c r="Q200" i="2"/>
  <c r="AB200" i="2"/>
  <c r="F188" i="2"/>
  <c r="H188" i="2"/>
  <c r="K188" i="2"/>
  <c r="L188" i="2"/>
  <c r="E188" i="2"/>
  <c r="AD188" i="2" s="1"/>
  <c r="F189" i="2"/>
  <c r="H189" i="2"/>
  <c r="K189" i="2"/>
  <c r="L189" i="2"/>
  <c r="M189" i="2" s="1"/>
  <c r="N189" i="2" s="1"/>
  <c r="E189" i="2"/>
  <c r="AD189" i="2" s="1"/>
  <c r="F190" i="2"/>
  <c r="H190" i="2"/>
  <c r="K190" i="2"/>
  <c r="L190" i="2"/>
  <c r="E190" i="2"/>
  <c r="AD190" i="2" s="1"/>
  <c r="F191" i="2"/>
  <c r="H191" i="2"/>
  <c r="K191" i="2"/>
  <c r="L191" i="2"/>
  <c r="M191" i="2" s="1"/>
  <c r="N191" i="2" s="1"/>
  <c r="E191" i="2"/>
  <c r="AD191" i="2" s="1"/>
  <c r="F192" i="2"/>
  <c r="H192" i="2"/>
  <c r="K192" i="2"/>
  <c r="L192" i="2"/>
  <c r="E192" i="2"/>
  <c r="AD192" i="2" s="1"/>
  <c r="F193" i="2"/>
  <c r="H193" i="2"/>
  <c r="K193" i="2"/>
  <c r="L193" i="2"/>
  <c r="M193" i="2" s="1"/>
  <c r="N193" i="2" s="1"/>
  <c r="E193" i="2"/>
  <c r="AD193" i="2" s="1"/>
  <c r="F194" i="2"/>
  <c r="H194" i="2"/>
  <c r="K194" i="2"/>
  <c r="L194" i="2"/>
  <c r="E194" i="2"/>
  <c r="AD194" i="2" s="1"/>
  <c r="F195" i="2"/>
  <c r="H195" i="2"/>
  <c r="K195" i="2"/>
  <c r="L195" i="2"/>
  <c r="M195" i="2" s="1"/>
  <c r="N195" i="2" s="1"/>
  <c r="E195" i="2"/>
  <c r="AD195" i="2" s="1"/>
  <c r="F196" i="2"/>
  <c r="H196" i="2"/>
  <c r="K196" i="2"/>
  <c r="L196" i="2"/>
  <c r="E196" i="2"/>
  <c r="AD196" i="2" s="1"/>
  <c r="F197" i="2"/>
  <c r="H197" i="2"/>
  <c r="K197" i="2"/>
  <c r="L197" i="2"/>
  <c r="M197" i="2" s="1"/>
  <c r="N197" i="2" s="1"/>
  <c r="E197" i="2"/>
  <c r="AD197" i="2" s="1"/>
  <c r="F198" i="2"/>
  <c r="H198" i="2"/>
  <c r="K198" i="2"/>
  <c r="L198" i="2"/>
  <c r="E198" i="2"/>
  <c r="AD198" i="2" s="1"/>
  <c r="F199" i="2"/>
  <c r="H199" i="2"/>
  <c r="K199" i="2"/>
  <c r="L199" i="2"/>
  <c r="M199" i="2" s="1"/>
  <c r="N199" i="2" s="1"/>
  <c r="E199" i="2"/>
  <c r="AD199" i="2" s="1"/>
  <c r="F200" i="2"/>
  <c r="H200" i="2"/>
  <c r="K200" i="2"/>
  <c r="L200" i="2"/>
  <c r="E200" i="2"/>
  <c r="AD200" i="2" s="1"/>
  <c r="AB192" i="1"/>
  <c r="AB193" i="1"/>
  <c r="AB194" i="1"/>
  <c r="AB195" i="1"/>
  <c r="AB196" i="1"/>
  <c r="AB197" i="1"/>
  <c r="AB198" i="1"/>
  <c r="AB199" i="1"/>
  <c r="AB200" i="1"/>
  <c r="AB201" i="1"/>
  <c r="F201" i="1"/>
  <c r="H201" i="1"/>
  <c r="K201" i="1"/>
  <c r="L201" i="1"/>
  <c r="O201" i="1"/>
  <c r="P201" i="1" s="1"/>
  <c r="Q201" i="1"/>
  <c r="E201" i="1" s="1"/>
  <c r="F189" i="1"/>
  <c r="H189" i="1"/>
  <c r="K189" i="1"/>
  <c r="L189" i="1"/>
  <c r="O189" i="1"/>
  <c r="P189" i="1" s="1"/>
  <c r="Q189" i="1"/>
  <c r="E189" i="1" s="1"/>
  <c r="AB189" i="1"/>
  <c r="F190" i="1"/>
  <c r="H190" i="1"/>
  <c r="K190" i="1"/>
  <c r="L190" i="1"/>
  <c r="O190" i="1"/>
  <c r="P190" i="1" s="1"/>
  <c r="Q190" i="1"/>
  <c r="E190" i="1" s="1"/>
  <c r="AB190" i="1"/>
  <c r="F191" i="1"/>
  <c r="H191" i="1"/>
  <c r="K191" i="1"/>
  <c r="L191" i="1"/>
  <c r="O191" i="1"/>
  <c r="P191" i="1" s="1"/>
  <c r="Q191" i="1"/>
  <c r="E191" i="1" s="1"/>
  <c r="AB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M200" i="2" l="1"/>
  <c r="N200" i="2" s="1"/>
  <c r="M198" i="2"/>
  <c r="N198" i="2" s="1"/>
  <c r="M196" i="2"/>
  <c r="N196" i="2" s="1"/>
  <c r="M194" i="2"/>
  <c r="N194" i="2" s="1"/>
  <c r="M192" i="2"/>
  <c r="N192" i="2" s="1"/>
  <c r="M190" i="2"/>
  <c r="N190" i="2" s="1"/>
  <c r="M188" i="2"/>
  <c r="N188" i="2" s="1"/>
  <c r="N1" i="12"/>
  <c r="N280" i="12"/>
  <c r="N1" i="11"/>
  <c r="AA284" i="12"/>
  <c r="W284" i="12"/>
  <c r="Z276" i="12"/>
  <c r="AC276" i="12" s="1"/>
  <c r="Y276" i="12"/>
  <c r="AA355" i="12"/>
  <c r="W355" i="12"/>
  <c r="Z285" i="12"/>
  <c r="AC285" i="12" s="1"/>
  <c r="Y285" i="12"/>
  <c r="R280" i="12"/>
  <c r="S280" i="12" s="1"/>
  <c r="S279" i="12"/>
  <c r="AA354" i="12"/>
  <c r="W354" i="12"/>
  <c r="AA277" i="12"/>
  <c r="W277" i="12"/>
  <c r="R357" i="12"/>
  <c r="S356" i="12"/>
  <c r="AA278" i="12"/>
  <c r="W278" i="12"/>
  <c r="N253" i="11"/>
  <c r="Y362" i="11"/>
  <c r="Z362" i="11"/>
  <c r="AC362" i="11" s="1"/>
  <c r="Y359" i="11"/>
  <c r="Z359" i="11"/>
  <c r="AC359" i="11" s="1"/>
  <c r="Y251" i="11"/>
  <c r="Z251" i="11"/>
  <c r="AC251" i="11" s="1"/>
  <c r="Z258" i="11"/>
  <c r="AC258" i="11" s="1"/>
  <c r="Y258" i="11"/>
  <c r="R255" i="11"/>
  <c r="S255" i="11" s="1"/>
  <c r="S254" i="11"/>
  <c r="AA254" i="11" s="1"/>
  <c r="W253" i="11"/>
  <c r="V364" i="11"/>
  <c r="R364" i="11"/>
  <c r="S363" i="11"/>
  <c r="AA363" i="11" s="1"/>
  <c r="Y276" i="11"/>
  <c r="Z276" i="11"/>
  <c r="AC276" i="11" s="1"/>
  <c r="W361" i="11"/>
  <c r="Z360" i="11"/>
  <c r="AC360" i="11" s="1"/>
  <c r="Y360" i="11"/>
  <c r="Z252" i="11"/>
  <c r="AC252" i="11" s="1"/>
  <c r="Y252" i="11"/>
  <c r="V255" i="11"/>
  <c r="W255" i="11" s="1"/>
  <c r="W254" i="11"/>
  <c r="M194" i="1"/>
  <c r="N194" i="1" s="1"/>
  <c r="AD193" i="1"/>
  <c r="AD190" i="1"/>
  <c r="AD200" i="1"/>
  <c r="AD198" i="1"/>
  <c r="M198" i="1"/>
  <c r="N198" i="1" s="1"/>
  <c r="AD197" i="1"/>
  <c r="AD196" i="1"/>
  <c r="AD191" i="1"/>
  <c r="AD189" i="1"/>
  <c r="M200" i="1"/>
  <c r="N200" i="1" s="1"/>
  <c r="AD199" i="1"/>
  <c r="M196" i="1"/>
  <c r="N196" i="1" s="1"/>
  <c r="M192" i="1"/>
  <c r="N192" i="1" s="1"/>
  <c r="M191" i="1"/>
  <c r="N191" i="1" s="1"/>
  <c r="M190" i="1"/>
  <c r="N190" i="1" s="1"/>
  <c r="M189" i="1"/>
  <c r="N189" i="1" s="1"/>
  <c r="AD201" i="1"/>
  <c r="AD195" i="1"/>
  <c r="M199" i="1"/>
  <c r="N199" i="1" s="1"/>
  <c r="M197" i="1"/>
  <c r="N197" i="1" s="1"/>
  <c r="M195" i="1"/>
  <c r="N195" i="1" s="1"/>
  <c r="AD194" i="1"/>
  <c r="M193" i="1"/>
  <c r="N193" i="1" s="1"/>
  <c r="AD192" i="1"/>
  <c r="M201" i="1"/>
  <c r="N201" i="1" s="1"/>
  <c r="H3" i="6"/>
  <c r="Z278" i="12" l="1"/>
  <c r="AC278" i="12" s="1"/>
  <c r="Y278" i="12"/>
  <c r="AA356" i="12"/>
  <c r="W356" i="12"/>
  <c r="Y277" i="12"/>
  <c r="Z277" i="12"/>
  <c r="AC277" i="12" s="1"/>
  <c r="Y354" i="12"/>
  <c r="Z354" i="12"/>
  <c r="AC354" i="12" s="1"/>
  <c r="AA279" i="12"/>
  <c r="W279" i="12"/>
  <c r="Z355" i="12"/>
  <c r="AC355" i="12" s="1"/>
  <c r="Y355" i="12"/>
  <c r="Y284" i="12"/>
  <c r="Z284" i="12"/>
  <c r="AC284" i="12" s="1"/>
  <c r="R358" i="12"/>
  <c r="S357" i="12"/>
  <c r="AA280" i="12"/>
  <c r="W280" i="12"/>
  <c r="Z254" i="11"/>
  <c r="AC254" i="11" s="1"/>
  <c r="Y254" i="11"/>
  <c r="Z361" i="11"/>
  <c r="AC361" i="11" s="1"/>
  <c r="Y361" i="11"/>
  <c r="R365" i="11"/>
  <c r="S364" i="11"/>
  <c r="AA364" i="11" s="1"/>
  <c r="V365" i="11"/>
  <c r="W364" i="11"/>
  <c r="Y255" i="11"/>
  <c r="Z255" i="11"/>
  <c r="AC255" i="11" s="1"/>
  <c r="W363" i="11"/>
  <c r="Y253" i="11"/>
  <c r="Z253" i="11"/>
  <c r="AC253" i="11" s="1"/>
  <c r="AA255" i="11"/>
  <c r="AB182" i="2"/>
  <c r="AB183" i="2"/>
  <c r="AB184" i="2"/>
  <c r="AB185" i="2"/>
  <c r="AB186" i="2"/>
  <c r="AB187" i="2"/>
  <c r="F186" i="2"/>
  <c r="H186" i="2"/>
  <c r="K186" i="2"/>
  <c r="L186" i="2"/>
  <c r="M186" i="2" s="1"/>
  <c r="N186" i="2" s="1"/>
  <c r="O186" i="2"/>
  <c r="P186" i="2"/>
  <c r="Q186" i="2"/>
  <c r="E186" i="2" s="1"/>
  <c r="F187" i="2"/>
  <c r="H187" i="2"/>
  <c r="K187" i="2"/>
  <c r="L187" i="2"/>
  <c r="O187" i="2"/>
  <c r="P187" i="2" s="1"/>
  <c r="Q187" i="2"/>
  <c r="E187" i="2" s="1"/>
  <c r="F185" i="2"/>
  <c r="H185" i="2"/>
  <c r="K185" i="2"/>
  <c r="L185" i="2"/>
  <c r="M185" i="2" s="1"/>
  <c r="N185" i="2" s="1"/>
  <c r="O185" i="2"/>
  <c r="P185" i="2"/>
  <c r="Q185" i="2"/>
  <c r="E185" i="2" s="1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M183" i="2" s="1"/>
  <c r="N183" i="2" s="1"/>
  <c r="O183" i="2"/>
  <c r="P183" i="2"/>
  <c r="Q183" i="2"/>
  <c r="E183" i="2" s="1"/>
  <c r="F184" i="2"/>
  <c r="H184" i="2"/>
  <c r="K184" i="2"/>
  <c r="L184" i="2"/>
  <c r="O184" i="2"/>
  <c r="P184" i="2" s="1"/>
  <c r="Q184" i="2"/>
  <c r="E184" i="2" s="1"/>
  <c r="AB182" i="1"/>
  <c r="AB183" i="1"/>
  <c r="AB184" i="1"/>
  <c r="AB185" i="1"/>
  <c r="AB186" i="1"/>
  <c r="AB187" i="1"/>
  <c r="AB188" i="1"/>
  <c r="F187" i="1"/>
  <c r="H187" i="1"/>
  <c r="K187" i="1"/>
  <c r="L187" i="1"/>
  <c r="O187" i="1"/>
  <c r="P187" i="1" s="1"/>
  <c r="Q187" i="1"/>
  <c r="E187" i="1" s="1"/>
  <c r="F188" i="1"/>
  <c r="H188" i="1"/>
  <c r="K188" i="1"/>
  <c r="L188" i="1"/>
  <c r="O188" i="1"/>
  <c r="P188" i="1" s="1"/>
  <c r="Q188" i="1"/>
  <c r="E188" i="1" s="1"/>
  <c r="F186" i="1"/>
  <c r="H186" i="1"/>
  <c r="K186" i="1"/>
  <c r="L186" i="1"/>
  <c r="O186" i="1"/>
  <c r="P186" i="1" s="1"/>
  <c r="Q186" i="1"/>
  <c r="E186" i="1" s="1"/>
  <c r="F185" i="1"/>
  <c r="H185" i="1"/>
  <c r="K185" i="1"/>
  <c r="L185" i="1"/>
  <c r="O185" i="1"/>
  <c r="P185" i="1" s="1"/>
  <c r="Q185" i="1"/>
  <c r="E185" i="1" s="1"/>
  <c r="F183" i="1"/>
  <c r="H183" i="1"/>
  <c r="K183" i="1"/>
  <c r="L183" i="1"/>
  <c r="O183" i="1"/>
  <c r="P183" i="1" s="1"/>
  <c r="Q183" i="1"/>
  <c r="E183" i="1" s="1"/>
  <c r="AD183" i="1" s="1"/>
  <c r="F184" i="1"/>
  <c r="H184" i="1"/>
  <c r="K184" i="1"/>
  <c r="L184" i="1"/>
  <c r="O184" i="1"/>
  <c r="P184" i="1" s="1"/>
  <c r="Q184" i="1"/>
  <c r="E184" i="1" s="1"/>
  <c r="M184" i="2" l="1"/>
  <c r="N184" i="2" s="1"/>
  <c r="M182" i="2"/>
  <c r="N182" i="2" s="1"/>
  <c r="M187" i="2"/>
  <c r="N187" i="2" s="1"/>
  <c r="Z280" i="12"/>
  <c r="AC280" i="12" s="1"/>
  <c r="Y280" i="12"/>
  <c r="AA357" i="12"/>
  <c r="W357" i="12"/>
  <c r="Y279" i="12"/>
  <c r="Z279" i="12"/>
  <c r="AC279" i="12" s="1"/>
  <c r="Y356" i="12"/>
  <c r="Z356" i="12"/>
  <c r="AC356" i="12" s="1"/>
  <c r="R359" i="12"/>
  <c r="S358" i="12"/>
  <c r="Y364" i="11"/>
  <c r="Z364" i="11"/>
  <c r="AC364" i="11" s="1"/>
  <c r="Z363" i="11"/>
  <c r="AC363" i="11" s="1"/>
  <c r="Y363" i="11"/>
  <c r="V366" i="11"/>
  <c r="R366" i="11"/>
  <c r="S365" i="11"/>
  <c r="AA365" i="11" s="1"/>
  <c r="M183" i="1"/>
  <c r="N183" i="1" s="1"/>
  <c r="AD187" i="1"/>
  <c r="M187" i="1"/>
  <c r="N187" i="1" s="1"/>
  <c r="AD186" i="1"/>
  <c r="AD184" i="1"/>
  <c r="M186" i="1"/>
  <c r="N186" i="1" s="1"/>
  <c r="AD188" i="1"/>
  <c r="AD185" i="1"/>
  <c r="M184" i="1"/>
  <c r="N184" i="1" s="1"/>
  <c r="M185" i="1"/>
  <c r="N185" i="1" s="1"/>
  <c r="M188" i="1"/>
  <c r="N188" i="1" s="1"/>
  <c r="AD184" i="2"/>
  <c r="AD183" i="2"/>
  <c r="AD182" i="2"/>
  <c r="AD185" i="2"/>
  <c r="AD186" i="2"/>
  <c r="AD187" i="2"/>
  <c r="AB172" i="2"/>
  <c r="AB173" i="2"/>
  <c r="AB174" i="2"/>
  <c r="AB175" i="2"/>
  <c r="AB176" i="2"/>
  <c r="AB177" i="2"/>
  <c r="AB178" i="2"/>
  <c r="AB179" i="2"/>
  <c r="AB180" i="2"/>
  <c r="AB181" i="2"/>
  <c r="F172" i="2"/>
  <c r="H172" i="2"/>
  <c r="K172" i="2"/>
  <c r="L172" i="2"/>
  <c r="M172" i="2" s="1"/>
  <c r="N172" i="2" s="1"/>
  <c r="O172" i="2"/>
  <c r="P172" i="2"/>
  <c r="Q172" i="2"/>
  <c r="E172" i="2" s="1"/>
  <c r="F173" i="2"/>
  <c r="H173" i="2"/>
  <c r="K173" i="2"/>
  <c r="L173" i="2"/>
  <c r="O173" i="2"/>
  <c r="P173" i="2" s="1"/>
  <c r="Q173" i="2"/>
  <c r="E173" i="2" s="1"/>
  <c r="F174" i="2"/>
  <c r="H174" i="2"/>
  <c r="K174" i="2"/>
  <c r="L174" i="2"/>
  <c r="M174" i="2" s="1"/>
  <c r="N174" i="2" s="1"/>
  <c r="O174" i="2"/>
  <c r="P174" i="2"/>
  <c r="Q174" i="2"/>
  <c r="E174" i="2" s="1"/>
  <c r="F175" i="2"/>
  <c r="H175" i="2"/>
  <c r="K175" i="2"/>
  <c r="L175" i="2"/>
  <c r="O175" i="2"/>
  <c r="P175" i="2" s="1"/>
  <c r="Q175" i="2"/>
  <c r="E175" i="2" s="1"/>
  <c r="F176" i="2"/>
  <c r="H176" i="2"/>
  <c r="K176" i="2"/>
  <c r="L176" i="2"/>
  <c r="M176" i="2" s="1"/>
  <c r="N176" i="2" s="1"/>
  <c r="O176" i="2"/>
  <c r="P176" i="2"/>
  <c r="Q176" i="2"/>
  <c r="E176" i="2" s="1"/>
  <c r="F177" i="2"/>
  <c r="H177" i="2"/>
  <c r="K177" i="2"/>
  <c r="L177" i="2"/>
  <c r="O177" i="2"/>
  <c r="P177" i="2" s="1"/>
  <c r="Q177" i="2"/>
  <c r="E177" i="2" s="1"/>
  <c r="AD177" i="2" s="1"/>
  <c r="F178" i="2"/>
  <c r="H178" i="2"/>
  <c r="K178" i="2"/>
  <c r="L178" i="2"/>
  <c r="M178" i="2" s="1"/>
  <c r="N178" i="2" s="1"/>
  <c r="O178" i="2"/>
  <c r="P178" i="2"/>
  <c r="Q178" i="2"/>
  <c r="E178" i="2" s="1"/>
  <c r="AD178" i="2" s="1"/>
  <c r="F179" i="2"/>
  <c r="H179" i="2"/>
  <c r="K179" i="2"/>
  <c r="L179" i="2"/>
  <c r="O179" i="2"/>
  <c r="P179" i="2" s="1"/>
  <c r="Q179" i="2"/>
  <c r="E179" i="2" s="1"/>
  <c r="F180" i="2"/>
  <c r="H180" i="2"/>
  <c r="K180" i="2"/>
  <c r="L180" i="2"/>
  <c r="M180" i="2" s="1"/>
  <c r="N180" i="2" s="1"/>
  <c r="O180" i="2"/>
  <c r="P180" i="2"/>
  <c r="Q180" i="2"/>
  <c r="E180" i="2" s="1"/>
  <c r="F181" i="2"/>
  <c r="H181" i="2"/>
  <c r="K181" i="2"/>
  <c r="L181" i="2"/>
  <c r="O181" i="2"/>
  <c r="P181" i="2" s="1"/>
  <c r="Q181" i="2"/>
  <c r="E181" i="2" s="1"/>
  <c r="AB173" i="1"/>
  <c r="AB174" i="1"/>
  <c r="AB175" i="1"/>
  <c r="AB176" i="1"/>
  <c r="AB177" i="1"/>
  <c r="AB178" i="1"/>
  <c r="AB179" i="1"/>
  <c r="AB180" i="1"/>
  <c r="AB181" i="1"/>
  <c r="F173" i="1"/>
  <c r="H173" i="1"/>
  <c r="K173" i="1"/>
  <c r="L173" i="1"/>
  <c r="O173" i="1"/>
  <c r="P173" i="1" s="1"/>
  <c r="Q173" i="1"/>
  <c r="E173" i="1" s="1"/>
  <c r="F174" i="1"/>
  <c r="H174" i="1"/>
  <c r="K174" i="1"/>
  <c r="L174" i="1"/>
  <c r="O174" i="1"/>
  <c r="P174" i="1" s="1"/>
  <c r="Q174" i="1"/>
  <c r="E174" i="1" s="1"/>
  <c r="F175" i="1"/>
  <c r="H175" i="1"/>
  <c r="K175" i="1"/>
  <c r="L175" i="1"/>
  <c r="O175" i="1"/>
  <c r="P175" i="1" s="1"/>
  <c r="Q175" i="1"/>
  <c r="E175" i="1" s="1"/>
  <c r="F176" i="1"/>
  <c r="H176" i="1"/>
  <c r="K176" i="1"/>
  <c r="L176" i="1"/>
  <c r="O176" i="1"/>
  <c r="P176" i="1" s="1"/>
  <c r="Q176" i="1"/>
  <c r="E176" i="1" s="1"/>
  <c r="F177" i="1"/>
  <c r="H177" i="1"/>
  <c r="K177" i="1"/>
  <c r="L177" i="1"/>
  <c r="M177" i="1" s="1"/>
  <c r="N177" i="1" s="1"/>
  <c r="O177" i="1"/>
  <c r="P177" i="1"/>
  <c r="Q177" i="1"/>
  <c r="E177" i="1" s="1"/>
  <c r="F178" i="1"/>
  <c r="H178" i="1"/>
  <c r="K178" i="1"/>
  <c r="L178" i="1"/>
  <c r="O178" i="1"/>
  <c r="P178" i="1" s="1"/>
  <c r="Q178" i="1"/>
  <c r="E178" i="1" s="1"/>
  <c r="F179" i="1"/>
  <c r="H179" i="1"/>
  <c r="K179" i="1"/>
  <c r="L179" i="1"/>
  <c r="O179" i="1"/>
  <c r="P179" i="1" s="1"/>
  <c r="Q179" i="1"/>
  <c r="E179" i="1" s="1"/>
  <c r="F180" i="1"/>
  <c r="H180" i="1"/>
  <c r="K180" i="1"/>
  <c r="L180" i="1"/>
  <c r="O180" i="1"/>
  <c r="P180" i="1" s="1"/>
  <c r="Q180" i="1"/>
  <c r="E180" i="1" s="1"/>
  <c r="F181" i="1"/>
  <c r="H181" i="1"/>
  <c r="K181" i="1"/>
  <c r="L181" i="1"/>
  <c r="O181" i="1"/>
  <c r="P181" i="1" s="1"/>
  <c r="Q181" i="1"/>
  <c r="E181" i="1" s="1"/>
  <c r="F182" i="1"/>
  <c r="H182" i="1"/>
  <c r="K182" i="1"/>
  <c r="L182" i="1"/>
  <c r="O182" i="1"/>
  <c r="P182" i="1" s="1"/>
  <c r="Q182" i="1"/>
  <c r="E182" i="1" s="1"/>
  <c r="M181" i="2" l="1"/>
  <c r="N181" i="2" s="1"/>
  <c r="M179" i="2"/>
  <c r="N179" i="2" s="1"/>
  <c r="M177" i="2"/>
  <c r="N177" i="2" s="1"/>
  <c r="M175" i="2"/>
  <c r="N175" i="2" s="1"/>
  <c r="M173" i="2"/>
  <c r="N173" i="2" s="1"/>
  <c r="AA358" i="12"/>
  <c r="W358" i="12"/>
  <c r="Z357" i="12"/>
  <c r="AC357" i="12" s="1"/>
  <c r="Y357" i="12"/>
  <c r="R360" i="12"/>
  <c r="S359" i="12"/>
  <c r="W365" i="11"/>
  <c r="R367" i="11"/>
  <c r="S366" i="11"/>
  <c r="AA366" i="11" s="1"/>
  <c r="V367" i="11"/>
  <c r="W366" i="11"/>
  <c r="M181" i="1"/>
  <c r="N181" i="1" s="1"/>
  <c r="M173" i="1"/>
  <c r="N173" i="1" s="1"/>
  <c r="M179" i="1"/>
  <c r="N179" i="1" s="1"/>
  <c r="M175" i="1"/>
  <c r="N175" i="1" s="1"/>
  <c r="AD182" i="1"/>
  <c r="M182" i="1"/>
  <c r="N182" i="1" s="1"/>
  <c r="M180" i="1"/>
  <c r="N180" i="1" s="1"/>
  <c r="M178" i="1"/>
  <c r="N178" i="1" s="1"/>
  <c r="M176" i="1"/>
  <c r="N176" i="1" s="1"/>
  <c r="M174" i="1"/>
  <c r="N174" i="1" s="1"/>
  <c r="AD181" i="2"/>
  <c r="AD180" i="2"/>
  <c r="AD179" i="2"/>
  <c r="AD176" i="2"/>
  <c r="AD175" i="2"/>
  <c r="AD174" i="2"/>
  <c r="AD173" i="2"/>
  <c r="AD172" i="2"/>
  <c r="AD181" i="1"/>
  <c r="AD180" i="1"/>
  <c r="AD179" i="1"/>
  <c r="AD177" i="1"/>
  <c r="AD176" i="1"/>
  <c r="AD175" i="1"/>
  <c r="AD174" i="1"/>
  <c r="AD173" i="1"/>
  <c r="AD178" i="1"/>
  <c r="M46" i="6"/>
  <c r="N46" i="6"/>
  <c r="O46" i="6"/>
  <c r="AA359" i="12" l="1"/>
  <c r="W359" i="12"/>
  <c r="Y358" i="12"/>
  <c r="Z358" i="12"/>
  <c r="AC358" i="12" s="1"/>
  <c r="R361" i="12"/>
  <c r="S360" i="12"/>
  <c r="V368" i="11"/>
  <c r="R368" i="11"/>
  <c r="S367" i="11"/>
  <c r="AA367" i="11" s="1"/>
  <c r="Y366" i="11"/>
  <c r="Z366" i="11"/>
  <c r="AC366" i="11" s="1"/>
  <c r="Z365" i="11"/>
  <c r="AC365" i="11" s="1"/>
  <c r="Y365" i="11"/>
  <c r="G15" i="9"/>
  <c r="H15" i="9"/>
  <c r="I15" i="9"/>
  <c r="J15" i="9"/>
  <c r="K15" i="9"/>
  <c r="R362" i="12" l="1"/>
  <c r="S361" i="12"/>
  <c r="AA360" i="12"/>
  <c r="W360" i="12"/>
  <c r="Z359" i="12"/>
  <c r="AC359" i="12" s="1"/>
  <c r="Y359" i="12"/>
  <c r="R369" i="11"/>
  <c r="S368" i="11"/>
  <c r="AA368" i="11" s="1"/>
  <c r="W367" i="11"/>
  <c r="V369" i="11"/>
  <c r="W368" i="11"/>
  <c r="AB167" i="2"/>
  <c r="AB168" i="2"/>
  <c r="AB169" i="2"/>
  <c r="AB170" i="2"/>
  <c r="AB171" i="2"/>
  <c r="F164" i="2"/>
  <c r="H164" i="2"/>
  <c r="K164" i="2"/>
  <c r="L164" i="2"/>
  <c r="M164" i="2" s="1"/>
  <c r="N164" i="2" s="1"/>
  <c r="O164" i="2"/>
  <c r="P164" i="2"/>
  <c r="Q164" i="2"/>
  <c r="E164" i="2" s="1"/>
  <c r="AD164" i="2" s="1"/>
  <c r="AB164" i="2"/>
  <c r="F165" i="2"/>
  <c r="H165" i="2"/>
  <c r="K165" i="2"/>
  <c r="L165" i="2"/>
  <c r="M165" i="2" s="1"/>
  <c r="N165" i="2" s="1"/>
  <c r="O165" i="2"/>
  <c r="P165" i="2"/>
  <c r="Q165" i="2"/>
  <c r="E165" i="2" s="1"/>
  <c r="AD165" i="2" s="1"/>
  <c r="AB165" i="2"/>
  <c r="F166" i="2"/>
  <c r="H166" i="2"/>
  <c r="K166" i="2"/>
  <c r="L166" i="2"/>
  <c r="M166" i="2" s="1"/>
  <c r="N166" i="2" s="1"/>
  <c r="O166" i="2"/>
  <c r="P166" i="2"/>
  <c r="Q166" i="2"/>
  <c r="E166" i="2" s="1"/>
  <c r="AD166" i="2" s="1"/>
  <c r="AB166" i="2"/>
  <c r="F167" i="2"/>
  <c r="H167" i="2"/>
  <c r="K167" i="2"/>
  <c r="L167" i="2"/>
  <c r="M167" i="2" s="1"/>
  <c r="N167" i="2" s="1"/>
  <c r="O167" i="2"/>
  <c r="P167" i="2"/>
  <c r="Q167" i="2"/>
  <c r="E167" i="2" s="1"/>
  <c r="F168" i="2"/>
  <c r="H168" i="2"/>
  <c r="K168" i="2"/>
  <c r="L168" i="2"/>
  <c r="O168" i="2"/>
  <c r="P168" i="2" s="1"/>
  <c r="Q168" i="2"/>
  <c r="E168" i="2" s="1"/>
  <c r="F169" i="2"/>
  <c r="H169" i="2"/>
  <c r="K169" i="2"/>
  <c r="L169" i="2"/>
  <c r="M169" i="2" s="1"/>
  <c r="N169" i="2" s="1"/>
  <c r="O169" i="2"/>
  <c r="P169" i="2"/>
  <c r="Q169" i="2"/>
  <c r="E169" i="2" s="1"/>
  <c r="F170" i="2"/>
  <c r="H170" i="2"/>
  <c r="K170" i="2"/>
  <c r="L170" i="2"/>
  <c r="O170" i="2"/>
  <c r="P170" i="2" s="1"/>
  <c r="Q170" i="2"/>
  <c r="E170" i="2" s="1"/>
  <c r="AD170" i="2" s="1"/>
  <c r="F171" i="2"/>
  <c r="H171" i="2"/>
  <c r="K171" i="2"/>
  <c r="L171" i="2"/>
  <c r="M171" i="2" s="1"/>
  <c r="N171" i="2" s="1"/>
  <c r="O171" i="2"/>
  <c r="P171" i="2"/>
  <c r="Q171" i="2"/>
  <c r="E171" i="2" s="1"/>
  <c r="AD171" i="2" s="1"/>
  <c r="F163" i="2"/>
  <c r="H163" i="2"/>
  <c r="K163" i="2"/>
  <c r="L163" i="2"/>
  <c r="O163" i="2"/>
  <c r="P163" i="2" s="1"/>
  <c r="Q163" i="2"/>
  <c r="E163" i="2" s="1"/>
  <c r="AD163" i="2" s="1"/>
  <c r="AB163" i="2"/>
  <c r="AB168" i="1"/>
  <c r="AB169" i="1"/>
  <c r="AB170" i="1"/>
  <c r="AB171" i="1"/>
  <c r="AB172" i="1"/>
  <c r="F165" i="1"/>
  <c r="H165" i="1"/>
  <c r="K165" i="1"/>
  <c r="L165" i="1"/>
  <c r="O165" i="1"/>
  <c r="P165" i="1" s="1"/>
  <c r="Q165" i="1"/>
  <c r="E165" i="1" s="1"/>
  <c r="AB165" i="1"/>
  <c r="F166" i="1"/>
  <c r="H166" i="1"/>
  <c r="K166" i="1"/>
  <c r="L166" i="1"/>
  <c r="O166" i="1"/>
  <c r="P166" i="1" s="1"/>
  <c r="Q166" i="1"/>
  <c r="E166" i="1" s="1"/>
  <c r="AB166" i="1"/>
  <c r="F167" i="1"/>
  <c r="H167" i="1"/>
  <c r="K167" i="1"/>
  <c r="L167" i="1"/>
  <c r="O167" i="1"/>
  <c r="P167" i="1" s="1"/>
  <c r="Q167" i="1"/>
  <c r="E167" i="1" s="1"/>
  <c r="AB167" i="1"/>
  <c r="F168" i="1"/>
  <c r="H168" i="1"/>
  <c r="K168" i="1"/>
  <c r="L168" i="1"/>
  <c r="O168" i="1"/>
  <c r="P168" i="1" s="1"/>
  <c r="Q168" i="1"/>
  <c r="E168" i="1" s="1"/>
  <c r="F169" i="1"/>
  <c r="H169" i="1"/>
  <c r="K169" i="1"/>
  <c r="L169" i="1"/>
  <c r="O169" i="1"/>
  <c r="P169" i="1" s="1"/>
  <c r="Q169" i="1"/>
  <c r="E169" i="1" s="1"/>
  <c r="F170" i="1"/>
  <c r="H170" i="1"/>
  <c r="K170" i="1"/>
  <c r="L170" i="1"/>
  <c r="O170" i="1"/>
  <c r="P170" i="1" s="1"/>
  <c r="Q170" i="1"/>
  <c r="E170" i="1" s="1"/>
  <c r="F171" i="1"/>
  <c r="H171" i="1"/>
  <c r="K171" i="1"/>
  <c r="L171" i="1"/>
  <c r="O171" i="1"/>
  <c r="P171" i="1" s="1"/>
  <c r="Q171" i="1"/>
  <c r="E171" i="1" s="1"/>
  <c r="F172" i="1"/>
  <c r="H172" i="1"/>
  <c r="K172" i="1"/>
  <c r="L172" i="1"/>
  <c r="O172" i="1"/>
  <c r="P172" i="1" s="1"/>
  <c r="Q172" i="1"/>
  <c r="E172" i="1" s="1"/>
  <c r="F164" i="1"/>
  <c r="H164" i="1"/>
  <c r="K164" i="1"/>
  <c r="L164" i="1"/>
  <c r="O164" i="1"/>
  <c r="P164" i="1" s="1"/>
  <c r="Q164" i="1"/>
  <c r="E164" i="1" s="1"/>
  <c r="AB164" i="1"/>
  <c r="AD167" i="1" l="1"/>
  <c r="AD165" i="1"/>
  <c r="M163" i="2"/>
  <c r="N163" i="2" s="1"/>
  <c r="M170" i="2"/>
  <c r="N170" i="2" s="1"/>
  <c r="M168" i="2"/>
  <c r="N168" i="2" s="1"/>
  <c r="Y360" i="12"/>
  <c r="Z360" i="12"/>
  <c r="AC360" i="12" s="1"/>
  <c r="AA361" i="12"/>
  <c r="W361" i="12"/>
  <c r="R363" i="12"/>
  <c r="S362" i="12"/>
  <c r="V370" i="11"/>
  <c r="Y368" i="11"/>
  <c r="Z368" i="11"/>
  <c r="AC368" i="11" s="1"/>
  <c r="Z367" i="11"/>
  <c r="AC367" i="11" s="1"/>
  <c r="Y367" i="11"/>
  <c r="R370" i="11"/>
  <c r="S369" i="11"/>
  <c r="AA369" i="11" s="1"/>
  <c r="AD166" i="1"/>
  <c r="M168" i="1"/>
  <c r="N168" i="1" s="1"/>
  <c r="M167" i="1"/>
  <c r="N167" i="1" s="1"/>
  <c r="M166" i="1"/>
  <c r="N166" i="1" s="1"/>
  <c r="M165" i="1"/>
  <c r="N165" i="1" s="1"/>
  <c r="AD172" i="1"/>
  <c r="M172" i="1"/>
  <c r="N172" i="1" s="1"/>
  <c r="AD171" i="1"/>
  <c r="AD170" i="1"/>
  <c r="AD164" i="1"/>
  <c r="M170" i="1"/>
  <c r="N170" i="1" s="1"/>
  <c r="AD169" i="1"/>
  <c r="M164" i="1"/>
  <c r="N164" i="1" s="1"/>
  <c r="M171" i="1"/>
  <c r="N171" i="1" s="1"/>
  <c r="M169" i="1"/>
  <c r="N169" i="1" s="1"/>
  <c r="AD169" i="2"/>
  <c r="AD168" i="2"/>
  <c r="AD167" i="2"/>
  <c r="AD168" i="1"/>
  <c r="A1" i="10"/>
  <c r="AA362" i="12" l="1"/>
  <c r="W362" i="12"/>
  <c r="Z361" i="12"/>
  <c r="AC361" i="12" s="1"/>
  <c r="Y361" i="12"/>
  <c r="R364" i="12"/>
  <c r="S363" i="12"/>
  <c r="W369" i="11"/>
  <c r="R371" i="11"/>
  <c r="S370" i="11"/>
  <c r="AA370" i="11" s="1"/>
  <c r="V371" i="11"/>
  <c r="W370" i="11"/>
  <c r="H4" i="10"/>
  <c r="Q4" i="10"/>
  <c r="I4" i="10"/>
  <c r="M4" i="10"/>
  <c r="AA363" i="12" l="1"/>
  <c r="W363" i="12"/>
  <c r="Y362" i="12"/>
  <c r="Z362" i="12"/>
  <c r="AC362" i="12" s="1"/>
  <c r="R365" i="12"/>
  <c r="S364" i="12"/>
  <c r="Y370" i="11"/>
  <c r="Z370" i="11"/>
  <c r="AC370" i="11" s="1"/>
  <c r="Z369" i="11"/>
  <c r="AC369" i="11" s="1"/>
  <c r="Y369" i="11"/>
  <c r="V372" i="11"/>
  <c r="R372" i="11"/>
  <c r="S371" i="11"/>
  <c r="AA371" i="11" s="1"/>
  <c r="AB152" i="2"/>
  <c r="AB153" i="2"/>
  <c r="AB154" i="2"/>
  <c r="AB155" i="2"/>
  <c r="AB156" i="2"/>
  <c r="AB157" i="2"/>
  <c r="AB158" i="2"/>
  <c r="AB159" i="2"/>
  <c r="AB160" i="2"/>
  <c r="AB161" i="2"/>
  <c r="AB162" i="2"/>
  <c r="F152" i="2"/>
  <c r="H152" i="2"/>
  <c r="K152" i="2"/>
  <c r="L152" i="2"/>
  <c r="O152" i="2"/>
  <c r="P152" i="2" s="1"/>
  <c r="Q152" i="2"/>
  <c r="E152" i="2" s="1"/>
  <c r="F153" i="2"/>
  <c r="H153" i="2"/>
  <c r="K153" i="2"/>
  <c r="L153" i="2"/>
  <c r="M153" i="2" s="1"/>
  <c r="N153" i="2" s="1"/>
  <c r="O153" i="2"/>
  <c r="P153" i="2"/>
  <c r="Q153" i="2"/>
  <c r="E153" i="2" s="1"/>
  <c r="F154" i="2"/>
  <c r="H154" i="2"/>
  <c r="K154" i="2"/>
  <c r="L154" i="2"/>
  <c r="O154" i="2"/>
  <c r="P154" i="2" s="1"/>
  <c r="Q154" i="2"/>
  <c r="E154" i="2" s="1"/>
  <c r="F155" i="2"/>
  <c r="H155" i="2"/>
  <c r="K155" i="2"/>
  <c r="L155" i="2"/>
  <c r="M155" i="2" s="1"/>
  <c r="N155" i="2" s="1"/>
  <c r="O155" i="2"/>
  <c r="P155" i="2"/>
  <c r="Q155" i="2"/>
  <c r="E155" i="2" s="1"/>
  <c r="F156" i="2"/>
  <c r="H156" i="2"/>
  <c r="K156" i="2"/>
  <c r="L156" i="2"/>
  <c r="O156" i="2"/>
  <c r="P156" i="2" s="1"/>
  <c r="Q156" i="2"/>
  <c r="E156" i="2" s="1"/>
  <c r="F157" i="2"/>
  <c r="H157" i="2"/>
  <c r="K157" i="2"/>
  <c r="L157" i="2"/>
  <c r="M157" i="2" s="1"/>
  <c r="N157" i="2" s="1"/>
  <c r="O157" i="2"/>
  <c r="P157" i="2"/>
  <c r="Q157" i="2"/>
  <c r="E157" i="2" s="1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M159" i="2" s="1"/>
  <c r="N159" i="2" s="1"/>
  <c r="O159" i="2"/>
  <c r="P159" i="2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M161" i="2" s="1"/>
  <c r="N161" i="2" s="1"/>
  <c r="O161" i="2"/>
  <c r="P161" i="2"/>
  <c r="Q161" i="2"/>
  <c r="E161" i="2" s="1"/>
  <c r="F162" i="2"/>
  <c r="H162" i="2"/>
  <c r="K162" i="2"/>
  <c r="L162" i="2"/>
  <c r="O162" i="2"/>
  <c r="P162" i="2" s="1"/>
  <c r="Q162" i="2"/>
  <c r="E162" i="2" s="1"/>
  <c r="F163" i="1"/>
  <c r="H163" i="1"/>
  <c r="K163" i="1"/>
  <c r="L163" i="1"/>
  <c r="O163" i="1"/>
  <c r="P163" i="1" s="1"/>
  <c r="Q163" i="1"/>
  <c r="E163" i="1" s="1"/>
  <c r="AB163" i="1"/>
  <c r="AB162" i="1"/>
  <c r="AB153" i="1"/>
  <c r="AB154" i="1"/>
  <c r="AB155" i="1"/>
  <c r="AB156" i="1"/>
  <c r="AB157" i="1"/>
  <c r="AB158" i="1"/>
  <c r="AB159" i="1"/>
  <c r="AB160" i="1"/>
  <c r="AB161" i="1"/>
  <c r="F153" i="1"/>
  <c r="H153" i="1"/>
  <c r="K153" i="1"/>
  <c r="L153" i="1"/>
  <c r="O153" i="1"/>
  <c r="P153" i="1" s="1"/>
  <c r="Q153" i="1"/>
  <c r="E153" i="1" s="1"/>
  <c r="F154" i="1"/>
  <c r="H154" i="1"/>
  <c r="K154" i="1"/>
  <c r="L154" i="1"/>
  <c r="O154" i="1"/>
  <c r="P154" i="1" s="1"/>
  <c r="Q154" i="1"/>
  <c r="E154" i="1" s="1"/>
  <c r="F155" i="1"/>
  <c r="H155" i="1"/>
  <c r="K155" i="1"/>
  <c r="L155" i="1"/>
  <c r="O155" i="1"/>
  <c r="P155" i="1" s="1"/>
  <c r="Q155" i="1"/>
  <c r="E155" i="1" s="1"/>
  <c r="F156" i="1"/>
  <c r="H156" i="1"/>
  <c r="K156" i="1"/>
  <c r="L156" i="1"/>
  <c r="O156" i="1"/>
  <c r="P156" i="1" s="1"/>
  <c r="Q156" i="1"/>
  <c r="E156" i="1" s="1"/>
  <c r="F157" i="1"/>
  <c r="H157" i="1"/>
  <c r="K157" i="1"/>
  <c r="L157" i="1"/>
  <c r="O157" i="1"/>
  <c r="P157" i="1" s="1"/>
  <c r="Q157" i="1"/>
  <c r="E157" i="1" s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M161" i="1" s="1"/>
  <c r="N161" i="1" s="1"/>
  <c r="O161" i="1"/>
  <c r="P161" i="1"/>
  <c r="Q161" i="1"/>
  <c r="E161" i="1" s="1"/>
  <c r="F162" i="1"/>
  <c r="H162" i="1"/>
  <c r="K162" i="1"/>
  <c r="L162" i="1"/>
  <c r="O162" i="1"/>
  <c r="P162" i="1" s="1"/>
  <c r="Q162" i="1"/>
  <c r="E162" i="1" s="1"/>
  <c r="M153" i="1" l="1"/>
  <c r="N153" i="1" s="1"/>
  <c r="M162" i="2"/>
  <c r="N162" i="2" s="1"/>
  <c r="M160" i="2"/>
  <c r="N160" i="2" s="1"/>
  <c r="M158" i="2"/>
  <c r="N158" i="2" s="1"/>
  <c r="M156" i="2"/>
  <c r="N156" i="2" s="1"/>
  <c r="M154" i="2"/>
  <c r="N154" i="2" s="1"/>
  <c r="M152" i="2"/>
  <c r="N152" i="2" s="1"/>
  <c r="AA364" i="12"/>
  <c r="W364" i="12"/>
  <c r="Z363" i="12"/>
  <c r="AC363" i="12" s="1"/>
  <c r="Y363" i="12"/>
  <c r="R366" i="12"/>
  <c r="S365" i="12"/>
  <c r="W371" i="11"/>
  <c r="R373" i="11"/>
  <c r="S372" i="11"/>
  <c r="AA372" i="11" s="1"/>
  <c r="V373" i="11"/>
  <c r="W372" i="11"/>
  <c r="M157" i="1"/>
  <c r="N157" i="1" s="1"/>
  <c r="AD163" i="1"/>
  <c r="M159" i="1"/>
  <c r="N159" i="1" s="1"/>
  <c r="M155" i="1"/>
  <c r="N155" i="1" s="1"/>
  <c r="M163" i="1"/>
  <c r="N163" i="1" s="1"/>
  <c r="M162" i="1"/>
  <c r="N162" i="1" s="1"/>
  <c r="M160" i="1"/>
  <c r="N160" i="1" s="1"/>
  <c r="M158" i="1"/>
  <c r="N158" i="1" s="1"/>
  <c r="M156" i="1"/>
  <c r="N156" i="1" s="1"/>
  <c r="M154" i="1"/>
  <c r="N154" i="1" s="1"/>
  <c r="AD162" i="2"/>
  <c r="AD161" i="2"/>
  <c r="AD160" i="2"/>
  <c r="AD159" i="2"/>
  <c r="AD158" i="2"/>
  <c r="AD157" i="2"/>
  <c r="AD156" i="2"/>
  <c r="AD155" i="2"/>
  <c r="AD154" i="2"/>
  <c r="AD153" i="2"/>
  <c r="AD152" i="2"/>
  <c r="AD162" i="1"/>
  <c r="AD161" i="1"/>
  <c r="AD160" i="1"/>
  <c r="AD159" i="1"/>
  <c r="AD158" i="1"/>
  <c r="AD157" i="1"/>
  <c r="AD156" i="1"/>
  <c r="AD155" i="1"/>
  <c r="AD154" i="1"/>
  <c r="AD153" i="1"/>
  <c r="M45" i="6"/>
  <c r="N45" i="6"/>
  <c r="O45" i="6"/>
  <c r="AA365" i="12" l="1"/>
  <c r="W365" i="12"/>
  <c r="Y364" i="12"/>
  <c r="Z364" i="12"/>
  <c r="AC364" i="12" s="1"/>
  <c r="S366" i="12"/>
  <c r="W366" i="12" s="1"/>
  <c r="R367" i="12"/>
  <c r="V374" i="11"/>
  <c r="R374" i="11"/>
  <c r="S373" i="11"/>
  <c r="AA373" i="11" s="1"/>
  <c r="Y372" i="11"/>
  <c r="Z372" i="11"/>
  <c r="AC372" i="11" s="1"/>
  <c r="Z371" i="11"/>
  <c r="AC371" i="11" s="1"/>
  <c r="Y371" i="11"/>
  <c r="Q3" i="10"/>
  <c r="O1" i="10" s="1"/>
  <c r="M3" i="10"/>
  <c r="K1" i="10" s="1"/>
  <c r="I3" i="10"/>
  <c r="G1" i="10" s="1"/>
  <c r="Y366" i="12" l="1"/>
  <c r="Z366" i="12"/>
  <c r="AC366" i="12" s="1"/>
  <c r="R368" i="12"/>
  <c r="S367" i="12"/>
  <c r="W367" i="12" s="1"/>
  <c r="Z365" i="12"/>
  <c r="AC365" i="12" s="1"/>
  <c r="Y365" i="12"/>
  <c r="R375" i="11"/>
  <c r="S374" i="11"/>
  <c r="AA374" i="11" s="1"/>
  <c r="W373" i="11"/>
  <c r="V375" i="11"/>
  <c r="W374" i="11"/>
  <c r="AB147" i="2"/>
  <c r="AB148" i="2"/>
  <c r="AB149" i="2"/>
  <c r="AB150" i="2"/>
  <c r="AB151" i="2"/>
  <c r="F147" i="2"/>
  <c r="H147" i="2"/>
  <c r="K147" i="2"/>
  <c r="L147" i="2"/>
  <c r="M147" i="2" s="1"/>
  <c r="N147" i="2" s="1"/>
  <c r="O147" i="2"/>
  <c r="P147" i="2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M149" i="2" s="1"/>
  <c r="N149" i="2" s="1"/>
  <c r="O149" i="2"/>
  <c r="P149" i="2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M151" i="2" s="1"/>
  <c r="N151" i="2" s="1"/>
  <c r="O151" i="2"/>
  <c r="P151" i="2"/>
  <c r="Q151" i="2"/>
  <c r="E151" i="2" s="1"/>
  <c r="AB148" i="1"/>
  <c r="AB149" i="1"/>
  <c r="AB150" i="1"/>
  <c r="AB151" i="1"/>
  <c r="AB152" i="1"/>
  <c r="F148" i="1"/>
  <c r="H148" i="1"/>
  <c r="K148" i="1"/>
  <c r="L148" i="1"/>
  <c r="M148" i="1" s="1"/>
  <c r="N148" i="1" s="1"/>
  <c r="O148" i="1"/>
  <c r="P148" i="1"/>
  <c r="Q148" i="1"/>
  <c r="E148" i="1" s="1"/>
  <c r="AD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52" i="1"/>
  <c r="H152" i="1"/>
  <c r="K152" i="1"/>
  <c r="L152" i="1"/>
  <c r="M152" i="1" s="1"/>
  <c r="N152" i="1" s="1"/>
  <c r="O152" i="1"/>
  <c r="P152" i="1"/>
  <c r="Q152" i="1"/>
  <c r="E152" i="1" s="1"/>
  <c r="M150" i="2" l="1"/>
  <c r="N150" i="2" s="1"/>
  <c r="M148" i="2"/>
  <c r="N148" i="2" s="1"/>
  <c r="Y367" i="12"/>
  <c r="Z367" i="12"/>
  <c r="AC367" i="12" s="1"/>
  <c r="R369" i="12"/>
  <c r="S368" i="12"/>
  <c r="W368" i="12" s="1"/>
  <c r="V376" i="11"/>
  <c r="Y374" i="11"/>
  <c r="Z374" i="11"/>
  <c r="AC374" i="11" s="1"/>
  <c r="Z373" i="11"/>
  <c r="AC373" i="11" s="1"/>
  <c r="Y373" i="11"/>
  <c r="R376" i="11"/>
  <c r="S375" i="11"/>
  <c r="AA375" i="11" s="1"/>
  <c r="M150" i="1"/>
  <c r="N150" i="1" s="1"/>
  <c r="M151" i="1"/>
  <c r="N151" i="1" s="1"/>
  <c r="M149" i="1"/>
  <c r="N149" i="1" s="1"/>
  <c r="AD151" i="2"/>
  <c r="AD150" i="2"/>
  <c r="AD149" i="2"/>
  <c r="AD148" i="2"/>
  <c r="AD147" i="2"/>
  <c r="AD152" i="1"/>
  <c r="AD151" i="1"/>
  <c r="AD150" i="1"/>
  <c r="AD149" i="1"/>
  <c r="F143" i="2"/>
  <c r="H143" i="2"/>
  <c r="K143" i="2"/>
  <c r="L143" i="2"/>
  <c r="M143" i="2" s="1"/>
  <c r="N143" i="2" s="1"/>
  <c r="O143" i="2"/>
  <c r="P143" i="2"/>
  <c r="Q143" i="2"/>
  <c r="E143" i="2" s="1"/>
  <c r="AD143" i="2" s="1"/>
  <c r="AB143" i="2"/>
  <c r="F144" i="2"/>
  <c r="H144" i="2"/>
  <c r="K144" i="2"/>
  <c r="L144" i="2"/>
  <c r="M144" i="2" s="1"/>
  <c r="N144" i="2" s="1"/>
  <c r="O144" i="2"/>
  <c r="P144" i="2"/>
  <c r="Q144" i="2"/>
  <c r="E144" i="2" s="1"/>
  <c r="AD144" i="2" s="1"/>
  <c r="AB144" i="2"/>
  <c r="F145" i="2"/>
  <c r="H145" i="2"/>
  <c r="K145" i="2"/>
  <c r="L145" i="2"/>
  <c r="M145" i="2" s="1"/>
  <c r="N145" i="2" s="1"/>
  <c r="O145" i="2"/>
  <c r="P145" i="2"/>
  <c r="Q145" i="2"/>
  <c r="E145" i="2" s="1"/>
  <c r="AD145" i="2" s="1"/>
  <c r="AB145" i="2"/>
  <c r="F146" i="2"/>
  <c r="H146" i="2"/>
  <c r="K146" i="2"/>
  <c r="L146" i="2"/>
  <c r="M146" i="2" s="1"/>
  <c r="N146" i="2" s="1"/>
  <c r="O146" i="2"/>
  <c r="P146" i="2"/>
  <c r="Q146" i="2"/>
  <c r="E146" i="2" s="1"/>
  <c r="AD146" i="2" s="1"/>
  <c r="AB146" i="2"/>
  <c r="F142" i="2"/>
  <c r="H142" i="2"/>
  <c r="K142" i="2"/>
  <c r="L142" i="2"/>
  <c r="M142" i="2" s="1"/>
  <c r="N142" i="2" s="1"/>
  <c r="O142" i="2"/>
  <c r="P142" i="2"/>
  <c r="Q142" i="2"/>
  <c r="E142" i="2" s="1"/>
  <c r="AD142" i="2" s="1"/>
  <c r="AB142" i="2"/>
  <c r="F144" i="1"/>
  <c r="H144" i="1"/>
  <c r="K144" i="1"/>
  <c r="L144" i="1"/>
  <c r="M144" i="1" s="1"/>
  <c r="N144" i="1" s="1"/>
  <c r="O144" i="1"/>
  <c r="P144" i="1"/>
  <c r="Q144" i="1"/>
  <c r="E144" i="1" s="1"/>
  <c r="AD144" i="1" s="1"/>
  <c r="AB144" i="1"/>
  <c r="F145" i="1"/>
  <c r="H145" i="1"/>
  <c r="K145" i="1"/>
  <c r="L145" i="1"/>
  <c r="M145" i="1" s="1"/>
  <c r="N145" i="1" s="1"/>
  <c r="O145" i="1"/>
  <c r="P145" i="1"/>
  <c r="Q145" i="1"/>
  <c r="E145" i="1" s="1"/>
  <c r="AD145" i="1" s="1"/>
  <c r="AB145" i="1"/>
  <c r="F146" i="1"/>
  <c r="H146" i="1"/>
  <c r="K146" i="1"/>
  <c r="L146" i="1"/>
  <c r="M146" i="1" s="1"/>
  <c r="N146" i="1" s="1"/>
  <c r="O146" i="1"/>
  <c r="P146" i="1"/>
  <c r="Q146" i="1"/>
  <c r="E146" i="1" s="1"/>
  <c r="AD146" i="1" s="1"/>
  <c r="AB146" i="1"/>
  <c r="F147" i="1"/>
  <c r="H147" i="1"/>
  <c r="K147" i="1"/>
  <c r="L147" i="1"/>
  <c r="M147" i="1" s="1"/>
  <c r="N147" i="1" s="1"/>
  <c r="O147" i="1"/>
  <c r="P147" i="1"/>
  <c r="Q147" i="1"/>
  <c r="E147" i="1" s="1"/>
  <c r="AD147" i="1" s="1"/>
  <c r="AB147" i="1"/>
  <c r="F143" i="1"/>
  <c r="H143" i="1"/>
  <c r="K143" i="1"/>
  <c r="L143" i="1"/>
  <c r="M143" i="1" s="1"/>
  <c r="N143" i="1" s="1"/>
  <c r="O143" i="1"/>
  <c r="P143" i="1"/>
  <c r="Q143" i="1"/>
  <c r="E143" i="1" s="1"/>
  <c r="AD143" i="1" s="1"/>
  <c r="AB143" i="1"/>
  <c r="Z368" i="12" l="1"/>
  <c r="AC368" i="12" s="1"/>
  <c r="Y368" i="12"/>
  <c r="R370" i="12"/>
  <c r="S369" i="12"/>
  <c r="W369" i="12" s="1"/>
  <c r="W375" i="11"/>
  <c r="R377" i="11"/>
  <c r="S376" i="11"/>
  <c r="AA376" i="11" s="1"/>
  <c r="V377" i="11"/>
  <c r="AB137" i="2"/>
  <c r="AB138" i="2"/>
  <c r="AB139" i="2"/>
  <c r="AB140" i="2"/>
  <c r="AB141" i="2"/>
  <c r="F137" i="2"/>
  <c r="H137" i="2"/>
  <c r="K137" i="2"/>
  <c r="L137" i="2"/>
  <c r="M137" i="2" s="1"/>
  <c r="N137" i="2" s="1"/>
  <c r="O137" i="2"/>
  <c r="P137" i="2"/>
  <c r="Q137" i="2"/>
  <c r="E137" i="2" s="1"/>
  <c r="AD137" i="2" s="1"/>
  <c r="F138" i="2"/>
  <c r="H138" i="2"/>
  <c r="K138" i="2"/>
  <c r="L138" i="2"/>
  <c r="O138" i="2"/>
  <c r="P138" i="2" s="1"/>
  <c r="Q138" i="2"/>
  <c r="E138" i="2" s="1"/>
  <c r="AD138" i="2" s="1"/>
  <c r="F139" i="2"/>
  <c r="H139" i="2"/>
  <c r="K139" i="2"/>
  <c r="L139" i="2"/>
  <c r="M139" i="2" s="1"/>
  <c r="N139" i="2" s="1"/>
  <c r="O139" i="2"/>
  <c r="P139" i="2"/>
  <c r="Q139" i="2"/>
  <c r="E139" i="2" s="1"/>
  <c r="AD139" i="2" s="1"/>
  <c r="F140" i="2"/>
  <c r="H140" i="2"/>
  <c r="K140" i="2"/>
  <c r="L140" i="2"/>
  <c r="O140" i="2"/>
  <c r="P140" i="2" s="1"/>
  <c r="Q140" i="2"/>
  <c r="E140" i="2" s="1"/>
  <c r="AD140" i="2" s="1"/>
  <c r="F141" i="2"/>
  <c r="H141" i="2"/>
  <c r="K141" i="2"/>
  <c r="L141" i="2"/>
  <c r="M141" i="2" s="1"/>
  <c r="N141" i="2" s="1"/>
  <c r="O141" i="2"/>
  <c r="P141" i="2"/>
  <c r="Q141" i="2"/>
  <c r="E141" i="2" s="1"/>
  <c r="AD141" i="2" s="1"/>
  <c r="AB138" i="1"/>
  <c r="AB139" i="1"/>
  <c r="AB140" i="1"/>
  <c r="AB141" i="1"/>
  <c r="AB142" i="1"/>
  <c r="F138" i="1"/>
  <c r="H138" i="1"/>
  <c r="K138" i="1"/>
  <c r="L138" i="1"/>
  <c r="M138" i="1" s="1"/>
  <c r="N138" i="1" s="1"/>
  <c r="O138" i="1"/>
  <c r="P138" i="1"/>
  <c r="Q138" i="1"/>
  <c r="E138" i="1" s="1"/>
  <c r="AD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M140" i="2" l="1"/>
  <c r="N140" i="2" s="1"/>
  <c r="M138" i="2"/>
  <c r="N138" i="2" s="1"/>
  <c r="Z369" i="12"/>
  <c r="AC369" i="12" s="1"/>
  <c r="Y369" i="12"/>
  <c r="R371" i="12"/>
  <c r="S370" i="12"/>
  <c r="W370" i="12" s="1"/>
  <c r="W376" i="11"/>
  <c r="R378" i="11"/>
  <c r="S377" i="11"/>
  <c r="AA377" i="11" s="1"/>
  <c r="V378" i="11"/>
  <c r="W377" i="11"/>
  <c r="Z375" i="11"/>
  <c r="AC375" i="11" s="1"/>
  <c r="Y375" i="11"/>
  <c r="AD142" i="1"/>
  <c r="M142" i="1"/>
  <c r="N142" i="1" s="1"/>
  <c r="AD141" i="1"/>
  <c r="AD140" i="1"/>
  <c r="M140" i="1"/>
  <c r="N140" i="1" s="1"/>
  <c r="AD139" i="1"/>
  <c r="M141" i="1"/>
  <c r="N141" i="1" s="1"/>
  <c r="M139" i="1"/>
  <c r="N139" i="1" s="1"/>
  <c r="AB132" i="2"/>
  <c r="AB133" i="2"/>
  <c r="AB134" i="2"/>
  <c r="AB135" i="2"/>
  <c r="AB136" i="2"/>
  <c r="F132" i="2"/>
  <c r="H132" i="2"/>
  <c r="K132" i="2"/>
  <c r="L132" i="2"/>
  <c r="M132" i="2" s="1"/>
  <c r="N132" i="2" s="1"/>
  <c r="O132" i="2"/>
  <c r="P132" i="2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M134" i="2" s="1"/>
  <c r="N134" i="2" s="1"/>
  <c r="O134" i="2"/>
  <c r="P134" i="2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M136" i="2" s="1"/>
  <c r="N136" i="2" s="1"/>
  <c r="O136" i="2"/>
  <c r="P136" i="2"/>
  <c r="Q136" i="2"/>
  <c r="E136" i="2" s="1"/>
  <c r="AB133" i="1"/>
  <c r="AB134" i="1"/>
  <c r="AB135" i="1"/>
  <c r="AB136" i="1"/>
  <c r="AB137" i="1"/>
  <c r="F133" i="1"/>
  <c r="H133" i="1"/>
  <c r="K133" i="1"/>
  <c r="L133" i="1"/>
  <c r="O133" i="1"/>
  <c r="P133" i="1" s="1"/>
  <c r="Q133" i="1"/>
  <c r="E133" i="1" s="1"/>
  <c r="AD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F137" i="1"/>
  <c r="H137" i="1"/>
  <c r="K137" i="1"/>
  <c r="L137" i="1"/>
  <c r="M137" i="1" s="1"/>
  <c r="N137" i="1" s="1"/>
  <c r="O137" i="1"/>
  <c r="P137" i="1"/>
  <c r="Q137" i="1"/>
  <c r="E137" i="1" s="1"/>
  <c r="AD137" i="1" s="1"/>
  <c r="M135" i="2" l="1"/>
  <c r="N135" i="2" s="1"/>
  <c r="M133" i="2"/>
  <c r="N133" i="2" s="1"/>
  <c r="Z370" i="12"/>
  <c r="AC370" i="12" s="1"/>
  <c r="Y370" i="12"/>
  <c r="R372" i="12"/>
  <c r="S371" i="12"/>
  <c r="W371" i="12" s="1"/>
  <c r="W378" i="11"/>
  <c r="V379" i="11"/>
  <c r="R379" i="11"/>
  <c r="S378" i="11"/>
  <c r="AA378" i="11" s="1"/>
  <c r="Y377" i="11"/>
  <c r="Z377" i="11"/>
  <c r="AC377" i="11" s="1"/>
  <c r="Y376" i="11"/>
  <c r="Z376" i="11"/>
  <c r="AC376" i="11" s="1"/>
  <c r="M133" i="1"/>
  <c r="N133" i="1" s="1"/>
  <c r="AD136" i="1"/>
  <c r="AD135" i="1"/>
  <c r="M135" i="1"/>
  <c r="N135" i="1" s="1"/>
  <c r="M136" i="1"/>
  <c r="N136" i="1" s="1"/>
  <c r="M134" i="1"/>
  <c r="N134" i="1" s="1"/>
  <c r="AD136" i="2"/>
  <c r="AD135" i="2"/>
  <c r="AD134" i="2"/>
  <c r="AD133" i="2"/>
  <c r="AD132" i="2"/>
  <c r="AD134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Z371" i="12" l="1"/>
  <c r="AC371" i="12" s="1"/>
  <c r="Y371" i="12"/>
  <c r="R373" i="12"/>
  <c r="S372" i="12"/>
  <c r="W372" i="12" s="1"/>
  <c r="V380" i="11"/>
  <c r="R380" i="11"/>
  <c r="S379" i="11"/>
  <c r="AA379" i="11" s="1"/>
  <c r="Z378" i="11"/>
  <c r="AC378" i="11" s="1"/>
  <c r="Y378" i="11"/>
  <c r="AB127" i="2"/>
  <c r="AB128" i="2"/>
  <c r="AB129" i="2"/>
  <c r="AB130" i="2"/>
  <c r="AB131" i="2"/>
  <c r="F127" i="2"/>
  <c r="H127" i="2"/>
  <c r="K127" i="2"/>
  <c r="L127" i="2"/>
  <c r="M127" i="2" s="1"/>
  <c r="N127" i="2" s="1"/>
  <c r="O127" i="2"/>
  <c r="P127" i="2" s="1"/>
  <c r="Q127" i="2"/>
  <c r="E127" i="2" s="1"/>
  <c r="AD127" i="2" s="1"/>
  <c r="F128" i="2"/>
  <c r="H128" i="2"/>
  <c r="K128" i="2"/>
  <c r="L128" i="2"/>
  <c r="M128" i="2" s="1"/>
  <c r="N128" i="2" s="1"/>
  <c r="O128" i="2"/>
  <c r="P128" i="2"/>
  <c r="Q128" i="2"/>
  <c r="E128" i="2" s="1"/>
  <c r="AD128" i="2" s="1"/>
  <c r="F129" i="2"/>
  <c r="H129" i="2"/>
  <c r="K129" i="2"/>
  <c r="L129" i="2"/>
  <c r="O129" i="2"/>
  <c r="P129" i="2" s="1"/>
  <c r="Q129" i="2"/>
  <c r="E129" i="2" s="1"/>
  <c r="AD129" i="2" s="1"/>
  <c r="F130" i="2"/>
  <c r="H130" i="2"/>
  <c r="K130" i="2"/>
  <c r="L130" i="2"/>
  <c r="M130" i="2" s="1"/>
  <c r="N130" i="2" s="1"/>
  <c r="O130" i="2"/>
  <c r="P130" i="2"/>
  <c r="Q130" i="2"/>
  <c r="E130" i="2" s="1"/>
  <c r="AD130" i="2" s="1"/>
  <c r="F131" i="2"/>
  <c r="H131" i="2"/>
  <c r="K131" i="2"/>
  <c r="L131" i="2"/>
  <c r="O131" i="2"/>
  <c r="P131" i="2" s="1"/>
  <c r="Q131" i="2"/>
  <c r="E131" i="2" s="1"/>
  <c r="AD131" i="2" s="1"/>
  <c r="AB128" i="1"/>
  <c r="AB129" i="1"/>
  <c r="AB130" i="1"/>
  <c r="AB131" i="1"/>
  <c r="AB132" i="1"/>
  <c r="F128" i="1"/>
  <c r="H128" i="1"/>
  <c r="K128" i="1"/>
  <c r="L128" i="1"/>
  <c r="M128" i="1" s="1"/>
  <c r="N128" i="1" s="1"/>
  <c r="O128" i="1"/>
  <c r="P128" i="1"/>
  <c r="Q128" i="1"/>
  <c r="E128" i="1" s="1"/>
  <c r="AD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M131" i="2" l="1"/>
  <c r="N131" i="2" s="1"/>
  <c r="M129" i="2"/>
  <c r="N129" i="2" s="1"/>
  <c r="Z372" i="12"/>
  <c r="AC372" i="12" s="1"/>
  <c r="Y372" i="12"/>
  <c r="R374" i="12"/>
  <c r="S373" i="12"/>
  <c r="W373" i="12" s="1"/>
  <c r="W379" i="11"/>
  <c r="R381" i="11"/>
  <c r="S380" i="11"/>
  <c r="AA380" i="11" s="1"/>
  <c r="V381" i="11"/>
  <c r="AD132" i="1"/>
  <c r="M132" i="1"/>
  <c r="N132" i="1" s="1"/>
  <c r="AD131" i="1"/>
  <c r="AD130" i="1"/>
  <c r="M130" i="1"/>
  <c r="N130" i="1" s="1"/>
  <c r="AD129" i="1"/>
  <c r="M131" i="1"/>
  <c r="N131" i="1" s="1"/>
  <c r="M129" i="1"/>
  <c r="N129" i="1" s="1"/>
  <c r="G11" i="9"/>
  <c r="H11" i="9"/>
  <c r="Z373" i="12" l="1"/>
  <c r="AC373" i="12" s="1"/>
  <c r="Y373" i="12"/>
  <c r="R375" i="12"/>
  <c r="S374" i="12"/>
  <c r="W374" i="12" s="1"/>
  <c r="W380" i="11"/>
  <c r="R382" i="11"/>
  <c r="S381" i="11"/>
  <c r="AA381" i="11" s="1"/>
  <c r="V382" i="11"/>
  <c r="Y379" i="11"/>
  <c r="Z379" i="11"/>
  <c r="AC379" i="11" s="1"/>
  <c r="G10" i="9"/>
  <c r="H10" i="9"/>
  <c r="R376" i="12" l="1"/>
  <c r="S375" i="12"/>
  <c r="W375" i="12" s="1"/>
  <c r="Z374" i="12"/>
  <c r="AC374" i="12" s="1"/>
  <c r="Y374" i="12"/>
  <c r="W381" i="11"/>
  <c r="Z380" i="11"/>
  <c r="AC380" i="11" s="1"/>
  <c r="Y380" i="11"/>
  <c r="V383" i="11"/>
  <c r="R383" i="11"/>
  <c r="S382" i="11"/>
  <c r="AA382" i="11" s="1"/>
  <c r="H42" i="2"/>
  <c r="Z375" i="12" l="1"/>
  <c r="AC375" i="12" s="1"/>
  <c r="Y375" i="12"/>
  <c r="R377" i="12"/>
  <c r="S376" i="12"/>
  <c r="W376" i="12" s="1"/>
  <c r="V384" i="11"/>
  <c r="R384" i="11"/>
  <c r="S383" i="11"/>
  <c r="AA383" i="11" s="1"/>
  <c r="W382" i="11"/>
  <c r="Y381" i="11"/>
  <c r="Z381" i="11"/>
  <c r="AC381" i="11" s="1"/>
  <c r="AB122" i="2"/>
  <c r="AB123" i="2"/>
  <c r="AB124" i="2"/>
  <c r="AB125" i="2"/>
  <c r="AB126" i="2"/>
  <c r="F122" i="2"/>
  <c r="H122" i="2"/>
  <c r="K122" i="2"/>
  <c r="L122" i="2"/>
  <c r="M122" i="2" s="1"/>
  <c r="N122" i="2" s="1"/>
  <c r="O122" i="2"/>
  <c r="P122" i="2"/>
  <c r="Q122" i="2"/>
  <c r="E122" i="2" s="1"/>
  <c r="AD122" i="2" s="1"/>
  <c r="F123" i="2"/>
  <c r="H123" i="2"/>
  <c r="K123" i="2"/>
  <c r="L123" i="2"/>
  <c r="O123" i="2"/>
  <c r="P123" i="2" s="1"/>
  <c r="Q123" i="2"/>
  <c r="E123" i="2" s="1"/>
  <c r="AD123" i="2" s="1"/>
  <c r="F124" i="2"/>
  <c r="H124" i="2"/>
  <c r="K124" i="2"/>
  <c r="L124" i="2"/>
  <c r="M124" i="2" s="1"/>
  <c r="N124" i="2" s="1"/>
  <c r="O124" i="2"/>
  <c r="P124" i="2"/>
  <c r="Q124" i="2"/>
  <c r="E124" i="2" s="1"/>
  <c r="AD124" i="2" s="1"/>
  <c r="F125" i="2"/>
  <c r="H125" i="2"/>
  <c r="K125" i="2"/>
  <c r="L125" i="2"/>
  <c r="O125" i="2"/>
  <c r="P125" i="2" s="1"/>
  <c r="Q125" i="2"/>
  <c r="E125" i="2" s="1"/>
  <c r="AD125" i="2" s="1"/>
  <c r="F126" i="2"/>
  <c r="H126" i="2"/>
  <c r="K126" i="2"/>
  <c r="L126" i="2"/>
  <c r="M126" i="2" s="1"/>
  <c r="N126" i="2" s="1"/>
  <c r="O126" i="2"/>
  <c r="P126" i="2"/>
  <c r="Q126" i="2"/>
  <c r="E126" i="2" s="1"/>
  <c r="AD126" i="2" s="1"/>
  <c r="L42" i="2"/>
  <c r="N42" i="2"/>
  <c r="O42" i="2"/>
  <c r="P42" i="2" s="1"/>
  <c r="Q42" i="2"/>
  <c r="F42" i="2"/>
  <c r="AD42" i="2" s="1"/>
  <c r="AB123" i="1"/>
  <c r="AB124" i="1"/>
  <c r="AB125" i="1"/>
  <c r="AB126" i="1"/>
  <c r="AB127" i="1"/>
  <c r="F123" i="1"/>
  <c r="H123" i="1"/>
  <c r="K123" i="1"/>
  <c r="L123" i="1"/>
  <c r="O123" i="1"/>
  <c r="P123" i="1" s="1"/>
  <c r="Q123" i="1"/>
  <c r="E123" i="1" s="1"/>
  <c r="AD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M123" i="1" l="1"/>
  <c r="N123" i="1" s="1"/>
  <c r="M125" i="2"/>
  <c r="N125" i="2" s="1"/>
  <c r="M123" i="2"/>
  <c r="N123" i="2" s="1"/>
  <c r="Z376" i="12"/>
  <c r="AC376" i="12" s="1"/>
  <c r="Y376" i="12"/>
  <c r="R378" i="12"/>
  <c r="S377" i="12"/>
  <c r="W377" i="12" s="1"/>
  <c r="W383" i="11"/>
  <c r="Z382" i="11"/>
  <c r="AC382" i="11" s="1"/>
  <c r="Y382" i="11"/>
  <c r="R385" i="11"/>
  <c r="S384" i="11"/>
  <c r="AA384" i="11" s="1"/>
  <c r="V385" i="11"/>
  <c r="AD127" i="1"/>
  <c r="M127" i="1"/>
  <c r="N127" i="1" s="1"/>
  <c r="AD126" i="1"/>
  <c r="AD125" i="1"/>
  <c r="M125" i="1"/>
  <c r="N125" i="1" s="1"/>
  <c r="AD124" i="1"/>
  <c r="M126" i="1"/>
  <c r="N126" i="1" s="1"/>
  <c r="M124" i="1"/>
  <c r="N124" i="1" s="1"/>
  <c r="F121" i="1"/>
  <c r="H121" i="1"/>
  <c r="K121" i="1"/>
  <c r="L121" i="1"/>
  <c r="M121" i="1" s="1"/>
  <c r="N121" i="1" s="1"/>
  <c r="O121" i="1"/>
  <c r="P121" i="1" s="1"/>
  <c r="Q121" i="1"/>
  <c r="E121" i="1" s="1"/>
  <c r="AB121" i="1"/>
  <c r="F122" i="1"/>
  <c r="H122" i="1"/>
  <c r="K122" i="1"/>
  <c r="L122" i="1"/>
  <c r="O122" i="1"/>
  <c r="P122" i="1" s="1"/>
  <c r="Q122" i="1"/>
  <c r="E122" i="1" s="1"/>
  <c r="AB122" i="1"/>
  <c r="F118" i="1"/>
  <c r="H118" i="1"/>
  <c r="K118" i="1"/>
  <c r="L118" i="1"/>
  <c r="O118" i="1"/>
  <c r="P118" i="1" s="1"/>
  <c r="Q118" i="1"/>
  <c r="E118" i="1" s="1"/>
  <c r="AB118" i="1"/>
  <c r="F119" i="1"/>
  <c r="H119" i="1"/>
  <c r="K119" i="1"/>
  <c r="L119" i="1"/>
  <c r="O119" i="1"/>
  <c r="P119" i="1" s="1"/>
  <c r="Q119" i="1"/>
  <c r="E119" i="1" s="1"/>
  <c r="AB119" i="1"/>
  <c r="F120" i="1"/>
  <c r="H120" i="1"/>
  <c r="K120" i="1"/>
  <c r="L120" i="1"/>
  <c r="O120" i="1"/>
  <c r="P120" i="1" s="1"/>
  <c r="Q120" i="1"/>
  <c r="E120" i="1" s="1"/>
  <c r="AB120" i="1"/>
  <c r="F117" i="2"/>
  <c r="H117" i="2"/>
  <c r="K117" i="2"/>
  <c r="L117" i="2"/>
  <c r="O117" i="2"/>
  <c r="P117" i="2" s="1"/>
  <c r="Q117" i="2"/>
  <c r="E117" i="2" s="1"/>
  <c r="AB117" i="2"/>
  <c r="F118" i="2"/>
  <c r="H118" i="2"/>
  <c r="K118" i="2"/>
  <c r="L118" i="2"/>
  <c r="M118" i="2" s="1"/>
  <c r="O118" i="2"/>
  <c r="P118" i="2" s="1"/>
  <c r="Q118" i="2"/>
  <c r="E118" i="2" s="1"/>
  <c r="AB118" i="2"/>
  <c r="F119" i="2"/>
  <c r="H119" i="2"/>
  <c r="K119" i="2"/>
  <c r="L119" i="2"/>
  <c r="O119" i="2"/>
  <c r="P119" i="2" s="1"/>
  <c r="Q119" i="2"/>
  <c r="E119" i="2" s="1"/>
  <c r="AB119" i="2"/>
  <c r="F120" i="2"/>
  <c r="H120" i="2"/>
  <c r="K120" i="2"/>
  <c r="L120" i="2"/>
  <c r="M120" i="2" s="1"/>
  <c r="O120" i="2"/>
  <c r="P120" i="2" s="1"/>
  <c r="Q120" i="2"/>
  <c r="E120" i="2" s="1"/>
  <c r="AB120" i="2"/>
  <c r="F121" i="2"/>
  <c r="H121" i="2"/>
  <c r="K121" i="2"/>
  <c r="L121" i="2"/>
  <c r="O121" i="2"/>
  <c r="P121" i="2" s="1"/>
  <c r="Q121" i="2"/>
  <c r="E121" i="2" s="1"/>
  <c r="AB121" i="2"/>
  <c r="M119" i="1" l="1"/>
  <c r="N119" i="1" s="1"/>
  <c r="M122" i="1"/>
  <c r="M121" i="2"/>
  <c r="N121" i="2" s="1"/>
  <c r="M119" i="2"/>
  <c r="M117" i="2"/>
  <c r="N117" i="2" s="1"/>
  <c r="Z377" i="12"/>
  <c r="AC377" i="12" s="1"/>
  <c r="Y377" i="12"/>
  <c r="R379" i="12"/>
  <c r="S378" i="12"/>
  <c r="W378" i="12" s="1"/>
  <c r="W384" i="11"/>
  <c r="R386" i="11"/>
  <c r="S385" i="11"/>
  <c r="AA385" i="11" s="1"/>
  <c r="V386" i="11"/>
  <c r="W385" i="11"/>
  <c r="Y383" i="11"/>
  <c r="Z383" i="11"/>
  <c r="AC383" i="11" s="1"/>
  <c r="AD120" i="1"/>
  <c r="M120" i="1"/>
  <c r="M118" i="1"/>
  <c r="N118" i="1" s="1"/>
  <c r="AD120" i="2"/>
  <c r="AD121" i="2"/>
  <c r="AD117" i="2"/>
  <c r="AD121" i="1"/>
  <c r="AD122" i="1"/>
  <c r="AD119" i="1"/>
  <c r="AD118" i="1"/>
  <c r="N122" i="1"/>
  <c r="N120" i="1"/>
  <c r="AD119" i="2"/>
  <c r="AD118" i="2"/>
  <c r="N120" i="2"/>
  <c r="N119" i="2"/>
  <c r="N118" i="2"/>
  <c r="AB116" i="1"/>
  <c r="AB117" i="1"/>
  <c r="F116" i="1"/>
  <c r="H116" i="1"/>
  <c r="K116" i="1"/>
  <c r="L116" i="1"/>
  <c r="M116" i="1" s="1"/>
  <c r="O116" i="1"/>
  <c r="P116" i="1" s="1"/>
  <c r="Q116" i="1"/>
  <c r="E116" i="1" s="1"/>
  <c r="F117" i="1"/>
  <c r="H117" i="1"/>
  <c r="K117" i="1"/>
  <c r="L117" i="1"/>
  <c r="M117" i="1" s="1"/>
  <c r="O117" i="1"/>
  <c r="P117" i="1"/>
  <c r="Q117" i="1"/>
  <c r="E117" i="1" s="1"/>
  <c r="F114" i="2"/>
  <c r="H114" i="2"/>
  <c r="K114" i="2"/>
  <c r="L114" i="2"/>
  <c r="O114" i="2"/>
  <c r="P114" i="2" s="1"/>
  <c r="Q114" i="2"/>
  <c r="E114" i="2" s="1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M116" i="2" l="1"/>
  <c r="M115" i="2"/>
  <c r="M114" i="2"/>
  <c r="N114" i="2" s="1"/>
  <c r="Z378" i="12"/>
  <c r="AC378" i="12" s="1"/>
  <c r="Y378" i="12"/>
  <c r="R380" i="12"/>
  <c r="S379" i="12"/>
  <c r="W379" i="12" s="1"/>
  <c r="W386" i="11"/>
  <c r="V387" i="11"/>
  <c r="R387" i="11"/>
  <c r="S386" i="11"/>
  <c r="AA386" i="11" s="1"/>
  <c r="Y385" i="11"/>
  <c r="Z385" i="11"/>
  <c r="AC385" i="11" s="1"/>
  <c r="Z384" i="11"/>
  <c r="AC384" i="11" s="1"/>
  <c r="Y384" i="11"/>
  <c r="AD114" i="2"/>
  <c r="AD115" i="2"/>
  <c r="AD116" i="2"/>
  <c r="AD117" i="1"/>
  <c r="AD116" i="1"/>
  <c r="N117" i="1"/>
  <c r="N116" i="1"/>
  <c r="N116" i="2"/>
  <c r="N115" i="2"/>
  <c r="N44" i="6"/>
  <c r="O44" i="6" s="1"/>
  <c r="M44" i="6"/>
  <c r="R381" i="12" l="1"/>
  <c r="S380" i="12"/>
  <c r="W380" i="12" s="1"/>
  <c r="Z379" i="12"/>
  <c r="AC379" i="12" s="1"/>
  <c r="Y379" i="12"/>
  <c r="V388" i="11"/>
  <c r="R388" i="11"/>
  <c r="S387" i="11"/>
  <c r="AA387" i="11" s="1"/>
  <c r="Z386" i="11"/>
  <c r="AC386" i="11" s="1"/>
  <c r="Y386" i="11"/>
  <c r="F110" i="2"/>
  <c r="H110" i="2"/>
  <c r="K110" i="2"/>
  <c r="L110" i="2"/>
  <c r="M110" i="2" s="1"/>
  <c r="O110" i="2"/>
  <c r="P110" i="2" s="1"/>
  <c r="Q110" i="2"/>
  <c r="E110" i="2" s="1"/>
  <c r="F111" i="2"/>
  <c r="H111" i="2"/>
  <c r="K111" i="2"/>
  <c r="L111" i="2"/>
  <c r="M111" i="2" s="1"/>
  <c r="O111" i="2"/>
  <c r="P111" i="2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M113" i="2" l="1"/>
  <c r="N113" i="2" s="1"/>
  <c r="M112" i="2"/>
  <c r="Z380" i="12"/>
  <c r="AC380" i="12" s="1"/>
  <c r="Y380" i="12"/>
  <c r="R382" i="12"/>
  <c r="S381" i="12"/>
  <c r="W381" i="12" s="1"/>
  <c r="W387" i="11"/>
  <c r="R389" i="11"/>
  <c r="S388" i="11"/>
  <c r="AA388" i="11" s="1"/>
  <c r="V389" i="11"/>
  <c r="AD112" i="2"/>
  <c r="AD110" i="2"/>
  <c r="AD111" i="2"/>
  <c r="AD113" i="2"/>
  <c r="N111" i="2"/>
  <c r="N112" i="2"/>
  <c r="N110" i="2"/>
  <c r="N43" i="6"/>
  <c r="O43" i="6" s="1"/>
  <c r="M43" i="6"/>
  <c r="Z381" i="12" l="1"/>
  <c r="AC381" i="12" s="1"/>
  <c r="Y381" i="12"/>
  <c r="R383" i="12"/>
  <c r="S382" i="12"/>
  <c r="W382" i="12" s="1"/>
  <c r="V390" i="11"/>
  <c r="Y387" i="11"/>
  <c r="Z387" i="11"/>
  <c r="AC387" i="11" s="1"/>
  <c r="W388" i="11"/>
  <c r="R390" i="11"/>
  <c r="S389" i="11"/>
  <c r="AA389" i="11" s="1"/>
  <c r="N42" i="6"/>
  <c r="O42" i="6" s="1"/>
  <c r="M42" i="6"/>
  <c r="Z382" i="12" l="1"/>
  <c r="AC382" i="12" s="1"/>
  <c r="Y382" i="12"/>
  <c r="R384" i="12"/>
  <c r="S383" i="12"/>
  <c r="W383" i="12" s="1"/>
  <c r="Z388" i="11"/>
  <c r="AC388" i="11" s="1"/>
  <c r="Y388" i="11"/>
  <c r="R391" i="11"/>
  <c r="S390" i="11"/>
  <c r="AA390" i="11" s="1"/>
  <c r="W389" i="11"/>
  <c r="W390" i="11"/>
  <c r="V391" i="11"/>
  <c r="M41" i="6"/>
  <c r="N41" i="6"/>
  <c r="O41" i="6" s="1"/>
  <c r="Z383" i="12" l="1"/>
  <c r="AC383" i="12" s="1"/>
  <c r="Y383" i="12"/>
  <c r="R385" i="12"/>
  <c r="S384" i="12"/>
  <c r="W384" i="12" s="1"/>
  <c r="V392" i="11"/>
  <c r="Y389" i="11"/>
  <c r="Z389" i="11"/>
  <c r="AC389" i="11" s="1"/>
  <c r="Z390" i="11"/>
  <c r="AC390" i="11" s="1"/>
  <c r="Y390" i="11"/>
  <c r="R392" i="11"/>
  <c r="S391" i="11"/>
  <c r="AA391" i="11" s="1"/>
  <c r="H40" i="6"/>
  <c r="I40" i="6" s="1"/>
  <c r="G40" i="6"/>
  <c r="R386" i="12" l="1"/>
  <c r="S385" i="12"/>
  <c r="W385" i="12" s="1"/>
  <c r="Z384" i="12"/>
  <c r="AC384" i="12" s="1"/>
  <c r="Y384" i="12"/>
  <c r="W391" i="11"/>
  <c r="R393" i="11"/>
  <c r="S392" i="11"/>
  <c r="AA392" i="11" s="1"/>
  <c r="V393" i="11"/>
  <c r="N38" i="6"/>
  <c r="O38" i="6" s="1"/>
  <c r="N39" i="6"/>
  <c r="O39" i="6" s="1"/>
  <c r="M39" i="6"/>
  <c r="R387" i="12" l="1"/>
  <c r="S386" i="12"/>
  <c r="W386" i="12" s="1"/>
  <c r="Z385" i="12"/>
  <c r="AC385" i="12" s="1"/>
  <c r="Y385" i="12"/>
  <c r="Y391" i="11"/>
  <c r="Z391" i="11"/>
  <c r="AC391" i="11" s="1"/>
  <c r="W392" i="11"/>
  <c r="R394" i="11"/>
  <c r="S393" i="11"/>
  <c r="AA393" i="11" s="1"/>
  <c r="V394" i="11"/>
  <c r="W393" i="11"/>
  <c r="M38" i="6"/>
  <c r="R388" i="12" l="1"/>
  <c r="S387" i="12"/>
  <c r="W387" i="12" s="1"/>
  <c r="Z386" i="12"/>
  <c r="AC386" i="12" s="1"/>
  <c r="Y386" i="12"/>
  <c r="W394" i="11"/>
  <c r="V395" i="11"/>
  <c r="R395" i="11"/>
  <c r="S394" i="11"/>
  <c r="AA394" i="11" s="1"/>
  <c r="Y393" i="11"/>
  <c r="Z393" i="11"/>
  <c r="AC393" i="11" s="1"/>
  <c r="Z392" i="11"/>
  <c r="AC392" i="11" s="1"/>
  <c r="Y392" i="11"/>
  <c r="G9" i="9"/>
  <c r="H9" i="9"/>
  <c r="Z387" i="12" l="1"/>
  <c r="AC387" i="12" s="1"/>
  <c r="Y387" i="12"/>
  <c r="R389" i="12"/>
  <c r="S388" i="12"/>
  <c r="W388" i="12" s="1"/>
  <c r="R396" i="11"/>
  <c r="S395" i="11"/>
  <c r="AA395" i="11" s="1"/>
  <c r="V396" i="11"/>
  <c r="W395" i="11"/>
  <c r="Z394" i="11"/>
  <c r="AC394" i="11" s="1"/>
  <c r="Y394" i="1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41" i="2"/>
  <c r="E41" i="2" s="1"/>
  <c r="O41" i="2"/>
  <c r="P41" i="2" s="1"/>
  <c r="L41" i="2"/>
  <c r="K41" i="2"/>
  <c r="H41" i="2"/>
  <c r="F41" i="2"/>
  <c r="Q40" i="2"/>
  <c r="E40" i="2" s="1"/>
  <c r="O40" i="2"/>
  <c r="P40" i="2" s="1"/>
  <c r="L40" i="2"/>
  <c r="K40" i="2"/>
  <c r="H40" i="2"/>
  <c r="F40" i="2"/>
  <c r="Q36" i="2"/>
  <c r="E36" i="2" s="1"/>
  <c r="O36" i="2"/>
  <c r="P36" i="2" s="1"/>
  <c r="L36" i="2"/>
  <c r="K36" i="2"/>
  <c r="H36" i="2"/>
  <c r="F36" i="2"/>
  <c r="Q35" i="2"/>
  <c r="E35" i="2" s="1"/>
  <c r="O35" i="2"/>
  <c r="P35" i="2" s="1"/>
  <c r="L35" i="2"/>
  <c r="K35" i="2"/>
  <c r="H35" i="2"/>
  <c r="F35" i="2"/>
  <c r="Q34" i="2"/>
  <c r="E34" i="2" s="1"/>
  <c r="O34" i="2"/>
  <c r="P34" i="2" s="1"/>
  <c r="L34" i="2"/>
  <c r="K34" i="2"/>
  <c r="H34" i="2"/>
  <c r="F34" i="2"/>
  <c r="Q33" i="2"/>
  <c r="E33" i="2" s="1"/>
  <c r="O33" i="2"/>
  <c r="P33" i="2" s="1"/>
  <c r="L33" i="2"/>
  <c r="K33" i="2"/>
  <c r="H33" i="2"/>
  <c r="F33" i="2"/>
  <c r="Q32" i="2"/>
  <c r="E32" i="2" s="1"/>
  <c r="O32" i="2"/>
  <c r="P32" i="2" s="1"/>
  <c r="L32" i="2"/>
  <c r="K32" i="2"/>
  <c r="H32" i="2"/>
  <c r="F32" i="2"/>
  <c r="X32" i="2"/>
  <c r="X33" i="2" s="1"/>
  <c r="X34" i="2" s="1"/>
  <c r="X35" i="2" s="1"/>
  <c r="X36" i="2" s="1"/>
  <c r="X40" i="2" s="1"/>
  <c r="X41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V32" i="2"/>
  <c r="V33" i="2" s="1"/>
  <c r="V34" i="2" s="1"/>
  <c r="V35" i="2" s="1"/>
  <c r="V36" i="2" s="1"/>
  <c r="V40" i="2" s="1"/>
  <c r="V41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AB42" i="1"/>
  <c r="Q42" i="1"/>
  <c r="E42" i="1" s="1"/>
  <c r="O42" i="1"/>
  <c r="P42" i="1" s="1"/>
  <c r="L42" i="1"/>
  <c r="K42" i="1"/>
  <c r="H42" i="1"/>
  <c r="F42" i="1"/>
  <c r="AB33" i="1"/>
  <c r="Q33" i="1"/>
  <c r="E33" i="1" s="1"/>
  <c r="O33" i="1"/>
  <c r="P33" i="1" s="1"/>
  <c r="L33" i="1"/>
  <c r="K33" i="1"/>
  <c r="H33" i="1"/>
  <c r="F33" i="1"/>
  <c r="AB15" i="1"/>
  <c r="Q15" i="1"/>
  <c r="E15" i="1" s="1"/>
  <c r="O15" i="1"/>
  <c r="P15" i="1" s="1"/>
  <c r="L15" i="1"/>
  <c r="K15" i="1"/>
  <c r="H15" i="1"/>
  <c r="F15" i="1"/>
  <c r="AB12" i="1"/>
  <c r="Q12" i="1"/>
  <c r="E12" i="1" s="1"/>
  <c r="O12" i="1"/>
  <c r="P12" i="1" s="1"/>
  <c r="L12" i="1"/>
  <c r="K12" i="1"/>
  <c r="H12" i="1"/>
  <c r="F12" i="1"/>
  <c r="AB11" i="1"/>
  <c r="Q11" i="1"/>
  <c r="E11" i="1" s="1"/>
  <c r="O11" i="1"/>
  <c r="P11" i="1" s="1"/>
  <c r="L11" i="1"/>
  <c r="K11" i="1"/>
  <c r="H11" i="1"/>
  <c r="F11" i="1"/>
  <c r="AB10" i="1"/>
  <c r="Q10" i="1"/>
  <c r="E10" i="1" s="1"/>
  <c r="O10" i="1"/>
  <c r="P10" i="1" s="1"/>
  <c r="L10" i="1"/>
  <c r="K10" i="1"/>
  <c r="H10" i="1"/>
  <c r="F10" i="1"/>
  <c r="AB9" i="1"/>
  <c r="Q9" i="1"/>
  <c r="E9" i="1" s="1"/>
  <c r="O9" i="1"/>
  <c r="P9" i="1" s="1"/>
  <c r="L9" i="1"/>
  <c r="K9" i="1"/>
  <c r="H9" i="1"/>
  <c r="F9" i="1"/>
  <c r="AB8" i="1"/>
  <c r="Q8" i="1"/>
  <c r="E8" i="1" s="1"/>
  <c r="O8" i="1"/>
  <c r="P8" i="1" s="1"/>
  <c r="L8" i="1"/>
  <c r="K8" i="1"/>
  <c r="H8" i="1"/>
  <c r="F8" i="1"/>
  <c r="Z388" i="12" l="1"/>
  <c r="AC388" i="12" s="1"/>
  <c r="Y388" i="12"/>
  <c r="R390" i="12"/>
  <c r="S389" i="12"/>
  <c r="W389" i="12" s="1"/>
  <c r="Y395" i="11"/>
  <c r="Z395" i="11"/>
  <c r="AC395" i="11" s="1"/>
  <c r="W396" i="11"/>
  <c r="V397" i="11"/>
  <c r="R397" i="11"/>
  <c r="S396" i="11"/>
  <c r="AA396" i="11" s="1"/>
  <c r="V133" i="2"/>
  <c r="K3" i="9"/>
  <c r="I4" i="9"/>
  <c r="I5" i="9" s="1"/>
  <c r="G1" i="3"/>
  <c r="G3" i="6"/>
  <c r="E1" i="6" s="1"/>
  <c r="O3" i="6"/>
  <c r="J6" i="9"/>
  <c r="X8" i="1"/>
  <c r="X9" i="1" s="1"/>
  <c r="X10" i="1" s="1"/>
  <c r="X11" i="1" s="1"/>
  <c r="X12" i="1" s="1"/>
  <c r="X15" i="1" s="1"/>
  <c r="X33" i="1" s="1"/>
  <c r="X42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H1" i="2"/>
  <c r="AB114" i="2"/>
  <c r="AB115" i="2"/>
  <c r="AB116" i="2"/>
  <c r="AB110" i="2"/>
  <c r="AB111" i="2"/>
  <c r="AB112" i="2"/>
  <c r="AB113" i="2"/>
  <c r="M33" i="2"/>
  <c r="N33" i="2" s="1"/>
  <c r="M15" i="1"/>
  <c r="N15" i="1" s="1"/>
  <c r="M33" i="1"/>
  <c r="N33" i="1" s="1"/>
  <c r="AD41" i="2"/>
  <c r="M41" i="2"/>
  <c r="N41" i="2" s="1"/>
  <c r="M35" i="2"/>
  <c r="N35" i="2" s="1"/>
  <c r="AD34" i="2"/>
  <c r="AD33" i="2"/>
  <c r="AD8" i="1"/>
  <c r="AD10" i="1"/>
  <c r="M34" i="2"/>
  <c r="N34" i="2" s="1"/>
  <c r="M32" i="2"/>
  <c r="N32" i="2" s="1"/>
  <c r="M40" i="2"/>
  <c r="N40" i="2" s="1"/>
  <c r="AD32" i="2"/>
  <c r="M36" i="2"/>
  <c r="N36" i="2" s="1"/>
  <c r="AD40" i="2"/>
  <c r="AD36" i="2"/>
  <c r="AD35" i="2"/>
  <c r="AD33" i="1"/>
  <c r="AD9" i="1"/>
  <c r="AD42" i="1"/>
  <c r="H1" i="1"/>
  <c r="AD11" i="1"/>
  <c r="AD12" i="1"/>
  <c r="M8" i="1"/>
  <c r="N8" i="1" s="1"/>
  <c r="M9" i="1"/>
  <c r="N9" i="1" s="1"/>
  <c r="M10" i="1"/>
  <c r="N10" i="1" s="1"/>
  <c r="M11" i="1"/>
  <c r="N11" i="1" s="1"/>
  <c r="M12" i="1"/>
  <c r="N12" i="1" s="1"/>
  <c r="M42" i="1"/>
  <c r="N42" i="1" s="1"/>
  <c r="AD15" i="1"/>
  <c r="AB34" i="2"/>
  <c r="AB40" i="2"/>
  <c r="AB32" i="2"/>
  <c r="AB35" i="2"/>
  <c r="AB41" i="2"/>
  <c r="AB33" i="2"/>
  <c r="AB36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Z389" i="12" l="1"/>
  <c r="AC389" i="12" s="1"/>
  <c r="Y389" i="12"/>
  <c r="R391" i="12"/>
  <c r="S390" i="12"/>
  <c r="W390" i="12" s="1"/>
  <c r="V398" i="11"/>
  <c r="R398" i="11"/>
  <c r="S397" i="11"/>
  <c r="AA397" i="11" s="1"/>
  <c r="Z396" i="11"/>
  <c r="AC396" i="11" s="1"/>
  <c r="Y396" i="11"/>
  <c r="A1" i="6"/>
  <c r="V134" i="2"/>
  <c r="K6" i="9"/>
  <c r="I7" i="9"/>
  <c r="N1" i="2"/>
  <c r="N1" i="1"/>
  <c r="Z390" i="12" l="1"/>
  <c r="AC390" i="12" s="1"/>
  <c r="Y390" i="12"/>
  <c r="R392" i="12"/>
  <c r="S391" i="12"/>
  <c r="W391" i="12" s="1"/>
  <c r="W397" i="11"/>
  <c r="R399" i="11"/>
  <c r="S398" i="11"/>
  <c r="AA398" i="11" s="1"/>
  <c r="V399" i="11"/>
  <c r="W398" i="11"/>
  <c r="V135" i="2"/>
  <c r="I8" i="9"/>
  <c r="K7" i="9"/>
  <c r="Z391" i="12" l="1"/>
  <c r="AC391" i="12" s="1"/>
  <c r="Y391" i="12"/>
  <c r="R393" i="12"/>
  <c r="S392" i="12"/>
  <c r="W392" i="12" s="1"/>
  <c r="V400" i="11"/>
  <c r="R400" i="11"/>
  <c r="S399" i="11"/>
  <c r="AA399" i="11" s="1"/>
  <c r="Z398" i="11"/>
  <c r="AC398" i="11" s="1"/>
  <c r="Y398" i="11"/>
  <c r="Y397" i="11"/>
  <c r="Z397" i="11"/>
  <c r="AC397" i="11" s="1"/>
  <c r="V136" i="2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K8" i="9"/>
  <c r="I9" i="9"/>
  <c r="Z392" i="12" l="1"/>
  <c r="AC392" i="12" s="1"/>
  <c r="Y392" i="12"/>
  <c r="R394" i="12"/>
  <c r="S393" i="12"/>
  <c r="W393" i="12" s="1"/>
  <c r="S400" i="11"/>
  <c r="AA400" i="11" s="1"/>
  <c r="R401" i="11"/>
  <c r="W399" i="11"/>
  <c r="V401" i="11"/>
  <c r="W400" i="11"/>
  <c r="K9" i="9"/>
  <c r="I10" i="9"/>
  <c r="Z393" i="12" l="1"/>
  <c r="AC393" i="12" s="1"/>
  <c r="Y393" i="12"/>
  <c r="R395" i="12"/>
  <c r="S394" i="12"/>
  <c r="W394" i="12" s="1"/>
  <c r="Y399" i="11"/>
  <c r="Z399" i="11"/>
  <c r="AC399" i="11" s="1"/>
  <c r="V402" i="11"/>
  <c r="R402" i="11"/>
  <c r="S401" i="11"/>
  <c r="AA401" i="11" s="1"/>
  <c r="Z400" i="11"/>
  <c r="AC400" i="11" s="1"/>
  <c r="Y400" i="11"/>
  <c r="I11" i="9"/>
  <c r="K11" i="9" s="1"/>
  <c r="K10" i="9"/>
  <c r="Z394" i="12" l="1"/>
  <c r="AC394" i="12" s="1"/>
  <c r="Y394" i="12"/>
  <c r="R396" i="12"/>
  <c r="S395" i="12"/>
  <c r="W395" i="12" s="1"/>
  <c r="S402" i="11"/>
  <c r="AA402" i="11" s="1"/>
  <c r="R403" i="11"/>
  <c r="W401" i="11"/>
  <c r="V403" i="11"/>
  <c r="W402" i="11"/>
  <c r="R32" i="2"/>
  <c r="Z395" i="12" l="1"/>
  <c r="AC395" i="12" s="1"/>
  <c r="Y395" i="12"/>
  <c r="R397" i="12"/>
  <c r="S396" i="12"/>
  <c r="W396" i="12" s="1"/>
  <c r="Z402" i="11"/>
  <c r="AC402" i="11" s="1"/>
  <c r="Y402" i="11"/>
  <c r="Y401" i="11"/>
  <c r="Z401" i="11"/>
  <c r="AC401" i="11" s="1"/>
  <c r="V404" i="11"/>
  <c r="R404" i="11"/>
  <c r="S403" i="11"/>
  <c r="AA403" i="11" s="1"/>
  <c r="S32" i="2"/>
  <c r="R33" i="2"/>
  <c r="Z396" i="12" l="1"/>
  <c r="AC396" i="12" s="1"/>
  <c r="Y396" i="12"/>
  <c r="R398" i="12"/>
  <c r="S397" i="12"/>
  <c r="W397" i="12" s="1"/>
  <c r="V405" i="11"/>
  <c r="W403" i="11"/>
  <c r="S404" i="11"/>
  <c r="AA404" i="11" s="1"/>
  <c r="R405" i="11"/>
  <c r="W32" i="2"/>
  <c r="AA32" i="2"/>
  <c r="R34" i="2"/>
  <c r="S33" i="2"/>
  <c r="Z397" i="12" l="1"/>
  <c r="AC397" i="12" s="1"/>
  <c r="Y397" i="12"/>
  <c r="R399" i="12"/>
  <c r="S398" i="12"/>
  <c r="W398" i="12" s="1"/>
  <c r="R406" i="11"/>
  <c r="S405" i="11"/>
  <c r="AA405" i="11" s="1"/>
  <c r="Y403" i="11"/>
  <c r="Z403" i="11"/>
  <c r="AC403" i="11" s="1"/>
  <c r="V406" i="11"/>
  <c r="W405" i="11"/>
  <c r="W404" i="11"/>
  <c r="Z32" i="2"/>
  <c r="AC32" i="2" s="1"/>
  <c r="Y32" i="2"/>
  <c r="W33" i="2"/>
  <c r="AA33" i="2"/>
  <c r="S34" i="2"/>
  <c r="R35" i="2"/>
  <c r="R400" i="12" l="1"/>
  <c r="S399" i="12"/>
  <c r="W399" i="12" s="1"/>
  <c r="Z398" i="12"/>
  <c r="AC398" i="12" s="1"/>
  <c r="Y398" i="12"/>
  <c r="Z404" i="11"/>
  <c r="AC404" i="11" s="1"/>
  <c r="Y404" i="11"/>
  <c r="V407" i="11"/>
  <c r="Y405" i="11"/>
  <c r="Z405" i="11"/>
  <c r="AC405" i="11" s="1"/>
  <c r="S406" i="11"/>
  <c r="AA406" i="11" s="1"/>
  <c r="R407" i="11"/>
  <c r="Z33" i="2"/>
  <c r="AC33" i="2" s="1"/>
  <c r="Y33" i="2"/>
  <c r="AA34" i="2"/>
  <c r="W34" i="2"/>
  <c r="S35" i="2"/>
  <c r="R36" i="2"/>
  <c r="Z399" i="12" l="1"/>
  <c r="AC399" i="12" s="1"/>
  <c r="Y399" i="12"/>
  <c r="R401" i="12"/>
  <c r="S400" i="12"/>
  <c r="W400" i="12" s="1"/>
  <c r="R408" i="11"/>
  <c r="S407" i="11"/>
  <c r="AA407" i="11" s="1"/>
  <c r="W406" i="11"/>
  <c r="V408" i="11"/>
  <c r="W407" i="11"/>
  <c r="Z34" i="2"/>
  <c r="AC34" i="2" s="1"/>
  <c r="Y34" i="2"/>
  <c r="W35" i="2"/>
  <c r="AA35" i="2"/>
  <c r="S36" i="2"/>
  <c r="R402" i="12" l="1"/>
  <c r="S401" i="12"/>
  <c r="W401" i="12" s="1"/>
  <c r="Z400" i="12"/>
  <c r="AC400" i="12" s="1"/>
  <c r="Y400" i="12"/>
  <c r="Y407" i="11"/>
  <c r="Z407" i="11"/>
  <c r="AC407" i="11" s="1"/>
  <c r="S408" i="11"/>
  <c r="AA408" i="11" s="1"/>
  <c r="R409" i="11"/>
  <c r="V409" i="11"/>
  <c r="Z406" i="11"/>
  <c r="AC406" i="11" s="1"/>
  <c r="Y406" i="11"/>
  <c r="Z35" i="2"/>
  <c r="AC35" i="2" s="1"/>
  <c r="Y35" i="2"/>
  <c r="AA36" i="2"/>
  <c r="W36" i="2"/>
  <c r="Z401" i="12" l="1"/>
  <c r="AC401" i="12" s="1"/>
  <c r="Y401" i="12"/>
  <c r="R403" i="12"/>
  <c r="S402" i="12"/>
  <c r="W402" i="12" s="1"/>
  <c r="W408" i="11"/>
  <c r="R410" i="11"/>
  <c r="S409" i="11"/>
  <c r="AA409" i="11" s="1"/>
  <c r="V410" i="11"/>
  <c r="W409" i="11"/>
  <c r="Z36" i="2"/>
  <c r="AC36" i="2" s="1"/>
  <c r="Y36" i="2"/>
  <c r="Z402" i="12" l="1"/>
  <c r="AC402" i="12" s="1"/>
  <c r="Y402" i="12"/>
  <c r="R404" i="12"/>
  <c r="S403" i="12"/>
  <c r="W403" i="12" s="1"/>
  <c r="Z408" i="11"/>
  <c r="AC408" i="11" s="1"/>
  <c r="Y408" i="11"/>
  <c r="V411" i="11"/>
  <c r="S410" i="11"/>
  <c r="AA410" i="11" s="1"/>
  <c r="R411" i="11"/>
  <c r="Y409" i="11"/>
  <c r="Z409" i="11"/>
  <c r="AC409" i="11" s="1"/>
  <c r="R40" i="2"/>
  <c r="R405" i="12" l="1"/>
  <c r="S404" i="12"/>
  <c r="W404" i="12" s="1"/>
  <c r="Z403" i="12"/>
  <c r="AC403" i="12" s="1"/>
  <c r="Y403" i="12"/>
  <c r="V412" i="11"/>
  <c r="R412" i="11"/>
  <c r="S411" i="11"/>
  <c r="AA411" i="11" s="1"/>
  <c r="W410" i="11"/>
  <c r="S40" i="2"/>
  <c r="R41" i="2"/>
  <c r="Z404" i="12" l="1"/>
  <c r="AC404" i="12" s="1"/>
  <c r="Y404" i="12"/>
  <c r="R406" i="12"/>
  <c r="S405" i="12"/>
  <c r="W405" i="12" s="1"/>
  <c r="S412" i="11"/>
  <c r="AA412" i="11" s="1"/>
  <c r="R413" i="11"/>
  <c r="V413" i="11"/>
  <c r="W411" i="11"/>
  <c r="Z410" i="11"/>
  <c r="AC410" i="11" s="1"/>
  <c r="Y410" i="11"/>
  <c r="W40" i="2"/>
  <c r="AA40" i="2"/>
  <c r="S41" i="2"/>
  <c r="Z405" i="12" l="1"/>
  <c r="AC405" i="12" s="1"/>
  <c r="Y405" i="12"/>
  <c r="R407" i="12"/>
  <c r="S406" i="12"/>
  <c r="W406" i="12" s="1"/>
  <c r="Y411" i="11"/>
  <c r="Z411" i="11"/>
  <c r="AC411" i="11" s="1"/>
  <c r="W412" i="11"/>
  <c r="R414" i="11"/>
  <c r="S413" i="11"/>
  <c r="AA413" i="11" s="1"/>
  <c r="V414" i="11"/>
  <c r="AA41" i="2"/>
  <c r="W41" i="2"/>
  <c r="Z40" i="2"/>
  <c r="AC40" i="2" s="1"/>
  <c r="Y40" i="2"/>
  <c r="R408" i="12" l="1"/>
  <c r="S407" i="12"/>
  <c r="W407" i="12" s="1"/>
  <c r="Z406" i="12"/>
  <c r="AC406" i="12" s="1"/>
  <c r="Y406" i="12"/>
  <c r="W413" i="11"/>
  <c r="Z412" i="11"/>
  <c r="AC412" i="11" s="1"/>
  <c r="Y412" i="11"/>
  <c r="V415" i="11"/>
  <c r="W414" i="11"/>
  <c r="S414" i="11"/>
  <c r="AA414" i="11" s="1"/>
  <c r="R415" i="11"/>
  <c r="Z41" i="2"/>
  <c r="AC41" i="2" s="1"/>
  <c r="Y41" i="2"/>
  <c r="Z407" i="12" l="1"/>
  <c r="AC407" i="12" s="1"/>
  <c r="Y407" i="12"/>
  <c r="R409" i="12"/>
  <c r="S408" i="12"/>
  <c r="W408" i="12" s="1"/>
  <c r="Z414" i="11"/>
  <c r="AC414" i="11" s="1"/>
  <c r="Y414" i="11"/>
  <c r="V416" i="11"/>
  <c r="R416" i="11"/>
  <c r="S415" i="11"/>
  <c r="AA415" i="11" s="1"/>
  <c r="Y413" i="11"/>
  <c r="Z413" i="11"/>
  <c r="AC413" i="11" s="1"/>
  <c r="V8" i="1"/>
  <c r="Z408" i="12" l="1"/>
  <c r="AC408" i="12" s="1"/>
  <c r="Y408" i="12"/>
  <c r="R410" i="12"/>
  <c r="S409" i="12"/>
  <c r="W409" i="12" s="1"/>
  <c r="S416" i="11"/>
  <c r="AA416" i="11" s="1"/>
  <c r="R417" i="11"/>
  <c r="V417" i="11"/>
  <c r="W415" i="11"/>
  <c r="V9" i="1"/>
  <c r="Z409" i="12" l="1"/>
  <c r="AC409" i="12" s="1"/>
  <c r="Y409" i="12"/>
  <c r="R411" i="12"/>
  <c r="S410" i="12"/>
  <c r="W410" i="12" s="1"/>
  <c r="Y415" i="11"/>
  <c r="Z415" i="11"/>
  <c r="AC415" i="11" s="1"/>
  <c r="W416" i="11"/>
  <c r="R418" i="11"/>
  <c r="S417" i="11"/>
  <c r="AA417" i="11" s="1"/>
  <c r="V418" i="11"/>
  <c r="V10" i="1"/>
  <c r="R412" i="12" l="1"/>
  <c r="S411" i="12"/>
  <c r="W411" i="12" s="1"/>
  <c r="Z410" i="12"/>
  <c r="AC410" i="12" s="1"/>
  <c r="Y410" i="12"/>
  <c r="W417" i="11"/>
  <c r="Z416" i="11"/>
  <c r="AC416" i="11" s="1"/>
  <c r="Y416" i="11"/>
  <c r="V419" i="11"/>
  <c r="W418" i="11"/>
  <c r="S418" i="11"/>
  <c r="AA418" i="11" s="1"/>
  <c r="R419" i="11"/>
  <c r="V11" i="1"/>
  <c r="R8" i="1"/>
  <c r="Z411" i="12" l="1"/>
  <c r="AC411" i="12" s="1"/>
  <c r="Y411" i="12"/>
  <c r="R413" i="12"/>
  <c r="S412" i="12"/>
  <c r="W412" i="12" s="1"/>
  <c r="R420" i="11"/>
  <c r="S419" i="11"/>
  <c r="AA419" i="11" s="1"/>
  <c r="Z418" i="11"/>
  <c r="AC418" i="11" s="1"/>
  <c r="Y418" i="11"/>
  <c r="Y417" i="11"/>
  <c r="Z417" i="11"/>
  <c r="AC417" i="11" s="1"/>
  <c r="V420" i="11"/>
  <c r="W419" i="11"/>
  <c r="S8" i="1"/>
  <c r="R9" i="1"/>
  <c r="V12" i="1"/>
  <c r="Z412" i="12" l="1"/>
  <c r="AC412" i="12" s="1"/>
  <c r="Y412" i="12"/>
  <c r="R414" i="12"/>
  <c r="S413" i="12"/>
  <c r="W413" i="12" s="1"/>
  <c r="V421" i="11"/>
  <c r="S420" i="11"/>
  <c r="AA420" i="11" s="1"/>
  <c r="R421" i="11"/>
  <c r="Y419" i="11"/>
  <c r="Z419" i="11"/>
  <c r="AC419" i="11" s="1"/>
  <c r="S9" i="1"/>
  <c r="R10" i="1"/>
  <c r="AA8" i="1"/>
  <c r="W8" i="1"/>
  <c r="Z413" i="12" l="1"/>
  <c r="AC413" i="12" s="1"/>
  <c r="Y413" i="12"/>
  <c r="R415" i="12"/>
  <c r="S414" i="12"/>
  <c r="W414" i="12" s="1"/>
  <c r="V422" i="11"/>
  <c r="R422" i="11"/>
  <c r="S421" i="11"/>
  <c r="AA421" i="11" s="1"/>
  <c r="W420" i="11"/>
  <c r="Z8" i="1"/>
  <c r="AC8" i="1" s="1"/>
  <c r="Y8" i="1"/>
  <c r="R11" i="1"/>
  <c r="S10" i="1"/>
  <c r="AA9" i="1"/>
  <c r="W9" i="1"/>
  <c r="R416" i="12" l="1"/>
  <c r="S415" i="12"/>
  <c r="W415" i="12" s="1"/>
  <c r="Z414" i="12"/>
  <c r="AC414" i="12" s="1"/>
  <c r="Y414" i="12"/>
  <c r="W421" i="11"/>
  <c r="Z420" i="11"/>
  <c r="AC420" i="11" s="1"/>
  <c r="Y420" i="11"/>
  <c r="S422" i="11"/>
  <c r="AA422" i="11" s="1"/>
  <c r="R423" i="11"/>
  <c r="V423" i="11"/>
  <c r="W422" i="11"/>
  <c r="V15" i="1"/>
  <c r="Z9" i="1"/>
  <c r="AC9" i="1" s="1"/>
  <c r="Y9" i="1"/>
  <c r="AA10" i="1"/>
  <c r="W10" i="1"/>
  <c r="R12" i="1"/>
  <c r="S11" i="1"/>
  <c r="Z415" i="12" l="1"/>
  <c r="AC415" i="12" s="1"/>
  <c r="Y415" i="12"/>
  <c r="R417" i="12"/>
  <c r="S416" i="12"/>
  <c r="W416" i="12" s="1"/>
  <c r="V424" i="11"/>
  <c r="Z422" i="11"/>
  <c r="AC422" i="11" s="1"/>
  <c r="Y422" i="11"/>
  <c r="R424" i="11"/>
  <c r="S423" i="11"/>
  <c r="AA423" i="11" s="1"/>
  <c r="Y421" i="11"/>
  <c r="Z421" i="11"/>
  <c r="AC421" i="11" s="1"/>
  <c r="AA11" i="1"/>
  <c r="W11" i="1"/>
  <c r="S12" i="1"/>
  <c r="Z10" i="1"/>
  <c r="AC10" i="1" s="1"/>
  <c r="Y10" i="1"/>
  <c r="R418" i="12" l="1"/>
  <c r="S417" i="12"/>
  <c r="W417" i="12" s="1"/>
  <c r="Z416" i="12"/>
  <c r="AC416" i="12" s="1"/>
  <c r="Y416" i="12"/>
  <c r="W423" i="11"/>
  <c r="S424" i="11"/>
  <c r="AA424" i="11" s="1"/>
  <c r="R425" i="11"/>
  <c r="V425" i="11"/>
  <c r="W424" i="11"/>
  <c r="AA12" i="1"/>
  <c r="W12" i="1"/>
  <c r="Y11" i="1"/>
  <c r="Z11" i="1"/>
  <c r="AC11" i="1" s="1"/>
  <c r="R419" i="12" l="1"/>
  <c r="S418" i="12"/>
  <c r="W418" i="12" s="1"/>
  <c r="Z417" i="12"/>
  <c r="AC417" i="12" s="1"/>
  <c r="Y417" i="12"/>
  <c r="V426" i="11"/>
  <c r="Z424" i="11"/>
  <c r="AC424" i="11" s="1"/>
  <c r="Y424" i="11"/>
  <c r="R426" i="11"/>
  <c r="S425" i="11"/>
  <c r="AA425" i="11" s="1"/>
  <c r="Y423" i="11"/>
  <c r="Z423" i="11"/>
  <c r="AC423" i="11" s="1"/>
  <c r="Y12" i="1"/>
  <c r="Z12" i="1"/>
  <c r="AC12" i="1" s="1"/>
  <c r="R15" i="1"/>
  <c r="R420" i="12" l="1"/>
  <c r="S419" i="12"/>
  <c r="W419" i="12" s="1"/>
  <c r="Z418" i="12"/>
  <c r="AC418" i="12" s="1"/>
  <c r="Y418" i="12"/>
  <c r="W425" i="11"/>
  <c r="S426" i="11"/>
  <c r="AA426" i="11" s="1"/>
  <c r="R427" i="11"/>
  <c r="V427" i="11"/>
  <c r="W426" i="11"/>
  <c r="S15" i="1"/>
  <c r="S420" i="12" l="1"/>
  <c r="W420" i="12" s="1"/>
  <c r="R421" i="12"/>
  <c r="Z419" i="12"/>
  <c r="AC419" i="12" s="1"/>
  <c r="Y419" i="12"/>
  <c r="Z426" i="11"/>
  <c r="AC426" i="11" s="1"/>
  <c r="Y426" i="11"/>
  <c r="V428" i="11"/>
  <c r="R428" i="11"/>
  <c r="S427" i="11"/>
  <c r="AA427" i="11" s="1"/>
  <c r="Y425" i="11"/>
  <c r="Z425" i="11"/>
  <c r="AC425" i="11" s="1"/>
  <c r="AA15" i="1"/>
  <c r="W15" i="1"/>
  <c r="R422" i="12" l="1"/>
  <c r="S421" i="12"/>
  <c r="W421" i="12" s="1"/>
  <c r="Y420" i="12"/>
  <c r="Z420" i="12"/>
  <c r="AC420" i="12" s="1"/>
  <c r="W427" i="11"/>
  <c r="S428" i="11"/>
  <c r="AA428" i="11" s="1"/>
  <c r="R429" i="11"/>
  <c r="V429" i="11"/>
  <c r="W428" i="11"/>
  <c r="Z15" i="1"/>
  <c r="AC15" i="1" s="1"/>
  <c r="Y15" i="1"/>
  <c r="R423" i="12" l="1"/>
  <c r="S422" i="12"/>
  <c r="W422" i="12" s="1"/>
  <c r="Y421" i="12"/>
  <c r="Z421" i="12"/>
  <c r="AC421" i="12" s="1"/>
  <c r="V430" i="11"/>
  <c r="Z428" i="11"/>
  <c r="AC428" i="11" s="1"/>
  <c r="Y428" i="11"/>
  <c r="R430" i="11"/>
  <c r="S429" i="11"/>
  <c r="AA429" i="11" s="1"/>
  <c r="Y427" i="11"/>
  <c r="Z427" i="11"/>
  <c r="AC427" i="11" s="1"/>
  <c r="V33" i="1"/>
  <c r="R424" i="12" l="1"/>
  <c r="S423" i="12"/>
  <c r="W423" i="12" s="1"/>
  <c r="Z422" i="12"/>
  <c r="AC422" i="12" s="1"/>
  <c r="Y422" i="12"/>
  <c r="W429" i="11"/>
  <c r="S430" i="11"/>
  <c r="AA430" i="11" s="1"/>
  <c r="R431" i="11"/>
  <c r="V431" i="11"/>
  <c r="W430" i="11"/>
  <c r="R33" i="1"/>
  <c r="R425" i="12" l="1"/>
  <c r="S424" i="12"/>
  <c r="W424" i="12" s="1"/>
  <c r="Z423" i="12"/>
  <c r="AC423" i="12" s="1"/>
  <c r="Y423" i="12"/>
  <c r="V432" i="11"/>
  <c r="Z430" i="11"/>
  <c r="AC430" i="11" s="1"/>
  <c r="Y430" i="11"/>
  <c r="R432" i="11"/>
  <c r="S431" i="11"/>
  <c r="AA431" i="11" s="1"/>
  <c r="Y429" i="11"/>
  <c r="Z429" i="11"/>
  <c r="AC429" i="11" s="1"/>
  <c r="S33" i="1"/>
  <c r="R426" i="12" l="1"/>
  <c r="S425" i="12"/>
  <c r="W425" i="12" s="1"/>
  <c r="Z424" i="12"/>
  <c r="AC424" i="12" s="1"/>
  <c r="Y424" i="12"/>
  <c r="W431" i="11"/>
  <c r="R433" i="11"/>
  <c r="S432" i="11"/>
  <c r="AA432" i="11" s="1"/>
  <c r="V433" i="11"/>
  <c r="W432" i="11"/>
  <c r="AA33" i="1"/>
  <c r="W33" i="1"/>
  <c r="R427" i="12" l="1"/>
  <c r="S426" i="12"/>
  <c r="W426" i="12" s="1"/>
  <c r="Z425" i="12"/>
  <c r="AC425" i="12" s="1"/>
  <c r="Y425" i="12"/>
  <c r="Z432" i="11"/>
  <c r="AC432" i="11" s="1"/>
  <c r="Y432" i="11"/>
  <c r="W433" i="11"/>
  <c r="V434" i="11"/>
  <c r="R434" i="11"/>
  <c r="S433" i="11"/>
  <c r="AA433" i="11" s="1"/>
  <c r="Y431" i="11"/>
  <c r="Z431" i="11"/>
  <c r="AC431" i="11" s="1"/>
  <c r="Z33" i="1"/>
  <c r="AC33" i="1" s="1"/>
  <c r="Y33" i="1"/>
  <c r="R428" i="12" l="1"/>
  <c r="S427" i="12"/>
  <c r="W427" i="12" s="1"/>
  <c r="Z426" i="12"/>
  <c r="AC426" i="12" s="1"/>
  <c r="Y426" i="12"/>
  <c r="V435" i="11"/>
  <c r="R435" i="11"/>
  <c r="S434" i="11"/>
  <c r="AA434" i="11" s="1"/>
  <c r="Z433" i="11"/>
  <c r="AC433" i="11" s="1"/>
  <c r="Y433" i="11"/>
  <c r="V42" i="1"/>
  <c r="R429" i="12" l="1"/>
  <c r="S428" i="12"/>
  <c r="W428" i="12" s="1"/>
  <c r="Z427" i="12"/>
  <c r="AC427" i="12" s="1"/>
  <c r="Y427" i="12"/>
  <c r="R436" i="11"/>
  <c r="S435" i="11"/>
  <c r="AA435" i="11" s="1"/>
  <c r="W435" i="11"/>
  <c r="V436" i="11"/>
  <c r="W434" i="11"/>
  <c r="R42" i="1"/>
  <c r="R430" i="12" l="1"/>
  <c r="S429" i="12"/>
  <c r="W429" i="12" s="1"/>
  <c r="Z428" i="12"/>
  <c r="AC428" i="12" s="1"/>
  <c r="Y428" i="12"/>
  <c r="V437" i="11"/>
  <c r="Y434" i="11"/>
  <c r="Z434" i="11"/>
  <c r="AC434" i="11" s="1"/>
  <c r="Z435" i="11"/>
  <c r="AC435" i="11" s="1"/>
  <c r="Y435" i="11"/>
  <c r="R437" i="11"/>
  <c r="S436" i="11"/>
  <c r="AA436" i="11" s="1"/>
  <c r="S42" i="1"/>
  <c r="R431" i="12" l="1"/>
  <c r="S430" i="12"/>
  <c r="W430" i="12" s="1"/>
  <c r="Z429" i="12"/>
  <c r="AC429" i="12" s="1"/>
  <c r="Y429" i="12"/>
  <c r="R438" i="11"/>
  <c r="S437" i="11"/>
  <c r="AA437" i="11" s="1"/>
  <c r="W437" i="11"/>
  <c r="V438" i="11"/>
  <c r="W436" i="11"/>
  <c r="AA42" i="1"/>
  <c r="W42" i="1"/>
  <c r="Z430" i="12" l="1"/>
  <c r="AC430" i="12" s="1"/>
  <c r="Y430" i="12"/>
  <c r="R432" i="12"/>
  <c r="S431" i="12"/>
  <c r="W431" i="12" s="1"/>
  <c r="Y436" i="11"/>
  <c r="Z436" i="11"/>
  <c r="AC436" i="11" s="1"/>
  <c r="Z437" i="11"/>
  <c r="AC437" i="11" s="1"/>
  <c r="Y437" i="11"/>
  <c r="R439" i="11"/>
  <c r="S438" i="11"/>
  <c r="AA438" i="11" s="1"/>
  <c r="V439" i="11"/>
  <c r="W438" i="11"/>
  <c r="Y42" i="1"/>
  <c r="Z42" i="1"/>
  <c r="AC42" i="1" s="1"/>
  <c r="Z431" i="12" l="1"/>
  <c r="AC431" i="12" s="1"/>
  <c r="Y431" i="12"/>
  <c r="R433" i="12"/>
  <c r="S432" i="12"/>
  <c r="W432" i="12" s="1"/>
  <c r="W439" i="11"/>
  <c r="V440" i="11"/>
  <c r="R440" i="11"/>
  <c r="S439" i="11"/>
  <c r="AA439" i="11" s="1"/>
  <c r="Y438" i="11"/>
  <c r="Z438" i="11"/>
  <c r="AC438" i="11" s="1"/>
  <c r="R110" i="2"/>
  <c r="R434" i="12" l="1"/>
  <c r="S433" i="12"/>
  <c r="W433" i="12" s="1"/>
  <c r="Z432" i="12"/>
  <c r="AC432" i="12" s="1"/>
  <c r="Y432" i="12"/>
  <c r="Z439" i="11"/>
  <c r="AC439" i="11" s="1"/>
  <c r="Y439" i="11"/>
  <c r="V441" i="11"/>
  <c r="R441" i="11"/>
  <c r="S440" i="11"/>
  <c r="AA440" i="11" s="1"/>
  <c r="R111" i="2"/>
  <c r="S110" i="2"/>
  <c r="R435" i="12" l="1"/>
  <c r="S434" i="12"/>
  <c r="W434" i="12" s="1"/>
  <c r="Z433" i="12"/>
  <c r="AC433" i="12" s="1"/>
  <c r="Y433" i="12"/>
  <c r="R442" i="11"/>
  <c r="S441" i="11"/>
  <c r="AA441" i="11" s="1"/>
  <c r="W440" i="11"/>
  <c r="W441" i="11"/>
  <c r="V442" i="11"/>
  <c r="AA110" i="2"/>
  <c r="W110" i="2"/>
  <c r="R112" i="2"/>
  <c r="S111" i="2"/>
  <c r="R436" i="12" l="1"/>
  <c r="S435" i="12"/>
  <c r="W435" i="12" s="1"/>
  <c r="Z434" i="12"/>
  <c r="AC434" i="12" s="1"/>
  <c r="Y434" i="12"/>
  <c r="V443" i="11"/>
  <c r="R443" i="11"/>
  <c r="S442" i="11"/>
  <c r="AA442" i="11" s="1"/>
  <c r="Z441" i="11"/>
  <c r="AC441" i="11" s="1"/>
  <c r="Y441" i="11"/>
  <c r="Y440" i="11"/>
  <c r="Z440" i="11"/>
  <c r="AC440" i="11" s="1"/>
  <c r="S112" i="2"/>
  <c r="R113" i="2"/>
  <c r="W111" i="2"/>
  <c r="AA111" i="2"/>
  <c r="Z110" i="2"/>
  <c r="AC110" i="2" s="1"/>
  <c r="Y110" i="2"/>
  <c r="R437" i="12" l="1"/>
  <c r="S436" i="12"/>
  <c r="W436" i="12" s="1"/>
  <c r="Z435" i="12"/>
  <c r="AC435" i="12" s="1"/>
  <c r="Y435" i="12"/>
  <c r="W442" i="11"/>
  <c r="R444" i="11"/>
  <c r="S444" i="11" s="1"/>
  <c r="S443" i="11"/>
  <c r="AA443" i="11" s="1"/>
  <c r="V444" i="11"/>
  <c r="W444" i="11" s="1"/>
  <c r="S113" i="2"/>
  <c r="R114" i="2"/>
  <c r="AA113" i="2"/>
  <c r="W113" i="2"/>
  <c r="Y111" i="2"/>
  <c r="Z111" i="2"/>
  <c r="AC111" i="2" s="1"/>
  <c r="AA112" i="2"/>
  <c r="W112" i="2"/>
  <c r="Z436" i="12" l="1"/>
  <c r="AC436" i="12" s="1"/>
  <c r="Y436" i="12"/>
  <c r="R438" i="12"/>
  <c r="S437" i="12"/>
  <c r="W437" i="12" s="1"/>
  <c r="Y444" i="11"/>
  <c r="Z444" i="11"/>
  <c r="AC444" i="11" s="1"/>
  <c r="W443" i="11"/>
  <c r="AA444" i="11"/>
  <c r="Y442" i="11"/>
  <c r="Z442" i="11"/>
  <c r="AC442" i="11" s="1"/>
  <c r="S114" i="2"/>
  <c r="R115" i="2"/>
  <c r="Y112" i="2"/>
  <c r="Z112" i="2"/>
  <c r="AC112" i="2" s="1"/>
  <c r="Y113" i="2"/>
  <c r="Z113" i="2"/>
  <c r="AC113" i="2" s="1"/>
  <c r="Z437" i="12" l="1"/>
  <c r="AC437" i="12" s="1"/>
  <c r="Y437" i="12"/>
  <c r="S438" i="12"/>
  <c r="W438" i="12" s="1"/>
  <c r="R439" i="12"/>
  <c r="Z443" i="11"/>
  <c r="AC443" i="11" s="1"/>
  <c r="Y443" i="11"/>
  <c r="S115" i="2"/>
  <c r="R116" i="2"/>
  <c r="W114" i="2"/>
  <c r="AA114" i="2"/>
  <c r="S439" i="12" l="1"/>
  <c r="W439" i="12" s="1"/>
  <c r="R440" i="12"/>
  <c r="Y438" i="12"/>
  <c r="Z438" i="12"/>
  <c r="AC438" i="12" s="1"/>
  <c r="S116" i="2"/>
  <c r="R117" i="2"/>
  <c r="Z114" i="2"/>
  <c r="AC114" i="2" s="1"/>
  <c r="Y114" i="2"/>
  <c r="AA116" i="2"/>
  <c r="W116" i="2"/>
  <c r="AA115" i="2"/>
  <c r="W115" i="2"/>
  <c r="Y439" i="12" l="1"/>
  <c r="Z439" i="12"/>
  <c r="AC439" i="12" s="1"/>
  <c r="S440" i="12"/>
  <c r="W440" i="12" s="1"/>
  <c r="R441" i="12"/>
  <c r="R118" i="2"/>
  <c r="S117" i="2"/>
  <c r="Z115" i="2"/>
  <c r="AC115" i="2" s="1"/>
  <c r="Y115" i="2"/>
  <c r="Y116" i="2"/>
  <c r="Z116" i="2"/>
  <c r="AC116" i="2" s="1"/>
  <c r="S441" i="12" l="1"/>
  <c r="W441" i="12" s="1"/>
  <c r="R442" i="12"/>
  <c r="Y440" i="12"/>
  <c r="Z440" i="12"/>
  <c r="AC440" i="12" s="1"/>
  <c r="AA117" i="2"/>
  <c r="W117" i="2"/>
  <c r="S118" i="2"/>
  <c r="R119" i="2"/>
  <c r="Y441" i="12" l="1"/>
  <c r="Z441" i="12"/>
  <c r="AC441" i="12" s="1"/>
  <c r="S442" i="12"/>
  <c r="W442" i="12" s="1"/>
  <c r="R443" i="12"/>
  <c r="S119" i="2"/>
  <c r="R120" i="2"/>
  <c r="Z117" i="2"/>
  <c r="AC117" i="2" s="1"/>
  <c r="Y117" i="2"/>
  <c r="AA118" i="2"/>
  <c r="W118" i="2"/>
  <c r="S443" i="12" l="1"/>
  <c r="W443" i="12" s="1"/>
  <c r="R444" i="12"/>
  <c r="S444" i="12" s="1"/>
  <c r="W444" i="12" s="1"/>
  <c r="Y442" i="12"/>
  <c r="Z442" i="12"/>
  <c r="AC442" i="12" s="1"/>
  <c r="Z118" i="2"/>
  <c r="AC118" i="2" s="1"/>
  <c r="Y118" i="2"/>
  <c r="R121" i="2"/>
  <c r="S120" i="2"/>
  <c r="W119" i="2"/>
  <c r="AA119" i="2"/>
  <c r="Y443" i="12" l="1"/>
  <c r="Z443" i="12"/>
  <c r="AC443" i="12" s="1"/>
  <c r="Y444" i="12"/>
  <c r="Z444" i="12"/>
  <c r="AC444" i="12" s="1"/>
  <c r="S121" i="2"/>
  <c r="R122" i="2"/>
  <c r="Y119" i="2"/>
  <c r="Z119" i="2"/>
  <c r="AC119" i="2" s="1"/>
  <c r="AA120" i="2"/>
  <c r="W120" i="2"/>
  <c r="AA121" i="2"/>
  <c r="W121" i="2"/>
  <c r="S122" i="2" l="1"/>
  <c r="R123" i="2"/>
  <c r="Y121" i="2"/>
  <c r="Z121" i="2"/>
  <c r="AC121" i="2" s="1"/>
  <c r="Y120" i="2"/>
  <c r="Z120" i="2"/>
  <c r="AC120" i="2" s="1"/>
  <c r="S123" i="2" l="1"/>
  <c r="R124" i="2"/>
  <c r="W122" i="2"/>
  <c r="Y122" i="2" l="1"/>
  <c r="Z122" i="2"/>
  <c r="AC122" i="2" s="1"/>
  <c r="S124" i="2"/>
  <c r="R125" i="2"/>
  <c r="W123" i="2"/>
  <c r="Y123" i="2" l="1"/>
  <c r="Z123" i="2"/>
  <c r="AC123" i="2" s="1"/>
  <c r="S125" i="2"/>
  <c r="R126" i="2"/>
  <c r="W124" i="2"/>
  <c r="S126" i="2" l="1"/>
  <c r="R127" i="2"/>
  <c r="Y124" i="2"/>
  <c r="Z124" i="2"/>
  <c r="AC124" i="2" s="1"/>
  <c r="W126" i="2"/>
  <c r="W125" i="2"/>
  <c r="S127" i="2" l="1"/>
  <c r="R128" i="2"/>
  <c r="Y125" i="2"/>
  <c r="Z125" i="2"/>
  <c r="AC125" i="2" s="1"/>
  <c r="Y126" i="2"/>
  <c r="Z126" i="2"/>
  <c r="AC126" i="2" s="1"/>
  <c r="S128" i="2" l="1"/>
  <c r="R129" i="2"/>
  <c r="W127" i="2"/>
  <c r="Y127" i="2" l="1"/>
  <c r="Z127" i="2"/>
  <c r="AC127" i="2" s="1"/>
  <c r="S129" i="2"/>
  <c r="R130" i="2"/>
  <c r="W128" i="2"/>
  <c r="Y128" i="2" l="1"/>
  <c r="Z128" i="2"/>
  <c r="AC128" i="2" s="1"/>
  <c r="S130" i="2"/>
  <c r="R131" i="2"/>
  <c r="W129" i="2"/>
  <c r="S131" i="2" l="1"/>
  <c r="R132" i="2"/>
  <c r="Y129" i="2"/>
  <c r="Z129" i="2"/>
  <c r="AC129" i="2" s="1"/>
  <c r="W131" i="2"/>
  <c r="W130" i="2"/>
  <c r="S132" i="2" l="1"/>
  <c r="W132" i="2" s="1"/>
  <c r="R133" i="2"/>
  <c r="Y130" i="2"/>
  <c r="Z130" i="2"/>
  <c r="AC130" i="2" s="1"/>
  <c r="Y131" i="2"/>
  <c r="Z131" i="2"/>
  <c r="AC131" i="2" s="1"/>
  <c r="S133" i="2" l="1"/>
  <c r="W133" i="2" s="1"/>
  <c r="R134" i="2"/>
  <c r="Y132" i="2"/>
  <c r="Z132" i="2"/>
  <c r="AC132" i="2" s="1"/>
  <c r="S134" i="2" l="1"/>
  <c r="W134" i="2" s="1"/>
  <c r="R135" i="2"/>
  <c r="Y133" i="2"/>
  <c r="Z133" i="2"/>
  <c r="AC133" i="2" s="1"/>
  <c r="S135" i="2" l="1"/>
  <c r="W135" i="2" s="1"/>
  <c r="R136" i="2"/>
  <c r="Y134" i="2"/>
  <c r="Z134" i="2"/>
  <c r="AC134" i="2" s="1"/>
  <c r="S136" i="2" l="1"/>
  <c r="W136" i="2" s="1"/>
  <c r="R137" i="2"/>
  <c r="Y136" i="2"/>
  <c r="Z136" i="2"/>
  <c r="AC136" i="2" s="1"/>
  <c r="Y135" i="2"/>
  <c r="Z135" i="2"/>
  <c r="AC135" i="2" s="1"/>
  <c r="S137" i="2" l="1"/>
  <c r="W137" i="2" s="1"/>
  <c r="R138" i="2"/>
  <c r="S138" i="2" l="1"/>
  <c r="W138" i="2" s="1"/>
  <c r="R139" i="2"/>
  <c r="Y137" i="2"/>
  <c r="Z137" i="2"/>
  <c r="AC137" i="2" s="1"/>
  <c r="S139" i="2" l="1"/>
  <c r="W139" i="2" s="1"/>
  <c r="R140" i="2"/>
  <c r="Y138" i="2"/>
  <c r="Z138" i="2"/>
  <c r="AC138" i="2" s="1"/>
  <c r="S140" i="2" l="1"/>
  <c r="W140" i="2" s="1"/>
  <c r="R141" i="2"/>
  <c r="Y139" i="2"/>
  <c r="Z139" i="2"/>
  <c r="AC139" i="2" s="1"/>
  <c r="R142" i="2" l="1"/>
  <c r="S141" i="2"/>
  <c r="W141" i="2" s="1"/>
  <c r="Y140" i="2"/>
  <c r="Z140" i="2"/>
  <c r="AC140" i="2" s="1"/>
  <c r="Y141" i="2" l="1"/>
  <c r="Z141" i="2"/>
  <c r="AC141" i="2" s="1"/>
  <c r="R143" i="2"/>
  <c r="S142" i="2"/>
  <c r="W142" i="2" s="1"/>
  <c r="Y142" i="2" l="1"/>
  <c r="Z142" i="2"/>
  <c r="AC142" i="2" s="1"/>
  <c r="S143" i="2"/>
  <c r="W143" i="2" s="1"/>
  <c r="R144" i="2"/>
  <c r="S144" i="2" l="1"/>
  <c r="W144" i="2" s="1"/>
  <c r="R145" i="2"/>
  <c r="Y143" i="2"/>
  <c r="Z143" i="2"/>
  <c r="AC143" i="2" s="1"/>
  <c r="S145" i="2" l="1"/>
  <c r="W145" i="2" s="1"/>
  <c r="R146" i="2"/>
  <c r="Y144" i="2"/>
  <c r="Z144" i="2"/>
  <c r="AC144" i="2" s="1"/>
  <c r="S146" i="2" l="1"/>
  <c r="W146" i="2" s="1"/>
  <c r="R147" i="2"/>
  <c r="Y146" i="2"/>
  <c r="Z146" i="2"/>
  <c r="AC146" i="2" s="1"/>
  <c r="Y145" i="2"/>
  <c r="Z145" i="2"/>
  <c r="AC145" i="2" s="1"/>
  <c r="S147" i="2" l="1"/>
  <c r="W147" i="2" s="1"/>
  <c r="R148" i="2"/>
  <c r="S148" i="2" l="1"/>
  <c r="W148" i="2" s="1"/>
  <c r="R149" i="2"/>
  <c r="Y147" i="2"/>
  <c r="Z147" i="2"/>
  <c r="AC147" i="2" s="1"/>
  <c r="S149" i="2" l="1"/>
  <c r="W149" i="2" s="1"/>
  <c r="R150" i="2"/>
  <c r="Y148" i="2"/>
  <c r="Z148" i="2"/>
  <c r="AC148" i="2" s="1"/>
  <c r="S150" i="2" l="1"/>
  <c r="W150" i="2" s="1"/>
  <c r="R151" i="2"/>
  <c r="Y149" i="2"/>
  <c r="Z149" i="2"/>
  <c r="AC149" i="2" s="1"/>
  <c r="V116" i="1"/>
  <c r="S151" i="2" l="1"/>
  <c r="W151" i="2" s="1"/>
  <c r="R152" i="2"/>
  <c r="Y151" i="2"/>
  <c r="Z151" i="2"/>
  <c r="AC151" i="2" s="1"/>
  <c r="Y150" i="2"/>
  <c r="Z150" i="2"/>
  <c r="AC150" i="2" s="1"/>
  <c r="V117" i="1"/>
  <c r="V118" i="1" s="1"/>
  <c r="S152" i="2" l="1"/>
  <c r="W152" i="2" s="1"/>
  <c r="R153" i="2"/>
  <c r="V119" i="1"/>
  <c r="S153" i="2" l="1"/>
  <c r="W153" i="2" s="1"/>
  <c r="R154" i="2"/>
  <c r="Y152" i="2"/>
  <c r="Z152" i="2"/>
  <c r="AC152" i="2" s="1"/>
  <c r="V120" i="1"/>
  <c r="S154" i="2" l="1"/>
  <c r="W154" i="2" s="1"/>
  <c r="R155" i="2"/>
  <c r="Y153" i="2"/>
  <c r="Z153" i="2"/>
  <c r="AC153" i="2" s="1"/>
  <c r="V121" i="1"/>
  <c r="S155" i="2" l="1"/>
  <c r="W155" i="2" s="1"/>
  <c r="R156" i="2"/>
  <c r="Y154" i="2"/>
  <c r="Z154" i="2"/>
  <c r="AC154" i="2" s="1"/>
  <c r="V122" i="1"/>
  <c r="V123" i="1" s="1"/>
  <c r="V124" i="1" s="1"/>
  <c r="V125" i="1" s="1"/>
  <c r="V126" i="1" s="1"/>
  <c r="V127" i="1" s="1"/>
  <c r="V128" i="1" s="1"/>
  <c r="S156" i="2" l="1"/>
  <c r="W156" i="2" s="1"/>
  <c r="R157" i="2"/>
  <c r="Y155" i="2"/>
  <c r="Z155" i="2"/>
  <c r="AC155" i="2" s="1"/>
  <c r="V129" i="1"/>
  <c r="S157" i="2" l="1"/>
  <c r="W157" i="2" s="1"/>
  <c r="R158" i="2"/>
  <c r="Y156" i="2"/>
  <c r="Z156" i="2"/>
  <c r="AC156" i="2" s="1"/>
  <c r="V130" i="1"/>
  <c r="S158" i="2" l="1"/>
  <c r="W158" i="2" s="1"/>
  <c r="R159" i="2"/>
  <c r="Y157" i="2"/>
  <c r="Z157" i="2"/>
  <c r="AC157" i="2" s="1"/>
  <c r="V131" i="1"/>
  <c r="S159" i="2" l="1"/>
  <c r="W159" i="2" s="1"/>
  <c r="R160" i="2"/>
  <c r="Y158" i="2"/>
  <c r="Z158" i="2"/>
  <c r="AC158" i="2" s="1"/>
  <c r="V132" i="1"/>
  <c r="V133" i="1" s="1"/>
  <c r="S160" i="2" l="1"/>
  <c r="W160" i="2" s="1"/>
  <c r="R161" i="2"/>
  <c r="Y159" i="2"/>
  <c r="Z159" i="2"/>
  <c r="AC159" i="2" s="1"/>
  <c r="V134" i="1"/>
  <c r="S161" i="2" l="1"/>
  <c r="W161" i="2" s="1"/>
  <c r="R162" i="2"/>
  <c r="Y160" i="2"/>
  <c r="Z160" i="2"/>
  <c r="AC160" i="2" s="1"/>
  <c r="V135" i="1"/>
  <c r="R163" i="2" l="1"/>
  <c r="S162" i="2"/>
  <c r="W162" i="2" s="1"/>
  <c r="Y161" i="2"/>
  <c r="Z161" i="2"/>
  <c r="AC161" i="2" s="1"/>
  <c r="V136" i="1"/>
  <c r="Y162" i="2" l="1"/>
  <c r="Z162" i="2"/>
  <c r="AC162" i="2" s="1"/>
  <c r="R164" i="2"/>
  <c r="S163" i="2"/>
  <c r="W163" i="2" s="1"/>
  <c r="V137" i="1"/>
  <c r="V138" i="1" s="1"/>
  <c r="Y163" i="2" l="1"/>
  <c r="Z163" i="2"/>
  <c r="AC163" i="2" s="1"/>
  <c r="S164" i="2"/>
  <c r="W164" i="2" s="1"/>
  <c r="R165" i="2"/>
  <c r="V139" i="1"/>
  <c r="S165" i="2" l="1"/>
  <c r="W165" i="2" s="1"/>
  <c r="R166" i="2"/>
  <c r="R167" i="2" s="1"/>
  <c r="Y164" i="2"/>
  <c r="Z164" i="2"/>
  <c r="AC164" i="2" s="1"/>
  <c r="V140" i="1"/>
  <c r="S167" i="2" l="1"/>
  <c r="W167" i="2" s="1"/>
  <c r="R168" i="2"/>
  <c r="S166" i="2"/>
  <c r="W166" i="2" s="1"/>
  <c r="Y165" i="2"/>
  <c r="Z165" i="2"/>
  <c r="AC165" i="2" s="1"/>
  <c r="V141" i="1"/>
  <c r="S168" i="2" l="1"/>
  <c r="W168" i="2" s="1"/>
  <c r="R169" i="2"/>
  <c r="Y167" i="2"/>
  <c r="Z167" i="2"/>
  <c r="AC167" i="2" s="1"/>
  <c r="Y166" i="2"/>
  <c r="Z166" i="2"/>
  <c r="AC166" i="2" s="1"/>
  <c r="V142" i="1"/>
  <c r="S169" i="2" l="1"/>
  <c r="W169" i="2" s="1"/>
  <c r="R170" i="2"/>
  <c r="Y168" i="2"/>
  <c r="Z168" i="2"/>
  <c r="AC168" i="2" s="1"/>
  <c r="V143" i="1"/>
  <c r="S170" i="2" l="1"/>
  <c r="W170" i="2" s="1"/>
  <c r="R171" i="2"/>
  <c r="Y169" i="2"/>
  <c r="Z169" i="2"/>
  <c r="AC169" i="2" s="1"/>
  <c r="V144" i="1"/>
  <c r="S171" i="2" l="1"/>
  <c r="W171" i="2" s="1"/>
  <c r="R172" i="2"/>
  <c r="Y171" i="2"/>
  <c r="Z171" i="2"/>
  <c r="AC171" i="2" s="1"/>
  <c r="Y170" i="2"/>
  <c r="Z170" i="2"/>
  <c r="AC170" i="2" s="1"/>
  <c r="V145" i="1"/>
  <c r="R116" i="1"/>
  <c r="S172" i="2" l="1"/>
  <c r="W172" i="2" s="1"/>
  <c r="R173" i="2"/>
  <c r="V146" i="1"/>
  <c r="S116" i="1"/>
  <c r="R117" i="1"/>
  <c r="S173" i="2" l="1"/>
  <c r="W173" i="2" s="1"/>
  <c r="R174" i="2"/>
  <c r="Y172" i="2"/>
  <c r="Z172" i="2"/>
  <c r="AC172" i="2" s="1"/>
  <c r="V147" i="1"/>
  <c r="V148" i="1" s="1"/>
  <c r="S117" i="1"/>
  <c r="W117" i="1" s="1"/>
  <c r="R118" i="1"/>
  <c r="AA117" i="1"/>
  <c r="AA116" i="1"/>
  <c r="W116" i="1"/>
  <c r="S174" i="2" l="1"/>
  <c r="W174" i="2" s="1"/>
  <c r="R175" i="2"/>
  <c r="Y173" i="2"/>
  <c r="Z173" i="2"/>
  <c r="AC173" i="2" s="1"/>
  <c r="V149" i="1"/>
  <c r="S118" i="1"/>
  <c r="AA118" i="1" s="1"/>
  <c r="R119" i="1"/>
  <c r="Y116" i="1"/>
  <c r="Z116" i="1"/>
  <c r="AC116" i="1" s="1"/>
  <c r="Y117" i="1"/>
  <c r="Z117" i="1"/>
  <c r="AC117" i="1" s="1"/>
  <c r="S175" i="2" l="1"/>
  <c r="W175" i="2" s="1"/>
  <c r="R176" i="2"/>
  <c r="Y174" i="2"/>
  <c r="Z174" i="2"/>
  <c r="AC174" i="2" s="1"/>
  <c r="V150" i="1"/>
  <c r="S119" i="1"/>
  <c r="R120" i="1"/>
  <c r="W118" i="1"/>
  <c r="S176" i="2" l="1"/>
  <c r="W176" i="2" s="1"/>
  <c r="R177" i="2"/>
  <c r="Y175" i="2"/>
  <c r="Z175" i="2"/>
  <c r="AC175" i="2" s="1"/>
  <c r="V151" i="1"/>
  <c r="Z118" i="1"/>
  <c r="AC118" i="1" s="1"/>
  <c r="Y118" i="1"/>
  <c r="S120" i="1"/>
  <c r="R121" i="1"/>
  <c r="AA119" i="1"/>
  <c r="W119" i="1"/>
  <c r="S177" i="2" l="1"/>
  <c r="W177" i="2" s="1"/>
  <c r="R178" i="2"/>
  <c r="Y176" i="2"/>
  <c r="Z176" i="2"/>
  <c r="AC176" i="2" s="1"/>
  <c r="V152" i="1"/>
  <c r="V153" i="1" s="1"/>
  <c r="Y119" i="1"/>
  <c r="Z119" i="1"/>
  <c r="AC119" i="1" s="1"/>
  <c r="AA120" i="1"/>
  <c r="W120" i="1"/>
  <c r="R122" i="1"/>
  <c r="S121" i="1"/>
  <c r="S178" i="2" l="1"/>
  <c r="W178" i="2" s="1"/>
  <c r="R179" i="2"/>
  <c r="Y177" i="2"/>
  <c r="Z177" i="2"/>
  <c r="AC177" i="2" s="1"/>
  <c r="V154" i="1"/>
  <c r="S122" i="1"/>
  <c r="W122" i="1" s="1"/>
  <c r="R123" i="1"/>
  <c r="AA122" i="1"/>
  <c r="AA121" i="1"/>
  <c r="W121" i="1"/>
  <c r="Y120" i="1"/>
  <c r="Z120" i="1"/>
  <c r="AC120" i="1" s="1"/>
  <c r="S179" i="2" l="1"/>
  <c r="W179" i="2" s="1"/>
  <c r="R180" i="2"/>
  <c r="Y178" i="2"/>
  <c r="Z178" i="2"/>
  <c r="AC178" i="2" s="1"/>
  <c r="V155" i="1"/>
  <c r="S123" i="1"/>
  <c r="R124" i="1"/>
  <c r="Z121" i="1"/>
  <c r="AC121" i="1" s="1"/>
  <c r="Y121" i="1"/>
  <c r="Y122" i="1"/>
  <c r="Z122" i="1"/>
  <c r="AC122" i="1" s="1"/>
  <c r="S180" i="2" l="1"/>
  <c r="W180" i="2" s="1"/>
  <c r="R181" i="2"/>
  <c r="Y179" i="2"/>
  <c r="Z179" i="2"/>
  <c r="AC179" i="2" s="1"/>
  <c r="V156" i="1"/>
  <c r="S124" i="1"/>
  <c r="R125" i="1"/>
  <c r="W123" i="1"/>
  <c r="AA123" i="1"/>
  <c r="S181" i="2" l="1"/>
  <c r="W181" i="2" s="1"/>
  <c r="R182" i="2"/>
  <c r="Y181" i="2"/>
  <c r="Z181" i="2"/>
  <c r="AC181" i="2" s="1"/>
  <c r="Y180" i="2"/>
  <c r="Z180" i="2"/>
  <c r="AC180" i="2" s="1"/>
  <c r="V157" i="1"/>
  <c r="Y123" i="1"/>
  <c r="Z123" i="1"/>
  <c r="AC123" i="1" s="1"/>
  <c r="S125" i="1"/>
  <c r="R126" i="1"/>
  <c r="W124" i="1"/>
  <c r="AA124" i="1"/>
  <c r="S182" i="2" l="1"/>
  <c r="W182" i="2" s="1"/>
  <c r="R183" i="2"/>
  <c r="V158" i="1"/>
  <c r="Y124" i="1"/>
  <c r="Z124" i="1"/>
  <c r="AC124" i="1" s="1"/>
  <c r="S126" i="1"/>
  <c r="R127" i="1"/>
  <c r="W125" i="1"/>
  <c r="AA125" i="1"/>
  <c r="S183" i="2" l="1"/>
  <c r="W183" i="2" s="1"/>
  <c r="R184" i="2"/>
  <c r="Y182" i="2"/>
  <c r="Z182" i="2"/>
  <c r="AC182" i="2" s="1"/>
  <c r="V159" i="1"/>
  <c r="S127" i="1"/>
  <c r="AA127" i="1" s="1"/>
  <c r="R128" i="1"/>
  <c r="Y125" i="1"/>
  <c r="Z125" i="1"/>
  <c r="AC125" i="1" s="1"/>
  <c r="W127" i="1"/>
  <c r="W126" i="1"/>
  <c r="AA126" i="1"/>
  <c r="S184" i="2" l="1"/>
  <c r="W184" i="2" s="1"/>
  <c r="R185" i="2"/>
  <c r="Y183" i="2"/>
  <c r="Z183" i="2"/>
  <c r="AC183" i="2" s="1"/>
  <c r="V160" i="1"/>
  <c r="S128" i="1"/>
  <c r="R129" i="1"/>
  <c r="Y126" i="1"/>
  <c r="Z126" i="1"/>
  <c r="AC126" i="1" s="1"/>
  <c r="Y127" i="1"/>
  <c r="Z127" i="1"/>
  <c r="AC127" i="1" s="1"/>
  <c r="S185" i="2" l="1"/>
  <c r="W185" i="2" s="1"/>
  <c r="R186" i="2"/>
  <c r="Y184" i="2"/>
  <c r="Z184" i="2"/>
  <c r="AC184" i="2" s="1"/>
  <c r="V161" i="1"/>
  <c r="S129" i="1"/>
  <c r="R130" i="1"/>
  <c r="AA128" i="1"/>
  <c r="W128" i="1"/>
  <c r="S186" i="2" l="1"/>
  <c r="W186" i="2" s="1"/>
  <c r="R187" i="2"/>
  <c r="R188" i="2" s="1"/>
  <c r="Y185" i="2"/>
  <c r="Z185" i="2"/>
  <c r="AC185" i="2" s="1"/>
  <c r="V162" i="1"/>
  <c r="Y128" i="1"/>
  <c r="Z128" i="1"/>
  <c r="AC128" i="1" s="1"/>
  <c r="S130" i="1"/>
  <c r="R131" i="1"/>
  <c r="AA129" i="1"/>
  <c r="W129" i="1"/>
  <c r="S188" i="2" l="1"/>
  <c r="W188" i="2" s="1"/>
  <c r="R189" i="2"/>
  <c r="S187" i="2"/>
  <c r="W187" i="2" s="1"/>
  <c r="Y186" i="2"/>
  <c r="Z186" i="2"/>
  <c r="AC186" i="2" s="1"/>
  <c r="V163" i="1"/>
  <c r="V164" i="1" s="1"/>
  <c r="Y129" i="1"/>
  <c r="Z129" i="1"/>
  <c r="AC129" i="1" s="1"/>
  <c r="S131" i="1"/>
  <c r="R132" i="1"/>
  <c r="AA130" i="1"/>
  <c r="W130" i="1"/>
  <c r="S189" i="2" l="1"/>
  <c r="W189" i="2" s="1"/>
  <c r="R190" i="2"/>
  <c r="Z188" i="2"/>
  <c r="AC188" i="2" s="1"/>
  <c r="Y188" i="2"/>
  <c r="Y187" i="2"/>
  <c r="Z187" i="2"/>
  <c r="AC187" i="2" s="1"/>
  <c r="V165" i="1"/>
  <c r="S132" i="1"/>
  <c r="W132" i="1" s="1"/>
  <c r="R133" i="1"/>
  <c r="Y130" i="1"/>
  <c r="Z130" i="1"/>
  <c r="AC130" i="1" s="1"/>
  <c r="AA132" i="1"/>
  <c r="AA131" i="1"/>
  <c r="W131" i="1"/>
  <c r="S190" i="2" l="1"/>
  <c r="W190" i="2" s="1"/>
  <c r="R191" i="2"/>
  <c r="Y189" i="2"/>
  <c r="Z189" i="2"/>
  <c r="AC189" i="2" s="1"/>
  <c r="V166" i="1"/>
  <c r="S133" i="1"/>
  <c r="R134" i="1"/>
  <c r="Y131" i="1"/>
  <c r="Z131" i="1"/>
  <c r="AC131" i="1" s="1"/>
  <c r="Y132" i="1"/>
  <c r="Z132" i="1"/>
  <c r="AC132" i="1" s="1"/>
  <c r="S191" i="2" l="1"/>
  <c r="W191" i="2" s="1"/>
  <c r="R192" i="2"/>
  <c r="Z190" i="2"/>
  <c r="AC190" i="2" s="1"/>
  <c r="Y190" i="2"/>
  <c r="V167" i="1"/>
  <c r="V168" i="1" s="1"/>
  <c r="V169" i="1" s="1"/>
  <c r="V170" i="1" s="1"/>
  <c r="V171" i="1" s="1"/>
  <c r="V172" i="1" s="1"/>
  <c r="V173" i="1" s="1"/>
  <c r="S134" i="1"/>
  <c r="R135" i="1"/>
  <c r="AA133" i="1"/>
  <c r="W133" i="1"/>
  <c r="S192" i="2" l="1"/>
  <c r="W192" i="2" s="1"/>
  <c r="R193" i="2"/>
  <c r="Y191" i="2"/>
  <c r="Z191" i="2"/>
  <c r="AC191" i="2" s="1"/>
  <c r="V174" i="1"/>
  <c r="Y133" i="1"/>
  <c r="Z133" i="1"/>
  <c r="AC133" i="1" s="1"/>
  <c r="S135" i="1"/>
  <c r="R136" i="1"/>
  <c r="AA134" i="1"/>
  <c r="W134" i="1"/>
  <c r="S193" i="2" l="1"/>
  <c r="W193" i="2" s="1"/>
  <c r="R194" i="2"/>
  <c r="Z192" i="2"/>
  <c r="AC192" i="2" s="1"/>
  <c r="Y192" i="2"/>
  <c r="V175" i="1"/>
  <c r="Y134" i="1"/>
  <c r="Z134" i="1"/>
  <c r="AC134" i="1" s="1"/>
  <c r="S136" i="1"/>
  <c r="R137" i="1"/>
  <c r="AA135" i="1"/>
  <c r="W135" i="1"/>
  <c r="S194" i="2" l="1"/>
  <c r="W194" i="2" s="1"/>
  <c r="R195" i="2"/>
  <c r="Y193" i="2"/>
  <c r="Z193" i="2"/>
  <c r="AC193" i="2" s="1"/>
  <c r="V176" i="1"/>
  <c r="S137" i="1"/>
  <c r="W137" i="1" s="1"/>
  <c r="R138" i="1"/>
  <c r="Y135" i="1"/>
  <c r="Z135" i="1"/>
  <c r="AC135" i="1" s="1"/>
  <c r="AA137" i="1"/>
  <c r="AA136" i="1"/>
  <c r="W136" i="1"/>
  <c r="S195" i="2" l="1"/>
  <c r="W195" i="2" s="1"/>
  <c r="R196" i="2"/>
  <c r="Z194" i="2"/>
  <c r="AC194" i="2" s="1"/>
  <c r="Y194" i="2"/>
  <c r="V177" i="1"/>
  <c r="S138" i="1"/>
  <c r="R139" i="1"/>
  <c r="Y136" i="1"/>
  <c r="Z136" i="1"/>
  <c r="AC136" i="1" s="1"/>
  <c r="Y137" i="1"/>
  <c r="Z137" i="1"/>
  <c r="AC137" i="1" s="1"/>
  <c r="S196" i="2" l="1"/>
  <c r="W196" i="2" s="1"/>
  <c r="R197" i="2"/>
  <c r="Y195" i="2"/>
  <c r="Z195" i="2"/>
  <c r="AC195" i="2" s="1"/>
  <c r="V178" i="1"/>
  <c r="S139" i="1"/>
  <c r="R140" i="1"/>
  <c r="AA138" i="1"/>
  <c r="W138" i="1"/>
  <c r="S197" i="2" l="1"/>
  <c r="W197" i="2" s="1"/>
  <c r="R198" i="2"/>
  <c r="Z196" i="2"/>
  <c r="AC196" i="2" s="1"/>
  <c r="Y196" i="2"/>
  <c r="V179" i="1"/>
  <c r="Y138" i="1"/>
  <c r="Z138" i="1"/>
  <c r="AC138" i="1" s="1"/>
  <c r="S140" i="1"/>
  <c r="R141" i="1"/>
  <c r="AA139" i="1"/>
  <c r="W139" i="1"/>
  <c r="S198" i="2" l="1"/>
  <c r="W198" i="2" s="1"/>
  <c r="R199" i="2"/>
  <c r="Y197" i="2"/>
  <c r="Z197" i="2"/>
  <c r="AC197" i="2" s="1"/>
  <c r="V180" i="1"/>
  <c r="Y139" i="1"/>
  <c r="Z139" i="1"/>
  <c r="AC139" i="1" s="1"/>
  <c r="S141" i="1"/>
  <c r="R142" i="1"/>
  <c r="AA140" i="1"/>
  <c r="W140" i="1"/>
  <c r="S199" i="2" l="1"/>
  <c r="W199" i="2" s="1"/>
  <c r="R200" i="2"/>
  <c r="S200" i="2" s="1"/>
  <c r="W200" i="2" s="1"/>
  <c r="Z198" i="2"/>
  <c r="AC198" i="2" s="1"/>
  <c r="Y198" i="2"/>
  <c r="V181" i="1"/>
  <c r="V182" i="1" s="1"/>
  <c r="Y140" i="1"/>
  <c r="Z140" i="1"/>
  <c r="AC140" i="1" s="1"/>
  <c r="R143" i="1"/>
  <c r="S142" i="1"/>
  <c r="AA141" i="1"/>
  <c r="W141" i="1"/>
  <c r="Z200" i="2" l="1"/>
  <c r="AC200" i="2" s="1"/>
  <c r="Y200" i="2"/>
  <c r="Y199" i="2"/>
  <c r="Z199" i="2"/>
  <c r="AC199" i="2" s="1"/>
  <c r="V183" i="1"/>
  <c r="Y141" i="1"/>
  <c r="Z141" i="1"/>
  <c r="AC141" i="1" s="1"/>
  <c r="AA142" i="1"/>
  <c r="W142" i="1"/>
  <c r="R144" i="1"/>
  <c r="S143" i="1"/>
  <c r="V184" i="1" l="1"/>
  <c r="AA143" i="1"/>
  <c r="W143" i="1"/>
  <c r="S144" i="1"/>
  <c r="R145" i="1"/>
  <c r="Y142" i="1"/>
  <c r="Z142" i="1"/>
  <c r="AC142" i="1" s="1"/>
  <c r="V185" i="1" l="1"/>
  <c r="S145" i="1"/>
  <c r="R146" i="1"/>
  <c r="AA144" i="1"/>
  <c r="W144" i="1"/>
  <c r="Y143" i="1"/>
  <c r="Z143" i="1"/>
  <c r="AC143" i="1" s="1"/>
  <c r="V186" i="1" l="1"/>
  <c r="Y144" i="1"/>
  <c r="Z144" i="1"/>
  <c r="AC144" i="1" s="1"/>
  <c r="S146" i="1"/>
  <c r="R147" i="1"/>
  <c r="AA145" i="1"/>
  <c r="W145" i="1"/>
  <c r="V187" i="1" l="1"/>
  <c r="S147" i="1"/>
  <c r="W147" i="1" s="1"/>
  <c r="R148" i="1"/>
  <c r="Y145" i="1"/>
  <c r="Z145" i="1"/>
  <c r="AC145" i="1" s="1"/>
  <c r="AA147" i="1"/>
  <c r="AA146" i="1"/>
  <c r="W146" i="1"/>
  <c r="V188" i="1" l="1"/>
  <c r="S148" i="1"/>
  <c r="R149" i="1"/>
  <c r="Y146" i="1"/>
  <c r="Z146" i="1"/>
  <c r="AC146" i="1" s="1"/>
  <c r="Y147" i="1"/>
  <c r="Z147" i="1"/>
  <c r="AC147" i="1" s="1"/>
  <c r="V189" i="1" l="1"/>
  <c r="S149" i="1"/>
  <c r="R150" i="1"/>
  <c r="AA148" i="1"/>
  <c r="W148" i="1"/>
  <c r="V190" i="1" l="1"/>
  <c r="Y148" i="1"/>
  <c r="Z148" i="1"/>
  <c r="AC148" i="1" s="1"/>
  <c r="S150" i="1"/>
  <c r="R151" i="1"/>
  <c r="AA149" i="1"/>
  <c r="W149" i="1"/>
  <c r="V191" i="1" l="1"/>
  <c r="V192" i="1" s="1"/>
  <c r="Y149" i="1"/>
  <c r="Z149" i="1"/>
  <c r="AC149" i="1" s="1"/>
  <c r="S151" i="1"/>
  <c r="R152" i="1"/>
  <c r="R153" i="1" s="1"/>
  <c r="AA150" i="1"/>
  <c r="W150" i="1"/>
  <c r="V193" i="1" l="1"/>
  <c r="S153" i="1"/>
  <c r="R154" i="1"/>
  <c r="S152" i="1"/>
  <c r="AA152" i="1" s="1"/>
  <c r="Y150" i="1"/>
  <c r="Z150" i="1"/>
  <c r="AC150" i="1" s="1"/>
  <c r="AA151" i="1"/>
  <c r="W151" i="1"/>
  <c r="W152" i="1" l="1"/>
  <c r="Z152" i="1" s="1"/>
  <c r="AC152" i="1" s="1"/>
  <c r="V194" i="1"/>
  <c r="S154" i="1"/>
  <c r="R155" i="1"/>
  <c r="AA153" i="1"/>
  <c r="W153" i="1"/>
  <c r="Y151" i="1"/>
  <c r="Z151" i="1"/>
  <c r="AC151" i="1" s="1"/>
  <c r="Y152" i="1"/>
  <c r="V195" i="1" l="1"/>
  <c r="Y153" i="1"/>
  <c r="Z153" i="1"/>
  <c r="AC153" i="1" s="1"/>
  <c r="S155" i="1"/>
  <c r="R156" i="1"/>
  <c r="AA154" i="1"/>
  <c r="W154" i="1"/>
  <c r="V196" i="1" l="1"/>
  <c r="Y154" i="1"/>
  <c r="Z154" i="1"/>
  <c r="AC154" i="1" s="1"/>
  <c r="S156" i="1"/>
  <c r="R157" i="1"/>
  <c r="AA155" i="1"/>
  <c r="W155" i="1"/>
  <c r="V197" i="1" l="1"/>
  <c r="Y155" i="1"/>
  <c r="Z155" i="1"/>
  <c r="AC155" i="1" s="1"/>
  <c r="S157" i="1"/>
  <c r="R158" i="1"/>
  <c r="AA156" i="1"/>
  <c r="W156" i="1"/>
  <c r="V198" i="1" l="1"/>
  <c r="Y156" i="1"/>
  <c r="Z156" i="1"/>
  <c r="AC156" i="1" s="1"/>
  <c r="S158" i="1"/>
  <c r="R159" i="1"/>
  <c r="AA157" i="1"/>
  <c r="W157" i="1"/>
  <c r="V199" i="1" l="1"/>
  <c r="Y157" i="1"/>
  <c r="Z157" i="1"/>
  <c r="AC157" i="1" s="1"/>
  <c r="S159" i="1"/>
  <c r="R160" i="1"/>
  <c r="AA158" i="1"/>
  <c r="W158" i="1"/>
  <c r="V200" i="1" l="1"/>
  <c r="Y158" i="1"/>
  <c r="Z158" i="1"/>
  <c r="AC158" i="1" s="1"/>
  <c r="S160" i="1"/>
  <c r="R161" i="1"/>
  <c r="AA159" i="1"/>
  <c r="W159" i="1"/>
  <c r="V201" i="1" l="1"/>
  <c r="Y159" i="1"/>
  <c r="Z159" i="1"/>
  <c r="AC159" i="1" s="1"/>
  <c r="R162" i="1"/>
  <c r="S161" i="1"/>
  <c r="AA160" i="1"/>
  <c r="W160" i="1"/>
  <c r="Y160" i="1" l="1"/>
  <c r="Z160" i="1"/>
  <c r="AC160" i="1" s="1"/>
  <c r="AA161" i="1"/>
  <c r="W161" i="1"/>
  <c r="S162" i="1"/>
  <c r="R163" i="1"/>
  <c r="S163" i="1" l="1"/>
  <c r="W163" i="1" s="1"/>
  <c r="R164" i="1"/>
  <c r="AA162" i="1"/>
  <c r="W162" i="1"/>
  <c r="Y161" i="1"/>
  <c r="Z161" i="1"/>
  <c r="AC161" i="1" s="1"/>
  <c r="AA163" i="1" l="1"/>
  <c r="R165" i="1"/>
  <c r="S164" i="1"/>
  <c r="Y162" i="1"/>
  <c r="Z162" i="1"/>
  <c r="AC162" i="1" s="1"/>
  <c r="Y163" i="1"/>
  <c r="Z163" i="1"/>
  <c r="AC163" i="1" s="1"/>
  <c r="AA164" i="1" l="1"/>
  <c r="W164" i="1"/>
  <c r="S165" i="1"/>
  <c r="R166" i="1"/>
  <c r="S166" i="1" l="1"/>
  <c r="R167" i="1"/>
  <c r="AA165" i="1"/>
  <c r="W165" i="1"/>
  <c r="Y164" i="1"/>
  <c r="Z164" i="1"/>
  <c r="AC164" i="1" s="1"/>
  <c r="S167" i="1" l="1"/>
  <c r="W167" i="1" s="1"/>
  <c r="R168" i="1"/>
  <c r="Y165" i="1"/>
  <c r="Z165" i="1"/>
  <c r="AC165" i="1" s="1"/>
  <c r="AA167" i="1"/>
  <c r="AA166" i="1"/>
  <c r="W166" i="1"/>
  <c r="S168" i="1" l="1"/>
  <c r="R169" i="1"/>
  <c r="Y166" i="1"/>
  <c r="Z166" i="1"/>
  <c r="AC166" i="1" s="1"/>
  <c r="Y167" i="1"/>
  <c r="Z167" i="1"/>
  <c r="AC167" i="1" s="1"/>
  <c r="S169" i="1" l="1"/>
  <c r="R170" i="1"/>
  <c r="W168" i="1"/>
  <c r="AA168" i="1"/>
  <c r="Y168" i="1" l="1"/>
  <c r="Z168" i="1"/>
  <c r="AC168" i="1" s="1"/>
  <c r="S170" i="1"/>
  <c r="R171" i="1"/>
  <c r="W169" i="1"/>
  <c r="AA169" i="1"/>
  <c r="Y169" i="1" l="1"/>
  <c r="Z169" i="1"/>
  <c r="AC169" i="1" s="1"/>
  <c r="S171" i="1"/>
  <c r="R172" i="1"/>
  <c r="R173" i="1" s="1"/>
  <c r="W170" i="1"/>
  <c r="AA170" i="1"/>
  <c r="S173" i="1" l="1"/>
  <c r="R174" i="1"/>
  <c r="S172" i="1"/>
  <c r="W172" i="1" s="1"/>
  <c r="Y170" i="1"/>
  <c r="Z170" i="1"/>
  <c r="AC170" i="1" s="1"/>
  <c r="W171" i="1"/>
  <c r="AA171" i="1"/>
  <c r="AA172" i="1" l="1"/>
  <c r="S174" i="1"/>
  <c r="R175" i="1"/>
  <c r="AA173" i="1"/>
  <c r="W173" i="1"/>
  <c r="Y171" i="1"/>
  <c r="Z171" i="1"/>
  <c r="AC171" i="1" s="1"/>
  <c r="Y172" i="1"/>
  <c r="Z172" i="1"/>
  <c r="AC172" i="1" s="1"/>
  <c r="Y173" i="1" l="1"/>
  <c r="Z173" i="1"/>
  <c r="AC173" i="1" s="1"/>
  <c r="S175" i="1"/>
  <c r="R176" i="1"/>
  <c r="AA174" i="1"/>
  <c r="W174" i="1"/>
  <c r="Y174" i="1" l="1"/>
  <c r="Z174" i="1"/>
  <c r="AC174" i="1" s="1"/>
  <c r="S176" i="1"/>
  <c r="R177" i="1"/>
  <c r="AA175" i="1"/>
  <c r="W175" i="1"/>
  <c r="Y175" i="1" l="1"/>
  <c r="Z175" i="1"/>
  <c r="AC175" i="1" s="1"/>
  <c r="S177" i="1"/>
  <c r="R178" i="1"/>
  <c r="AA176" i="1"/>
  <c r="W176" i="1"/>
  <c r="Y176" i="1" l="1"/>
  <c r="Z176" i="1"/>
  <c r="AC176" i="1" s="1"/>
  <c r="S178" i="1"/>
  <c r="R179" i="1"/>
  <c r="AA177" i="1"/>
  <c r="W177" i="1"/>
  <c r="Y177" i="1" l="1"/>
  <c r="Z177" i="1"/>
  <c r="AC177" i="1" s="1"/>
  <c r="S179" i="1"/>
  <c r="R180" i="1"/>
  <c r="AA178" i="1"/>
  <c r="W178" i="1"/>
  <c r="Y178" i="1" l="1"/>
  <c r="Z178" i="1"/>
  <c r="AC178" i="1" s="1"/>
  <c r="S180" i="1"/>
  <c r="R181" i="1"/>
  <c r="R182" i="1" s="1"/>
  <c r="AA179" i="1"/>
  <c r="W179" i="1"/>
  <c r="S182" i="1" l="1"/>
  <c r="R183" i="1"/>
  <c r="Y179" i="1"/>
  <c r="Z179" i="1"/>
  <c r="AC179" i="1" s="1"/>
  <c r="S181" i="1"/>
  <c r="AA180" i="1"/>
  <c r="W180" i="1"/>
  <c r="S183" i="1" l="1"/>
  <c r="R184" i="1"/>
  <c r="AA182" i="1"/>
  <c r="W182" i="1"/>
  <c r="Y180" i="1"/>
  <c r="Z180" i="1"/>
  <c r="AC180" i="1" s="1"/>
  <c r="AA181" i="1"/>
  <c r="W181" i="1"/>
  <c r="Y182" i="1" l="1"/>
  <c r="Z182" i="1"/>
  <c r="AC182" i="1" s="1"/>
  <c r="S184" i="1"/>
  <c r="R185" i="1"/>
  <c r="AA183" i="1"/>
  <c r="W183" i="1"/>
  <c r="Y181" i="1"/>
  <c r="Z181" i="1"/>
  <c r="AC181" i="1" s="1"/>
  <c r="Y183" i="1" l="1"/>
  <c r="Z183" i="1"/>
  <c r="AC183" i="1" s="1"/>
  <c r="S185" i="1"/>
  <c r="R186" i="1"/>
  <c r="AA184" i="1"/>
  <c r="W184" i="1"/>
  <c r="Y184" i="1" l="1"/>
  <c r="Z184" i="1"/>
  <c r="AC184" i="1" s="1"/>
  <c r="S186" i="1"/>
  <c r="R187" i="1"/>
  <c r="AA185" i="1"/>
  <c r="W185" i="1"/>
  <c r="Y185" i="1" l="1"/>
  <c r="Z185" i="1"/>
  <c r="AC185" i="1" s="1"/>
  <c r="S187" i="1"/>
  <c r="R188" i="1"/>
  <c r="AA186" i="1"/>
  <c r="W186" i="1"/>
  <c r="Y186" i="1" l="1"/>
  <c r="Z186" i="1"/>
  <c r="AC186" i="1" s="1"/>
  <c r="R189" i="1"/>
  <c r="S188" i="1"/>
  <c r="AA187" i="1"/>
  <c r="W187" i="1"/>
  <c r="Y187" i="1" l="1"/>
  <c r="Z187" i="1"/>
  <c r="AC187" i="1" s="1"/>
  <c r="AA188" i="1"/>
  <c r="W188" i="1"/>
  <c r="S189" i="1"/>
  <c r="R190" i="1"/>
  <c r="S190" i="1" l="1"/>
  <c r="R191" i="1"/>
  <c r="AA189" i="1"/>
  <c r="W189" i="1"/>
  <c r="Y188" i="1"/>
  <c r="Z188" i="1"/>
  <c r="AC188" i="1" s="1"/>
  <c r="S191" i="1" l="1"/>
  <c r="W191" i="1" s="1"/>
  <c r="R192" i="1"/>
  <c r="Y189" i="1"/>
  <c r="Z189" i="1"/>
  <c r="AC189" i="1" s="1"/>
  <c r="AA191" i="1"/>
  <c r="AA190" i="1"/>
  <c r="W190" i="1"/>
  <c r="S192" i="1" l="1"/>
  <c r="R193" i="1"/>
  <c r="Y190" i="1"/>
  <c r="Z190" i="1"/>
  <c r="AC190" i="1" s="1"/>
  <c r="Y191" i="1"/>
  <c r="Z191" i="1"/>
  <c r="AC191" i="1" s="1"/>
  <c r="S193" i="1" l="1"/>
  <c r="R194" i="1"/>
  <c r="W192" i="1"/>
  <c r="AA192" i="1"/>
  <c r="Y192" i="1" l="1"/>
  <c r="Z192" i="1"/>
  <c r="AC192" i="1" s="1"/>
  <c r="S194" i="1"/>
  <c r="R195" i="1"/>
  <c r="W193" i="1"/>
  <c r="AA193" i="1"/>
  <c r="Y193" i="1" l="1"/>
  <c r="Z193" i="1"/>
  <c r="AC193" i="1" s="1"/>
  <c r="S195" i="1"/>
  <c r="R196" i="1"/>
  <c r="W194" i="1"/>
  <c r="AA194" i="1"/>
  <c r="Y194" i="1" l="1"/>
  <c r="Z194" i="1"/>
  <c r="AC194" i="1" s="1"/>
  <c r="S196" i="1"/>
  <c r="R197" i="1"/>
  <c r="W195" i="1"/>
  <c r="AA195" i="1"/>
  <c r="Y195" i="1" l="1"/>
  <c r="Z195" i="1"/>
  <c r="AC195" i="1" s="1"/>
  <c r="S197" i="1"/>
  <c r="R198" i="1"/>
  <c r="W196" i="1"/>
  <c r="AA196" i="1"/>
  <c r="Y196" i="1" l="1"/>
  <c r="Z196" i="1"/>
  <c r="AC196" i="1" s="1"/>
  <c r="S198" i="1"/>
  <c r="R199" i="1"/>
  <c r="W197" i="1"/>
  <c r="AA197" i="1"/>
  <c r="Y197" i="1" l="1"/>
  <c r="Z197" i="1"/>
  <c r="AC197" i="1" s="1"/>
  <c r="S199" i="1"/>
  <c r="R200" i="1"/>
  <c r="W198" i="1"/>
  <c r="AA198" i="1"/>
  <c r="Y198" i="1" l="1"/>
  <c r="Z198" i="1"/>
  <c r="AC198" i="1" s="1"/>
  <c r="S200" i="1"/>
  <c r="R201" i="1"/>
  <c r="S201" i="1" s="1"/>
  <c r="W199" i="1"/>
  <c r="AA199" i="1"/>
  <c r="Y199" i="1" l="1"/>
  <c r="Z199" i="1"/>
  <c r="AC199" i="1" s="1"/>
  <c r="W201" i="1"/>
  <c r="AA201" i="1"/>
  <c r="W200" i="1"/>
  <c r="AA200" i="1"/>
  <c r="Y200" i="1" l="1"/>
  <c r="Z200" i="1"/>
  <c r="AC200" i="1" s="1"/>
  <c r="Y201" i="1"/>
  <c r="Z201" i="1"/>
  <c r="AC2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<sst xmlns="http://schemas.openxmlformats.org/spreadsheetml/2006/main" count="5274" uniqueCount="1827">
  <si>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</si>
  <si>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</si>
  <si>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</si>
  <si>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</si>
  <si>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</si>
  <si>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</si>
  <si>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</si>
  <si>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</si>
  <si>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</si>
  <si>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</si>
  <si>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</si>
  <si>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</si>
  <si>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</si>
  <si>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</si>
  <si>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</si>
  <si>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</si>
  <si>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</si>
  <si>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</si>
  <si>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</si>
  <si>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</si>
  <si>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</si>
  <si>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</si>
  <si>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</si>
  <si>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</si>
  <si>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</si>
  <si>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</si>
  <si>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</si>
  <si>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</si>
  <si>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</si>
  <si>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</si>
  <si>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</si>
  <si>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</si>
  <si>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</si>
  <si>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</si>
  <si>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</si>
  <si>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</si>
  <si>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</si>
  <si>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</si>
  <si>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</si>
  <si>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</si>
  <si>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</si>
  <si>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</si>
  <si>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</si>
  <si>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</si>
  <si>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</si>
  <si>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</si>
  <si>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</si>
  <si>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</si>
  <si>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</si>
  <si>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</si>
  <si>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</si>
  <si>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</si>
  <si>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</si>
  <si>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</si>
  <si>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</si>
  <si>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</si>
  <si>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</si>
  <si>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</si>
  <si>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</si>
  <si>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</si>
  <si>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</si>
  <si>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</si>
  <si>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</si>
  <si>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</si>
  <si>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</si>
  <si>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</si>
  <si>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</si>
  <si>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</si>
  <si>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</si>
  <si>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</si>
  <si>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</si>
  <si>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</si>
  <si>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</si>
  <si>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</si>
  <si>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</si>
  <si>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</si>
  <si>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</si>
  <si>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</si>
  <si>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</si>
  <si>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</si>
  <si>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</si>
  <si>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</si>
  <si>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</si>
  <si>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</si>
  <si>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</si>
  <si>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</si>
  <si>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</si>
  <si>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</si>
  <si>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</si>
  <si>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</si>
  <si>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</si>
  <si>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</si>
  <si>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</si>
  <si>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</si>
  <si>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</si>
  <si>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</si>
  <si>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</si>
  <si>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</si>
  <si>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</si>
  <si>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</si>
  <si>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</si>
  <si>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</si>
  <si>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</si>
  <si>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</si>
  <si>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</si>
  <si>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</si>
  <si>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</si>
  <si>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</si>
  <si>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</si>
  <si>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</si>
  <si>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</si>
  <si>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</si>
  <si>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</si>
  <si>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</si>
  <si>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</si>
  <si>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</si>
  <si>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</si>
  <si>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</si>
  <si>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</si>
  <si>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</si>
  <si>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</si>
  <si>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</si>
  <si>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</si>
  <si>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</si>
  <si>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</si>
  <si>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</si>
  <si>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</si>
  <si>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</si>
  <si>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</si>
  <si>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</si>
  <si>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</si>
  <si>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</si>
  <si>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</si>
  <si>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</si>
  <si>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</si>
  <si>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</si>
  <si>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</si>
  <si>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</si>
  <si>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</si>
  <si>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</si>
  <si>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</si>
  <si>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</si>
  <si>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</si>
  <si>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</si>
  <si>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</si>
  <si>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</si>
  <si>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</si>
  <si>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</si>
  <si>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</si>
  <si>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</si>
  <si>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</si>
  <si>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</si>
  <si>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</si>
  <si>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</si>
  <si>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</si>
  <si>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</si>
  <si>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</si>
  <si>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</si>
  <si>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</si>
  <si>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</si>
  <si>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</si>
  <si>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</si>
  <si>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</si>
  <si>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</si>
  <si>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</si>
  <si>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</si>
  <si>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</si>
  <si>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</si>
  <si>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</si>
  <si>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</si>
  <si>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</si>
  <si>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</si>
  <si>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</si>
  <si>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</si>
  <si>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</si>
  <si>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</si>
  <si>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</si>
  <si>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</si>
  <si>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</si>
  <si>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</si>
  <si>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</si>
  <si>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</si>
  <si>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</si>
  <si>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</si>
  <si>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</si>
  <si>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</si>
  <si>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</si>
  <si>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</si>
  <si>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</si>
  <si>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</si>
  <si>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</si>
  <si>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</si>
  <si>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</si>
  <si>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</si>
  <si>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</si>
  <si>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</si>
  <si>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</si>
  <si>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</si>
  <si>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</si>
  <si>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</si>
  <si>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</si>
  <si>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</si>
  <si>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</si>
  <si>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</si>
  <si>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</si>
  <si>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</si>
  <si>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</si>
  <si>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</si>
  <si>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</si>
  <si>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</si>
  <si>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</si>
  <si>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</si>
  <si>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</si>
  <si>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</si>
  <si>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</si>
  <si>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</si>
  <si>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</si>
  <si>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</si>
  <si>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</si>
  <si>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</si>
  <si>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</si>
  <si>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</si>
  <si>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</si>
  <si>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</si>
  <si>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</si>
  <si>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</si>
  <si>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</si>
  <si>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</si>
  <si>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</si>
  <si>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</si>
  <si>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</si>
  <si>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</si>
  <si>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</si>
  <si>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</si>
  <si>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</si>
  <si>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</si>
  <si>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</si>
  <si>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</si>
  <si>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</si>
  <si>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</si>
  <si>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</si>
  <si>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</si>
  <si>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</si>
  <si>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</si>
  <si>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</si>
  <si>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</si>
  <si>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</si>
  <si>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</si>
  <si>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</si>
  <si>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</si>
  <si>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</si>
  <si>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</si>
  <si>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</si>
  <si>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</si>
  <si>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</si>
  <si>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</si>
  <si>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</si>
  <si>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</si>
  <si>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</si>
  <si>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</si>
  <si>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</si>
  <si>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</si>
  <si>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</si>
  <si>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</si>
  <si>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</si>
  <si>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</si>
  <si>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</si>
  <si>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</si>
  <si>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</si>
  <si>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</si>
  <si>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</si>
  <si>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</si>
  <si>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</si>
  <si>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</si>
  <si>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</si>
  <si>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</si>
  <si>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</si>
  <si>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</si>
  <si>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</si>
  <si>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</si>
  <si>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</si>
  <si>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</si>
  <si>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</si>
  <si>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</si>
  <si>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</si>
  <si>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</si>
  <si>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</si>
  <si>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</si>
  <si>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</si>
  <si>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</si>
  <si>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</si>
  <si>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</si>
  <si>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</si>
  <si>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t>DT_HS300_20200117</t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</si>
  <si>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</si>
  <si>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</si>
  <si>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</si>
  <si>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</si>
  <si>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</si>
  <si>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</si>
  <si>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</si>
  <si>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</si>
  <si>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</si>
  <si>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</si>
  <si>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</si>
  <si>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</si>
  <si>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</si>
  <si>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</si>
  <si>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</si>
  <si>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</si>
  <si>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</si>
  <si>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</si>
  <si>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</si>
  <si>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</si>
  <si>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</si>
  <si>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</si>
  <si>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</si>
  <si>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</si>
  <si>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</si>
  <si>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</si>
  <si>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</si>
  <si>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</si>
  <si>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</si>
  <si>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</si>
  <si>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</si>
  <si>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t>DT_HS300_20200303</t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</si>
  <si>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</si>
  <si>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</si>
  <si>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</si>
  <si>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</si>
  <si>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</si>
  <si>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</si>
  <si>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</si>
  <si>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</si>
  <si>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</si>
  <si>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</si>
  <si>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</si>
  <si>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</si>
  <si>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</si>
  <si>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</si>
  <si>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</si>
  <si>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</si>
  <si>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</si>
  <si>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</si>
  <si>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</si>
  <si>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</si>
  <si>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</si>
  <si>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</si>
  <si>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</si>
  <si>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</si>
  <si>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</si>
  <si>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</si>
  <si>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</si>
  <si>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</si>
  <si>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</si>
  <si>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</si>
  <si>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</si>
  <si>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</si>
  <si>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</si>
  <si>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</si>
  <si>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</si>
  <si>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</si>
  <si>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</si>
  <si>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</si>
  <si>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</si>
  <si>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</si>
  <si>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</si>
  <si>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</si>
  <si>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</si>
  <si>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</si>
  <si>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</si>
  <si>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</si>
  <si>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</si>
  <si>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</si>
  <si>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</si>
  <si>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</si>
  <si>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</si>
  <si>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</si>
  <si>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</si>
  <si>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</si>
  <si>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</si>
  <si>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</si>
  <si>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</si>
  <si>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</si>
  <si>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</si>
  <si>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</si>
  <si>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</si>
  <si>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</si>
  <si>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</si>
  <si>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</si>
  <si>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</si>
  <si>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</si>
  <si>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</si>
  <si>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</si>
  <si>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</si>
  <si>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</si>
  <si>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</si>
  <si>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</si>
  <si>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</si>
  <si>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</si>
  <si>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</si>
  <si>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</si>
  <si>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</si>
  <si>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</si>
  <si>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</si>
  <si>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</si>
  <si>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</si>
  <si>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</si>
  <si>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</si>
  <si>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</si>
  <si>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</si>
  <si>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</si>
  <si>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</si>
  <si>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</si>
  <si>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</si>
  <si>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</si>
  <si>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</si>
  <si>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</si>
  <si>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</si>
  <si>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</si>
  <si>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</si>
  <si>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</si>
  <si>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</si>
  <si>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</si>
  <si>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</si>
  <si>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</si>
  <si>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</si>
  <si>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</si>
  <si>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</si>
  <si>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</si>
  <si>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</si>
  <si>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</si>
  <si>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</si>
  <si>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</si>
  <si>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</si>
  <si>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</si>
  <si>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</si>
  <si>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</si>
  <si>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</si>
  <si>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</si>
  <si>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</si>
  <si>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</si>
  <si>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</si>
  <si>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</si>
  <si>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</si>
  <si>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</si>
  <si>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</si>
  <si>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</si>
  <si>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</si>
  <si>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</si>
  <si>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</si>
  <si>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</si>
  <si>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</si>
  <si>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</si>
  <si>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</si>
  <si>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</si>
  <si>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</si>
  <si>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</si>
  <si>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</si>
  <si>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</si>
  <si>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</si>
  <si>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</si>
  <si>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</si>
  <si>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</si>
  <si>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</si>
  <si>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</si>
  <si>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</si>
  <si>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</si>
  <si>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</si>
  <si>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</si>
  <si>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</si>
  <si>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</si>
  <si>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</si>
  <si>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</si>
  <si>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</si>
  <si>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</si>
  <si>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</si>
  <si>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</si>
  <si>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</si>
  <si>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</si>
  <si>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</si>
  <si>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</si>
  <si>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</si>
  <si>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</si>
  <si>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</si>
  <si>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</si>
  <si>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</si>
  <si>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</si>
  <si>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</si>
  <si>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</si>
  <si>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</si>
  <si>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</si>
  <si>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</si>
  <si>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</si>
  <si>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</si>
  <si>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</si>
  <si>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</si>
  <si>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</si>
  <si>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</si>
  <si>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</si>
  <si>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</si>
  <si>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</si>
  <si>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</si>
  <si>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</si>
  <si>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</si>
  <si>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</si>
  <si>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</si>
  <si>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</si>
  <si>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</si>
  <si>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</si>
  <si>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</si>
  <si>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</si>
  <si>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</si>
  <si>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</si>
  <si>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</si>
  <si>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</si>
  <si>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</si>
  <si>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</si>
  <si>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</si>
  <si>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</si>
  <si>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</si>
  <si>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</si>
  <si>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</si>
  <si>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</si>
  <si>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</si>
  <si>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</si>
  <si>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</si>
  <si>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</si>
  <si>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</si>
  <si>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</si>
  <si>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</si>
  <si>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</si>
  <si>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</si>
  <si>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</si>
  <si>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</si>
  <si>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</si>
  <si>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</si>
  <si>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</si>
  <si>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</si>
  <si>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</si>
  <si>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</si>
  <si>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</si>
  <si>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</si>
  <si>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</si>
  <si>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</si>
  <si>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</si>
  <si>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</si>
  <si>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</si>
  <si>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</si>
  <si>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</si>
  <si>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</si>
  <si>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</si>
  <si>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</si>
  <si>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</si>
  <si>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</si>
  <si>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</si>
  <si>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</si>
  <si>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</si>
  <si>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</si>
  <si>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</si>
  <si>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</si>
  <si>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</si>
  <si>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</si>
  <si>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</si>
  <si>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</si>
  <si>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</si>
  <si>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</si>
  <si>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</si>
  <si>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</si>
  <si>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</si>
  <si>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</si>
  <si>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</si>
  <si>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</si>
  <si>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</si>
  <si>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</si>
  <si>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</si>
  <si>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</si>
  <si>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</si>
  <si>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</si>
  <si>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</si>
  <si>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</si>
  <si>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</si>
  <si>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</si>
  <si>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</si>
  <si>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</si>
  <si>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</si>
  <si>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</si>
  <si>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</si>
  <si>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</si>
  <si>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</si>
  <si>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</si>
  <si>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</si>
  <si>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</si>
  <si>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</si>
  <si>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</si>
  <si>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</si>
  <si>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</si>
  <si>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</si>
  <si>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</si>
  <si>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</si>
  <si>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</si>
  <si>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</si>
  <si>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</si>
  <si>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</si>
  <si>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</si>
  <si>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</si>
  <si>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</si>
  <si>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</si>
  <si>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</si>
  <si>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</si>
  <si>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</si>
  <si>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</si>
  <si>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</si>
  <si>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</si>
  <si>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</si>
  <si>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</si>
  <si>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</si>
  <si>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</si>
  <si>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</si>
  <si>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</si>
  <si>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</si>
  <si>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</si>
  <si>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</si>
  <si>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</si>
  <si>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</si>
  <si>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</si>
  <si>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</si>
  <si>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</si>
  <si>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</si>
  <si>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</si>
  <si>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</si>
  <si>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</si>
  <si>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</si>
  <si>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</si>
  <si>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</si>
  <si>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</si>
  <si>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</si>
  <si>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</si>
  <si>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</si>
  <si>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</si>
  <si>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</si>
  <si>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</si>
  <si>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</si>
  <si>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</si>
  <si>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</si>
  <si>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</si>
  <si>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</si>
  <si>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</si>
  <si>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</si>
  <si>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</si>
  <si>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</si>
  <si>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</si>
  <si>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</si>
  <si>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</si>
  <si>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</si>
  <si>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</si>
  <si>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</si>
  <si>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</si>
  <si>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</si>
  <si>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</si>
  <si>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</si>
  <si>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</si>
  <si>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</si>
  <si>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</si>
  <si>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</si>
  <si>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</si>
  <si>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</si>
  <si>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</si>
  <si>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</si>
  <si>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</si>
  <si>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</si>
  <si>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</si>
  <si>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</si>
  <si>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</si>
  <si>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</si>
  <si>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</si>
  <si>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</si>
  <si>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</si>
  <si>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</si>
  <si>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</si>
  <si>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</si>
  <si>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</si>
  <si>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</si>
  <si>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</si>
  <si>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</si>
  <si>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</si>
  <si>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</si>
  <si>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</si>
  <si>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</si>
  <si>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</si>
  <si>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</si>
  <si>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</si>
  <si>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</si>
  <si>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</si>
  <si>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</si>
  <si>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</si>
  <si>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</si>
  <si>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</si>
  <si>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</si>
  <si>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</si>
  <si>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</si>
  <si>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</si>
  <si>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</si>
  <si>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</si>
  <si>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</si>
  <si>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</si>
  <si>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</si>
  <si>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</si>
  <si>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</si>
  <si>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</si>
  <si>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</si>
  <si>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</si>
  <si>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</si>
  <si>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</si>
  <si>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</si>
  <si>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</si>
  <si>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</si>
  <si>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</si>
  <si>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</si>
  <si>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</si>
  <si>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</si>
  <si>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</si>
  <si>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</si>
  <si>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</si>
  <si>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</si>
  <si>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</si>
  <si>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</si>
  <si>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</si>
  <si>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</si>
  <si>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</si>
  <si>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</si>
  <si>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</si>
  <si>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</si>
  <si>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</si>
  <si>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</si>
  <si>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</si>
  <si>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</si>
  <si>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</si>
  <si>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</si>
  <si>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</si>
  <si>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</si>
  <si>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</si>
  <si>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</si>
  <si>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</si>
  <si>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</si>
  <si>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</si>
  <si>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</si>
  <si>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</si>
  <si>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</si>
  <si>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</si>
  <si>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</si>
  <si>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</si>
  <si>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</si>
  <si>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</si>
  <si>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</si>
  <si>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</si>
  <si>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</si>
  <si>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</si>
  <si>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</si>
  <si>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</si>
  <si>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</si>
  <si>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</si>
  <si>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</si>
  <si>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</si>
  <si>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</si>
  <si>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</si>
  <si>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</si>
  <si>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</si>
  <si>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</si>
  <si>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</si>
  <si>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</si>
  <si>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</si>
  <si>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</si>
  <si>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</si>
  <si>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</si>
  <si>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</si>
  <si>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</si>
  <si>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</si>
  <si>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</si>
  <si>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</si>
  <si>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</si>
  <si>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</si>
  <si>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</si>
  <si>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</si>
  <si>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</si>
  <si>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</si>
  <si>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</si>
  <si>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</si>
  <si>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</si>
  <si>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</si>
  <si>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</si>
  <si>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</si>
  <si>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</si>
  <si>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</si>
  <si>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</si>
  <si>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</si>
  <si>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</si>
  <si>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</si>
  <si>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</si>
  <si>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</si>
  <si>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</si>
  <si>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</si>
  <si>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</si>
  <si>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</si>
  <si>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</si>
  <si>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</si>
  <si>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</si>
  <si>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</si>
  <si>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</si>
  <si>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</si>
  <si>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</si>
  <si>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</si>
  <si>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</si>
  <si>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</si>
  <si>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</si>
  <si>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</si>
  <si>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</si>
  <si>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</si>
  <si>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</si>
  <si>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</si>
  <si>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</si>
  <si>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</si>
  <si>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</si>
  <si>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</si>
  <si>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</si>
  <si>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</si>
  <si>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</si>
  <si>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</si>
  <si>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</si>
  <si>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</si>
  <si>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</si>
  <si>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</si>
  <si>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</si>
  <si>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</si>
  <si>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</si>
  <si>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</si>
  <si>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</si>
  <si>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</si>
  <si>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</si>
  <si>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</si>
  <si>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</si>
  <si>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</si>
  <si>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</si>
  <si>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</si>
  <si>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</si>
  <si>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</si>
  <si>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</si>
  <si>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</si>
  <si>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</si>
  <si>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</si>
  <si>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</si>
  <si>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</si>
  <si>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</si>
  <si>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</si>
  <si>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</si>
  <si>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</si>
  <si>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</si>
  <si>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</si>
  <si>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</si>
  <si>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</si>
  <si>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</si>
  <si>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</si>
  <si>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</si>
  <si>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</si>
  <si>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</si>
  <si>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</si>
  <si>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</si>
  <si>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</si>
  <si>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</si>
  <si>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</si>
  <si>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</si>
  <si>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</si>
  <si>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</si>
  <si>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</si>
  <si>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</si>
  <si>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</si>
  <si>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</si>
  <si>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</si>
  <si>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</si>
  <si>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</si>
  <si>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</si>
  <si>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</si>
  <si>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</si>
  <si>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</si>
  <si>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</si>
  <si>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</si>
  <si>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</si>
  <si>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</si>
  <si>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</si>
  <si>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</si>
  <si>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</si>
  <si>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</si>
  <si>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</si>
  <si>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</si>
  <si>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</si>
  <si>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</si>
  <si>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</si>
  <si>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</si>
  <si>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</si>
  <si>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</si>
  <si>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</si>
  <si>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</si>
  <si>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</si>
  <si>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</si>
  <si>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</si>
  <si>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</si>
  <si>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</si>
  <si>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</si>
  <si>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</si>
  <si>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</si>
  <si>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</si>
  <si>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</si>
  <si>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</si>
  <si>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</si>
  <si>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</si>
  <si>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</si>
  <si>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</si>
  <si>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</si>
  <si>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</si>
  <si>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</si>
  <si>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</si>
  <si>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</si>
  <si>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</si>
  <si>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</si>
  <si>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</si>
  <si>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</si>
  <si>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</si>
  <si>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</si>
  <si>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</si>
  <si>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</si>
  <si>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</si>
  <si>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</si>
  <si>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</si>
  <si>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</si>
  <si>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</si>
  <si>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</si>
  <si>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</si>
  <si>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</si>
  <si>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</si>
  <si>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</si>
  <si>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</si>
  <si>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</si>
  <si>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</si>
  <si>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</si>
  <si>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</si>
  <si>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</si>
  <si>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</si>
  <si>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</si>
  <si>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</si>
  <si>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</si>
  <si>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</si>
  <si>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</si>
  <si>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</si>
  <si>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</si>
  <si>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</si>
  <si>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</si>
  <si>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</si>
  <si>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</si>
  <si>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</si>
  <si>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</si>
  <si>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</si>
  <si>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</si>
  <si>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</si>
  <si>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</si>
  <si>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</si>
  <si>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</si>
  <si>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</si>
  <si>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</si>
  <si>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</si>
  <si>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</si>
  <si>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</si>
  <si>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</si>
  <si>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</si>
  <si>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</si>
  <si>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</si>
  <si>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</si>
  <si>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</si>
  <si>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</si>
  <si>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</si>
  <si>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</si>
  <si>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</si>
  <si>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</si>
  <si>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</si>
  <si>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</si>
  <si>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</si>
  <si>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</si>
  <si>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</si>
  <si>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</si>
  <si>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</si>
  <si>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</si>
  <si>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</si>
  <si>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</si>
  <si>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</si>
  <si>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</si>
  <si>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</si>
  <si>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</si>
  <si>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</si>
  <si>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</si>
  <si>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</si>
  <si>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</si>
  <si>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</si>
  <si>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</si>
  <si>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</si>
  <si>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</si>
  <si>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</si>
  <si>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</si>
  <si>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</si>
  <si>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</si>
  <si>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</si>
  <si>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</si>
  <si>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</si>
  <si>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</si>
  <si>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</si>
  <si>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</si>
  <si>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</si>
  <si>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</si>
  <si>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</si>
  <si>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</si>
  <si>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</si>
  <si>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</si>
  <si>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</si>
  <si>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</si>
  <si>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</si>
  <si>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</si>
  <si>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</si>
  <si>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</si>
  <si>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</si>
  <si>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</si>
  <si>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</si>
  <si>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</si>
  <si>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</si>
  <si>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</si>
  <si>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</si>
  <si>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</si>
  <si>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</si>
  <si>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</si>
  <si>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</si>
  <si>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</si>
  <si>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</si>
  <si>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</si>
  <si>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</si>
  <si>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</si>
  <si>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</si>
  <si>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</si>
  <si>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</si>
  <si>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</si>
  <si>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</si>
  <si>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</si>
  <si>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</si>
  <si>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</si>
  <si>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</si>
  <si>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</si>
  <si>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</si>
  <si>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</si>
  <si>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</si>
  <si>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</si>
  <si>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</si>
  <si>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</si>
  <si>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</si>
  <si>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</si>
  <si>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</si>
  <si>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</si>
  <si>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</si>
  <si>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</si>
  <si>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</si>
  <si>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</si>
  <si>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</si>
  <si>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</si>
  <si>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</si>
  <si>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</si>
  <si>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</si>
  <si>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</si>
  <si>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</si>
  <si>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</si>
  <si>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</si>
  <si>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</si>
  <si>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</si>
  <si>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</si>
  <si>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</si>
  <si>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</si>
  <si>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</si>
  <si>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</si>
  <si>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</si>
  <si>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</si>
  <si>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</si>
  <si>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</si>
  <si>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</si>
  <si>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</si>
  <si>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</si>
  <si>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</si>
  <si>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</si>
  <si>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</si>
  <si>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</si>
  <si>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</si>
  <si>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</si>
  <si>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</si>
  <si>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</si>
  <si>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</si>
  <si>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</si>
  <si>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</si>
  <si>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</si>
  <si>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</si>
  <si>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</si>
  <si>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</si>
  <si>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</si>
  <si>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</si>
  <si>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</si>
  <si>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</si>
  <si>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</si>
  <si>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</si>
  <si>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</si>
  <si>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</si>
  <si>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</si>
  <si>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</si>
  <si>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</si>
  <si>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</si>
  <si>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</si>
  <si>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</si>
  <si>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</si>
  <si>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</si>
  <si>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</si>
  <si>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</si>
  <si>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</si>
  <si>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</si>
  <si>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</si>
  <si>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</si>
  <si>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</si>
  <si>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</si>
  <si>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</si>
  <si>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</si>
  <si>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</si>
  <si>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</si>
  <si>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</si>
  <si>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</si>
  <si>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</si>
  <si>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</si>
  <si>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</si>
  <si>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</si>
  <si>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</si>
  <si>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</si>
  <si>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</si>
  <si>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</si>
  <si>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</si>
  <si>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</si>
  <si>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</si>
  <si>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</si>
  <si>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</si>
  <si>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</si>
  <si>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</si>
  <si>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</si>
  <si>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</si>
  <si>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</si>
  <si>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</si>
  <si>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</si>
  <si>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</si>
  <si>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</si>
  <si>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</si>
  <si>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</si>
  <si>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</si>
  <si>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</si>
  <si>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</si>
  <si>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</si>
  <si>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</si>
  <si>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</si>
  <si>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</si>
  <si>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</si>
  <si>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</si>
  <si>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</si>
  <si>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</si>
  <si>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</si>
  <si>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</si>
  <si>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</si>
  <si>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</si>
  <si>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</si>
  <si>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</si>
  <si>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</si>
  <si>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</si>
  <si>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</si>
  <si>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</si>
  <si>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</si>
  <si>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</si>
  <si>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</si>
  <si>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</si>
  <si>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</si>
  <si>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</si>
  <si>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</si>
  <si>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</si>
  <si>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</si>
  <si>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</si>
  <si>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</si>
  <si>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</si>
  <si>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</si>
  <si>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</si>
  <si>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</si>
  <si>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</si>
  <si>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</si>
  <si>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</si>
  <si>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</si>
  <si>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</si>
  <si>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</si>
  <si>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</si>
  <si>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</si>
  <si>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</si>
  <si>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</si>
  <si>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</si>
  <si>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</si>
  <si>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</si>
  <si>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</si>
  <si>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</si>
  <si>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</si>
  <si>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</si>
  <si>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</si>
  <si>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</si>
  <si>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</si>
  <si>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</si>
  <si>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</si>
  <si>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</si>
  <si>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</si>
  <si>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</si>
  <si>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</si>
  <si>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</si>
  <si>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</si>
  <si>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</si>
  <si>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</si>
  <si>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</si>
  <si>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</si>
  <si>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</si>
  <si>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</si>
  <si>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</si>
  <si>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</si>
  <si>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</si>
  <si>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</si>
  <si>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</si>
  <si>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</si>
  <si>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</si>
  <si>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</si>
  <si>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</si>
  <si>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</si>
  <si>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</si>
  <si>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</si>
  <si>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</si>
  <si>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</si>
  <si>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</si>
  <si>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</si>
  <si>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</si>
  <si>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</si>
  <si>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</si>
  <si>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</si>
  <si>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</si>
  <si>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</si>
  <si>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</si>
  <si>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</si>
  <si>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</si>
  <si>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</si>
  <si>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</si>
  <si>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</si>
  <si>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</si>
  <si>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</si>
  <si>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</si>
  <si>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</si>
  <si>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</si>
  <si>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</si>
  <si>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</si>
  <si>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</si>
  <si>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</si>
  <si>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</si>
  <si>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</si>
  <si>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</si>
  <si>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</si>
  <si>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</si>
  <si>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</si>
  <si>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</si>
  <si>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</si>
  <si>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</si>
  <si>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</si>
  <si>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</si>
  <si>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</si>
  <si>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</si>
  <si>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</si>
  <si>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</si>
  <si>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</si>
  <si>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</si>
  <si>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</si>
  <si>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</si>
  <si>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</si>
  <si>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</si>
  <si>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</si>
  <si>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</si>
  <si>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</si>
  <si>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</si>
  <si>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</si>
  <si>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</si>
  <si>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</si>
  <si>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</si>
  <si>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</si>
  <si>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</si>
  <si>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</si>
  <si>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</si>
  <si>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</si>
  <si>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</si>
  <si>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</si>
  <si>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</si>
  <si>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</si>
  <si>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</si>
  <si>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</si>
  <si>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</si>
  <si>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</si>
  <si>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</si>
  <si>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</si>
  <si>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</si>
  <si>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</si>
  <si>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</si>
  <si>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</si>
  <si>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</si>
  <si>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</si>
  <si>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</si>
  <si>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</si>
  <si>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</si>
  <si>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</si>
  <si>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</si>
  <si>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</si>
  <si>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</si>
  <si>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</si>
  <si>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</si>
  <si>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</si>
  <si>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</si>
  <si>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</si>
  <si>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</si>
  <si>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</si>
  <si>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</si>
  <si>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</si>
  <si>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</si>
  <si>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</si>
  <si>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</si>
  <si>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</si>
  <si>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</si>
  <si>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</si>
  <si>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</si>
  <si>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</si>
  <si>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</si>
  <si>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</si>
  <si>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</si>
  <si>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</si>
  <si>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</si>
  <si>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</si>
  <si>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</si>
  <si>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</si>
  <si>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</si>
  <si>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</si>
  <si>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</si>
  <si>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</si>
  <si>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</si>
  <si>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</si>
  <si>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</si>
  <si>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</si>
  <si>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</si>
  <si>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</si>
  <si>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</si>
  <si>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</si>
  <si>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</si>
  <si>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</si>
  <si>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</si>
  <si>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</si>
  <si>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</si>
  <si>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</si>
  <si>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</si>
  <si>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</si>
  <si>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</si>
  <si>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</si>
  <si>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</si>
  <si>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</si>
  <si>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</si>
  <si>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</si>
  <si>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</si>
  <si>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</si>
  <si>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</si>
  <si>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</si>
  <si>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</si>
  <si>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</si>
  <si>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</si>
  <si>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</si>
  <si>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</si>
  <si>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</si>
  <si>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</si>
  <si>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</si>
  <si>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</si>
  <si>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</si>
  <si>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</si>
  <si>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</si>
  <si>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</si>
  <si>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</si>
  <si>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</si>
  <si>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</si>
  <si>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</si>
  <si>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</si>
  <si>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</si>
  <si>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</si>
  <si>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</si>
  <si>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</si>
  <si>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</si>
  <si>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</si>
  <si>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</si>
  <si>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</si>
  <si>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</si>
  <si>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</si>
  <si>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</si>
  <si>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</si>
  <si>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</si>
  <si>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</si>
  <si>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</si>
  <si>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</si>
  <si>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</si>
  <si>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</si>
  <si>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</si>
  <si>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</si>
  <si>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</si>
  <si>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</si>
  <si>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</si>
  <si>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</si>
  <si>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</si>
  <si>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</si>
  <si>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</si>
  <si>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</si>
  <si>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</si>
  <si>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</si>
  <si>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</si>
  <si>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</si>
  <si>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</si>
  <si>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</si>
  <si>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</si>
  <si>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</si>
  <si>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</si>
  <si>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</si>
  <si>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</si>
  <si>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</si>
  <si>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</si>
  <si>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</si>
  <si>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</si>
  <si>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</si>
  <si>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</si>
  <si>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</si>
  <si>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</si>
  <si>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</si>
  <si>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</si>
  <si>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</si>
  <si>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</si>
  <si>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</si>
  <si>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</si>
  <si>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</si>
  <si>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</si>
  <si>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</si>
  <si>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</si>
  <si>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</si>
  <si>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</si>
  <si>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</si>
  <si>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</si>
  <si>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</si>
  <si>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</si>
  <si>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</si>
  <si>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</si>
  <si>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</si>
  <si>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</si>
  <si>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</si>
  <si>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</si>
  <si>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</si>
  <si>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</si>
  <si>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</si>
  <si>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</si>
  <si>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</si>
  <si>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</si>
  <si>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</si>
  <si>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</si>
  <si>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</si>
  <si>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</si>
  <si>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</si>
  <si>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</si>
  <si>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</si>
  <si>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</si>
  <si>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</si>
  <si>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</si>
  <si>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</si>
  <si>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</si>
  <si>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</si>
  <si>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</si>
  <si>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</si>
  <si>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</si>
  <si>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</si>
  <si>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</si>
  <si>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</si>
  <si>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</si>
  <si>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</si>
  <si>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</si>
  <si>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</si>
  <si>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</si>
  <si>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</si>
  <si>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</si>
  <si>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</si>
  <si>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</si>
  <si>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</si>
  <si>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</si>
  <si>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</si>
  <si>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</si>
  <si>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</si>
  <si>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</si>
  <si>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</si>
  <si>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</si>
  <si>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</si>
  <si>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</si>
  <si>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</si>
  <si>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</si>
  <si>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</si>
  <si>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</si>
  <si>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</si>
  <si>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</si>
  <si>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</si>
  <si>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</si>
  <si>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</si>
  <si>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</si>
  <si>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</si>
  <si>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</si>
  <si>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</si>
  <si>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</si>
  <si>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</si>
  <si>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</si>
  <si>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</si>
  <si>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</si>
  <si>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</si>
  <si>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</si>
  <si>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</si>
  <si>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</si>
  <si>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</si>
  <si>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</si>
  <si>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</si>
  <si>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</si>
  <si>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</si>
  <si>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</si>
  <si>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</si>
  <si>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</si>
  <si>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</si>
  <si>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</si>
  <si>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</si>
  <si>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</si>
  <si>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</si>
  <si>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</si>
  <si>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</si>
  <si>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</si>
  <si>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</si>
  <si>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</si>
  <si>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</si>
  <si>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</si>
  <si>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</si>
  <si>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</si>
  <si>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</si>
  <si>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</si>
  <si>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</si>
  <si>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</si>
  <si>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</si>
  <si>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</si>
  <si>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</si>
  <si>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</si>
  <si>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</si>
  <si>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</si>
  <si>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</si>
  <si>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</si>
  <si>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</si>
  <si>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</si>
  <si>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</si>
  <si>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</si>
  <si>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</si>
  <si>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</si>
  <si>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</si>
  <si>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</si>
  <si>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</si>
  <si>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</si>
  <si>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</si>
  <si>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</si>
  <si>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</si>
  <si>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</si>
  <si>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</si>
  <si>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</si>
  <si>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</si>
  <si>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</si>
  <si>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</si>
  <si>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</si>
  <si>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</si>
  <si>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</si>
  <si>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</si>
  <si>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</si>
  <si>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</si>
  <si>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</si>
  <si>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</si>
  <si>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</si>
  <si>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</si>
  <si>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</si>
  <si>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</si>
  <si>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</si>
  <si>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</si>
  <si>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</si>
  <si>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</si>
  <si>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</si>
  <si>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</si>
  <si>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</si>
  <si>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</si>
  <si>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</si>
  <si>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</si>
  <si>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</si>
  <si>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</si>
  <si>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</si>
  <si>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</si>
  <si>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</si>
  <si>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</si>
  <si>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</si>
  <si>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</si>
  <si>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</si>
  <si>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</si>
  <si>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</si>
  <si>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</si>
  <si>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</si>
  <si>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</si>
  <si>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</si>
  <si>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</si>
  <si>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</si>
  <si>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</si>
  <si>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</si>
  <si>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</si>
  <si>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</si>
  <si>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</si>
  <si>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</si>
  <si>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</si>
  <si>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</si>
  <si>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</si>
  <si>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</si>
  <si>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</si>
  <si>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</si>
  <si>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</si>
  <si>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</si>
  <si>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</si>
  <si>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</si>
  <si>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</si>
  <si>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</si>
  <si>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</si>
  <si>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</si>
  <si>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</si>
  <si>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</si>
  <si>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</si>
  <si>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</si>
  <si>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</si>
  <si>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</si>
  <si>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</si>
  <si>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</si>
  <si>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</si>
  <si>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</si>
  <si>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</si>
  <si>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</si>
  <si>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</si>
  <si>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</si>
  <si>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</si>
  <si>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</si>
  <si>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</si>
  <si>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</si>
  <si>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</si>
  <si>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</si>
  <si>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</si>
  <si>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</si>
  <si>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</si>
  <si>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</si>
  <si>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</si>
  <si>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</si>
  <si>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</si>
  <si>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</si>
  <si>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</si>
  <si>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</si>
  <si>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</si>
  <si>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</si>
  <si>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</si>
  <si>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</si>
  <si>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</si>
  <si>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</si>
  <si>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</si>
  <si>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</si>
  <si>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</si>
  <si>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</si>
  <si>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</si>
  <si>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</si>
  <si>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</si>
  <si>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</si>
  <si>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</si>
  <si>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</si>
  <si>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</si>
  <si>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</si>
  <si>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</si>
  <si>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</si>
  <si>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</si>
  <si>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</si>
  <si>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</si>
  <si>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</si>
  <si>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</si>
  <si>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</si>
  <si>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</si>
  <si>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</si>
  <si>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</si>
  <si>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</si>
  <si>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</si>
  <si>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</si>
  <si>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</si>
  <si>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</si>
  <si>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</si>
  <si>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</si>
  <si>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</si>
  <si>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</si>
  <si>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</si>
  <si>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</si>
  <si>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</si>
  <si>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</si>
  <si>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</si>
  <si>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</si>
  <si>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</si>
  <si>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</si>
  <si>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</si>
  <si>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</si>
  <si>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</si>
  <si>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</si>
  <si>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</si>
  <si>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</si>
  <si>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</si>
  <si>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</si>
  <si>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</si>
  <si>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</si>
  <si>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</si>
  <si>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</si>
  <si>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</si>
  <si>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</si>
  <si>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</si>
  <si>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</si>
  <si>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</si>
  <si>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</si>
  <si>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</si>
  <si>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</si>
  <si>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</si>
  <si>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</si>
  <si>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</si>
  <si>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</si>
  <si>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----</t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</si>
  <si>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</si>
  <si>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</si>
  <si>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</si>
  <si>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</si>
  <si>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</si>
  <si>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</si>
  <si>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</si>
  <si>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</si>
  <si>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</si>
  <si>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</si>
  <si>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</si>
  <si>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</si>
  <si>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</si>
  <si>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</si>
  <si>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</si>
  <si>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</si>
  <si>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</si>
  <si>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</si>
  <si>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</si>
  <si>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</si>
  <si>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</si>
  <si>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</si>
  <si>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</si>
  <si>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</si>
  <si>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</si>
  <si>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</si>
  <si>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</si>
  <si>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</si>
  <si>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</si>
  <si>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</si>
  <si>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</si>
  <si>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</si>
  <si>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</si>
  <si>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</si>
  <si>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</si>
  <si>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</si>
  <si>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</si>
  <si>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</si>
  <si>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</si>
  <si>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30" type="noConversion"/>
  </si>
  <si>
    <t>20200416购入,20201109售出</t>
    <phoneticPr fontId="30" type="noConversion"/>
  </si>
  <si>
    <t>20200417购入,20201109售出</t>
    <phoneticPr fontId="30" type="noConversion"/>
  </si>
  <si>
    <t>20200420购入,20201109售出</t>
    <phoneticPr fontId="30" type="noConversion"/>
  </si>
  <si>
    <t>20200421购入,20201109售出</t>
    <phoneticPr fontId="30" type="noConversion"/>
  </si>
  <si>
    <t>20200422购入,20201109售出</t>
    <phoneticPr fontId="30" type="noConversion"/>
  </si>
  <si>
    <t>20200423购入,20201109售出</t>
    <phoneticPr fontId="30" type="noConversion"/>
  </si>
  <si>
    <t>20200427购入,20201109售出</t>
    <phoneticPr fontId="30" type="noConversion"/>
  </si>
  <si>
    <t>20200428购入,20201109售出</t>
    <phoneticPr fontId="30" type="noConversion"/>
  </si>
  <si>
    <t>20200429购入,20201109售出</t>
    <phoneticPr fontId="30" type="noConversion"/>
  </si>
  <si>
    <t>20200525购入,20201109售出</t>
    <phoneticPr fontId="30" type="noConversion"/>
  </si>
  <si>
    <t>20200526购入,20201109售出</t>
    <phoneticPr fontId="30" type="noConversion"/>
  </si>
  <si>
    <t>20200528购入,20201109售出</t>
    <phoneticPr fontId="30" type="noConversion"/>
  </si>
  <si>
    <t>20200529购入,20201109售出</t>
    <phoneticPr fontId="30" type="noConversion"/>
  </si>
  <si>
    <t>20200608购入,20201109售出</t>
    <phoneticPr fontId="30" type="noConversion"/>
  </si>
  <si>
    <t>20200609购入,20201109售出</t>
    <phoneticPr fontId="30" type="noConversion"/>
  </si>
  <si>
    <t>20200610购入,20201109售出</t>
    <phoneticPr fontId="30" type="noConversion"/>
  </si>
  <si>
    <t>20200616购入,20201109售出</t>
    <phoneticPr fontId="30" type="noConversion"/>
  </si>
  <si>
    <t>20200617购入,20201109售出</t>
    <phoneticPr fontId="30" type="noConversion"/>
  </si>
  <si>
    <t>20200618购入,20201109售出</t>
    <phoneticPr fontId="30" type="noConversion"/>
  </si>
  <si>
    <t>20200619购入,20201109售出</t>
    <phoneticPr fontId="30" type="noConversion"/>
  </si>
  <si>
    <t>20200622购入,20201109售出</t>
    <phoneticPr fontId="30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</si>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</sst>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0" fontId="9" fillId="0" borderId="0" xfId="0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6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1"/>
  <sheetViews>
    <sheetView tabSelected="1"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F20" sqref="F20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ROUND(SUM(H2:H19617),2)&amp;"盈利"</f>
        <v>3796.11盈利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TEXT(ROUND(SUM(H2:H19617)/SUM(M2:M19617)*365,4),"0.00%" &amp;  " 
年化")</f>
        <v>37.38%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47" t="s">
        <v>276</v>
      </c>
      <c r="B2" s="148">
        <v>135</v>
      </c>
      <c r="C2" s="169">
        <v>94.68</v>
      </c>
      <c r="D2" s="170">
        <v>1.4240999999999999</v>
      </c>
      <c r="E2" s="151">
        <v>0.22000000000000003</v>
      </c>
      <c r="F2" s="171">
        <v>0.23392592592592601</v>
      </c>
      <c r="G2" s="153">
        <v>166.58</v>
      </c>
      <c r="H2" s="172">
        <v>31.580000000000013</v>
      </c>
      <c r="I2" s="148" t="s">
        <v>975</v>
      </c>
      <c r="J2" s="155" t="s">
        <v>1805</v>
      </c>
      <c r="K2" s="173">
        <v>43830</v>
      </c>
      <c r="L2" s="173">
        <v>44144</v>
      </c>
      <c r="M2" s="174">
        <v>42525</v>
      </c>
      <c r="N2" s="159">
        <v>0.27105702527924763</v>
      </c>
      <c r="O2" s="160">
        <v>134.833788</v>
      </c>
      <c r="P2" s="160">
        <v>0.16621200000000158</v>
      </c>
      <c r="Q2" s="161">
        <v>0.9</v>
      </c>
      <c r="R2" s="162">
        <v>21879.949999999993</v>
      </c>
      <c r="S2" s="163">
        <v>31159.23679499999</v>
      </c>
      <c r="T2" s="163"/>
      <c r="U2" s="163"/>
      <c r="V2" s="165">
        <v>6067.16</v>
      </c>
      <c r="W2" s="165">
        <v>37226.396794999993</v>
      </c>
      <c r="X2" s="166">
        <v>33390</v>
      </c>
      <c r="Y2" s="162">
        <v>3836.3967949999933</v>
      </c>
      <c r="Z2" s="240">
        <v>0.11489657966457001</v>
      </c>
      <c r="AA2" s="240">
        <v>0.14040988400180909</v>
      </c>
      <c r="AB2" s="240">
        <v>0.14148758957771745</v>
      </c>
      <c r="AC2" s="240">
        <v>-2.6591009913147445E-2</v>
      </c>
      <c r="AD2" s="167" t="s">
        <v>972</v>
      </c>
    </row>
    <row r="3" spans="1:1025">
      <c r="A3" s="147" t="s">
        <v>277</v>
      </c>
      <c r="B3" s="148">
        <v>135</v>
      </c>
      <c r="C3" s="169">
        <v>93.48</v>
      </c>
      <c r="D3" s="170">
        <v>1.4424999999999999</v>
      </c>
      <c r="E3" s="151">
        <v>0.22000000000000003</v>
      </c>
      <c r="F3" s="171">
        <v>0.21822222222222229</v>
      </c>
      <c r="G3" s="153">
        <v>164.46</v>
      </c>
      <c r="H3" s="172">
        <v>29.460000000000008</v>
      </c>
      <c r="I3" s="148" t="s">
        <v>975</v>
      </c>
      <c r="J3" s="155" t="s">
        <v>1806</v>
      </c>
      <c r="K3" s="173">
        <v>43832</v>
      </c>
      <c r="L3" s="173">
        <v>44144</v>
      </c>
      <c r="M3" s="174">
        <v>42255</v>
      </c>
      <c r="N3" s="159">
        <v>0.25447639332623362</v>
      </c>
      <c r="O3" s="160">
        <v>134.8449</v>
      </c>
      <c r="P3" s="160">
        <v>0.15510000000000446</v>
      </c>
      <c r="Q3" s="161">
        <v>0.9</v>
      </c>
      <c r="R3" s="162">
        <v>21741.919999999995</v>
      </c>
      <c r="S3" s="163">
        <v>31362.719599999989</v>
      </c>
      <c r="T3" s="163">
        <v>231.51</v>
      </c>
      <c r="U3" s="163">
        <v>332.28</v>
      </c>
      <c r="V3" s="165">
        <v>6399.44</v>
      </c>
      <c r="W3" s="165">
        <v>37762.159599999992</v>
      </c>
      <c r="X3" s="166">
        <v>33525</v>
      </c>
      <c r="Y3" s="162">
        <v>4237.1595999999918</v>
      </c>
      <c r="Z3" s="240">
        <v>0.12638805667412356</v>
      </c>
      <c r="AA3" s="240">
        <v>0.15620542396175363</v>
      </c>
      <c r="AB3" s="240">
        <v>0.15560234750186397</v>
      </c>
      <c r="AC3" s="240">
        <v>-2.9214290827740408E-2</v>
      </c>
      <c r="AD3" s="167" t="s">
        <v>972</v>
      </c>
    </row>
    <row r="4" spans="1:1025">
      <c r="A4" s="147" t="s">
        <v>278</v>
      </c>
      <c r="B4" s="148">
        <v>135</v>
      </c>
      <c r="C4" s="169">
        <v>93.63</v>
      </c>
      <c r="D4" s="170">
        <v>1.4401999999999999</v>
      </c>
      <c r="E4" s="151">
        <v>0.22000000000000003</v>
      </c>
      <c r="F4" s="171">
        <v>0.22022222222222215</v>
      </c>
      <c r="G4" s="153">
        <v>164.73</v>
      </c>
      <c r="H4" s="172">
        <v>29.72999999999999</v>
      </c>
      <c r="I4" s="148" t="s">
        <v>975</v>
      </c>
      <c r="J4" s="155" t="s">
        <v>1807</v>
      </c>
      <c r="K4" s="173">
        <v>43833</v>
      </c>
      <c r="L4" s="173">
        <v>44144</v>
      </c>
      <c r="M4" s="174">
        <v>42120</v>
      </c>
      <c r="N4" s="159">
        <v>0.25763176638176627</v>
      </c>
      <c r="O4" s="160">
        <v>134.84592599999999</v>
      </c>
      <c r="P4" s="160">
        <v>0.15407400000000848</v>
      </c>
      <c r="Q4" s="161">
        <v>0.9</v>
      </c>
      <c r="R4" s="162">
        <v>21835.549999999996</v>
      </c>
      <c r="S4" s="163">
        <v>31447.559109999991</v>
      </c>
      <c r="T4" s="163"/>
      <c r="U4" s="163"/>
      <c r="V4" s="165">
        <v>6399.44</v>
      </c>
      <c r="W4" s="165">
        <v>37846.99910999999</v>
      </c>
      <c r="X4" s="166">
        <v>33660</v>
      </c>
      <c r="Y4" s="162">
        <v>4186.9991099999897</v>
      </c>
      <c r="Z4" s="240">
        <v>0.12439094206773582</v>
      </c>
      <c r="AA4" s="240">
        <v>0.15359182313202635</v>
      </c>
      <c r="AB4" s="240">
        <v>0.15313853161021962</v>
      </c>
      <c r="AC4" s="240">
        <v>-2.8747589542483798E-2</v>
      </c>
      <c r="AD4" s="167" t="s">
        <v>972</v>
      </c>
    </row>
    <row r="5" spans="1:1025">
      <c r="A5" s="147" t="s">
        <v>279</v>
      </c>
      <c r="B5" s="148">
        <v>135</v>
      </c>
      <c r="C5" s="169">
        <v>93.96</v>
      </c>
      <c r="D5" s="170">
        <v>1.4351</v>
      </c>
      <c r="E5" s="151">
        <v>0.22000000000000003</v>
      </c>
      <c r="F5" s="171">
        <v>0.22451851851851853</v>
      </c>
      <c r="G5" s="153">
        <v>165.31</v>
      </c>
      <c r="H5" s="172">
        <v>30.310000000000002</v>
      </c>
      <c r="I5" s="148" t="s">
        <v>975</v>
      </c>
      <c r="J5" s="155" t="s">
        <v>1808</v>
      </c>
      <c r="K5" s="173">
        <v>43836</v>
      </c>
      <c r="L5" s="173">
        <v>44144</v>
      </c>
      <c r="M5" s="174">
        <v>41715</v>
      </c>
      <c r="N5" s="159">
        <v>0.26520795876782932</v>
      </c>
      <c r="O5" s="160">
        <v>134.84199599999999</v>
      </c>
      <c r="P5" s="160">
        <v>0.15800400000000536</v>
      </c>
      <c r="Q5" s="161">
        <v>0.9</v>
      </c>
      <c r="R5" s="162">
        <v>21929.509999999995</v>
      </c>
      <c r="S5" s="163">
        <v>31471.039800999992</v>
      </c>
      <c r="T5" s="163"/>
      <c r="U5" s="163"/>
      <c r="V5" s="165">
        <v>6399.44</v>
      </c>
      <c r="W5" s="165">
        <v>37870.479800999994</v>
      </c>
      <c r="X5" s="166">
        <v>33795</v>
      </c>
      <c r="Y5" s="162">
        <v>4075.479800999994</v>
      </c>
      <c r="Z5" s="240">
        <v>0.12059416484687069</v>
      </c>
      <c r="AA5" s="240">
        <v>0.14876424504554708</v>
      </c>
      <c r="AB5" s="240">
        <v>0.14845496472851005</v>
      </c>
      <c r="AC5" s="240">
        <v>-2.7860799881639364E-2</v>
      </c>
      <c r="AD5" s="167" t="s">
        <v>972</v>
      </c>
    </row>
    <row r="6" spans="1:1025">
      <c r="A6" s="147" t="s">
        <v>280</v>
      </c>
      <c r="B6" s="148">
        <v>135</v>
      </c>
      <c r="C6" s="169">
        <v>93.3</v>
      </c>
      <c r="D6" s="170">
        <v>1.4452</v>
      </c>
      <c r="E6" s="151">
        <v>0.22000000000000003</v>
      </c>
      <c r="F6" s="171">
        <v>0.21592592592592597</v>
      </c>
      <c r="G6" s="153">
        <v>164.15</v>
      </c>
      <c r="H6" s="172">
        <v>29.150000000000006</v>
      </c>
      <c r="I6" s="148" t="s">
        <v>975</v>
      </c>
      <c r="J6" s="155" t="s">
        <v>1809</v>
      </c>
      <c r="K6" s="173">
        <v>43837</v>
      </c>
      <c r="L6" s="173">
        <v>44144</v>
      </c>
      <c r="M6" s="174">
        <v>41580</v>
      </c>
      <c r="N6" s="159">
        <v>0.25588624338624344</v>
      </c>
      <c r="O6" s="160">
        <v>134.83716000000001</v>
      </c>
      <c r="P6" s="160">
        <v>0.16283999999998855</v>
      </c>
      <c r="Q6" s="161">
        <v>0.9</v>
      </c>
      <c r="R6" s="162">
        <v>22022.809999999994</v>
      </c>
      <c r="S6" s="163">
        <v>31827.365011999991</v>
      </c>
      <c r="T6" s="163"/>
      <c r="U6" s="163"/>
      <c r="V6" s="165">
        <v>6399.44</v>
      </c>
      <c r="W6" s="165">
        <v>38226.80501199999</v>
      </c>
      <c r="X6" s="166">
        <v>33930</v>
      </c>
      <c r="Y6" s="162">
        <v>4296.8050119999898</v>
      </c>
      <c r="Z6" s="240">
        <v>0.12663734193928655</v>
      </c>
      <c r="AA6" s="240">
        <v>0.15607401418641653</v>
      </c>
      <c r="AB6" s="240">
        <v>0.15590997571470666</v>
      </c>
      <c r="AC6" s="240">
        <v>-2.9272633775420109E-2</v>
      </c>
      <c r="AD6" s="167" t="s">
        <v>972</v>
      </c>
    </row>
    <row r="7" spans="1:1025">
      <c r="A7" s="147" t="s">
        <v>281</v>
      </c>
      <c r="B7" s="148">
        <v>135</v>
      </c>
      <c r="C7" s="169">
        <v>94.32</v>
      </c>
      <c r="D7" s="170">
        <v>1.4296</v>
      </c>
      <c r="E7" s="151">
        <v>0.22000000000000003</v>
      </c>
      <c r="F7" s="171">
        <v>0.22918518518518516</v>
      </c>
      <c r="G7" s="153">
        <v>165.94</v>
      </c>
      <c r="H7" s="172">
        <v>30.939999999999998</v>
      </c>
      <c r="I7" s="148" t="s">
        <v>975</v>
      </c>
      <c r="J7" s="155" t="s">
        <v>1810</v>
      </c>
      <c r="K7" s="173">
        <v>43838</v>
      </c>
      <c r="L7" s="173">
        <v>44144</v>
      </c>
      <c r="M7" s="174">
        <v>41445</v>
      </c>
      <c r="N7" s="159">
        <v>0.27248401495958496</v>
      </c>
      <c r="O7" s="160">
        <v>134.83987199999999</v>
      </c>
      <c r="P7" s="160">
        <v>0.16012800000001448</v>
      </c>
      <c r="Q7" s="161">
        <v>0.9</v>
      </c>
      <c r="R7" s="162">
        <v>22117.129999999994</v>
      </c>
      <c r="S7" s="163">
        <v>31618.649047999992</v>
      </c>
      <c r="T7" s="163"/>
      <c r="U7" s="163"/>
      <c r="V7" s="165">
        <v>6399.44</v>
      </c>
      <c r="W7" s="165">
        <v>38018.089047999994</v>
      </c>
      <c r="X7" s="166">
        <v>34065</v>
      </c>
      <c r="Y7" s="162">
        <v>3953.0890479999944</v>
      </c>
      <c r="Z7" s="240">
        <v>0.11604547330104187</v>
      </c>
      <c r="AA7" s="240">
        <v>0.1428884522127869</v>
      </c>
      <c r="AB7" s="240">
        <v>0.14285954851020066</v>
      </c>
      <c r="AC7" s="240">
        <v>-2.6814075209158794E-2</v>
      </c>
      <c r="AD7" s="167" t="s">
        <v>972</v>
      </c>
    </row>
    <row r="8" spans="1:1025">
      <c r="A8" s="31" t="s">
        <v>282</v>
      </c>
      <c r="B8" s="2">
        <v>135</v>
      </c>
      <c r="C8" s="125">
        <v>93.21</v>
      </c>
      <c r="D8" s="121">
        <v>1.4466000000000001</v>
      </c>
      <c r="E8" s="32">
        <f>10%*Q8+13%</f>
        <v>0.22000000000000003</v>
      </c>
      <c r="F8" s="13">
        <f>IF(G8="",($F$1*C8-B8)/B8,H8/B8)</f>
        <v>0.12335311111111112</v>
      </c>
      <c r="H8" s="5">
        <f>IF(G8="",$F$1*C8-B8,G8-B8)</f>
        <v>16.652670000000001</v>
      </c>
      <c r="I8" s="2" t="s">
        <v>66</v>
      </c>
      <c r="J8" s="33" t="s">
        <v>283</v>
      </c>
      <c r="K8" s="34">
        <f>DATE(MID(J8,1,4),MID(J8,5,2),MID(J8,7,2))</f>
        <v>43839</v>
      </c>
      <c r="L8" s="34" t="str">
        <f ca="1">IF(LEN(J8) &gt; 15,DATE(MID(J8,12,4),MID(J8,16,2),MID(J8,18,2)),TEXT(TODAY(),"yyyy-mm-dd"))</f>
        <v>2020-11-10</v>
      </c>
      <c r="M8" s="18">
        <f ca="1">(L8-K8+1)*B8</f>
        <v>41445</v>
      </c>
      <c r="N8" s="19">
        <f ca="1">H8/M8*365</f>
        <v>0.14665760767281941</v>
      </c>
      <c r="O8" s="35">
        <f>D8*C8</f>
        <v>134.83758599999999</v>
      </c>
      <c r="P8" s="35">
        <f>B8-O8</f>
        <v>0.16241400000001249</v>
      </c>
      <c r="Q8" s="36">
        <f>B8/150</f>
        <v>0.9</v>
      </c>
      <c r="R8" s="37">
        <f>R7+C8-T8</f>
        <v>22210.339999999993</v>
      </c>
      <c r="S8" s="38">
        <f>R8*D8</f>
        <v>32129.477843999994</v>
      </c>
      <c r="T8" s="38"/>
      <c r="U8" s="38"/>
      <c r="V8" s="39">
        <f>V7+U8</f>
        <v>6399.44</v>
      </c>
      <c r="W8" s="39">
        <f>V8+S8</f>
        <v>38528.917843999996</v>
      </c>
      <c r="X8" s="1">
        <f>X7+B8</f>
        <v>34200</v>
      </c>
      <c r="Y8" s="37">
        <f>W8-X8</f>
        <v>4328.917843999996</v>
      </c>
      <c r="Z8" s="204">
        <f>W8/X8-1</f>
        <v>0.12657654514619865</v>
      </c>
      <c r="AA8" s="204">
        <f>S8/(X8-V8)-1</f>
        <v>0.155713332537186</v>
      </c>
      <c r="AB8" s="204">
        <f>SUM($C$2:C8)*D8/SUM($B$2:B8)-1</f>
        <v>5.0884952380954029E-3</v>
      </c>
      <c r="AC8" s="204">
        <f>Z8-AB8</f>
        <v>0.12148804990810325</v>
      </c>
      <c r="AD8" s="40">
        <f>IF(E8-F8&lt;0,"达成",E8-F8)</f>
        <v>9.6646888888888907E-2</v>
      </c>
    </row>
    <row r="9" spans="1:1025">
      <c r="A9" s="31" t="s">
        <v>284</v>
      </c>
      <c r="B9" s="2">
        <v>135</v>
      </c>
      <c r="C9" s="125">
        <v>93.22</v>
      </c>
      <c r="D9" s="121">
        <v>1.4464999999999999</v>
      </c>
      <c r="E9" s="32">
        <f>10%*Q9+13%</f>
        <v>0.22000000000000003</v>
      </c>
      <c r="F9" s="13">
        <f>IF(G9="",($F$1*C9-B9)/B9,H9/B9)</f>
        <v>0.12347362962962957</v>
      </c>
      <c r="H9" s="5">
        <f>IF(G9="",$F$1*C9-B9,G9-B9)</f>
        <v>16.668939999999992</v>
      </c>
      <c r="I9" s="2" t="s">
        <v>66</v>
      </c>
      <c r="J9" s="33" t="s">
        <v>285</v>
      </c>
      <c r="K9" s="34">
        <f>DATE(MID(J9,1,4),MID(J9,5,2),MID(J9,7,2))</f>
        <v>43840</v>
      </c>
      <c r="L9" s="34" t="str">
        <f ca="1">IF(LEN(J9) &gt; 15,DATE(MID(J9,12,4),MID(J9,16,2),MID(J9,18,2)),TEXT(TODAY(),"yyyy-mm-dd"))</f>
        <v>2020-11-10</v>
      </c>
      <c r="M9" s="18">
        <f ca="1">(L9-K9+1)*B9</f>
        <v>41310</v>
      </c>
      <c r="N9" s="19">
        <f ca="1">H9/M9*365</f>
        <v>0.14728063664972155</v>
      </c>
      <c r="O9" s="35">
        <f>D9*C9</f>
        <v>134.84272999999999</v>
      </c>
      <c r="P9" s="35">
        <f>B9-O9</f>
        <v>0.15727000000001112</v>
      </c>
      <c r="Q9" s="36">
        <f>B9/150</f>
        <v>0.9</v>
      </c>
      <c r="R9" s="37">
        <f>R8+C9-T9</f>
        <v>22303.559999999994</v>
      </c>
      <c r="S9" s="38">
        <f>R9*D9</f>
        <v>32262.099539999988</v>
      </c>
      <c r="T9" s="38"/>
      <c r="U9" s="38"/>
      <c r="V9" s="39">
        <f>V8+U9</f>
        <v>6399.44</v>
      </c>
      <c r="W9" s="39">
        <f>V9+S9</f>
        <v>38661.539539999991</v>
      </c>
      <c r="X9" s="1">
        <f>X8+B9</f>
        <v>34335</v>
      </c>
      <c r="Y9" s="37">
        <f>W9-X9</f>
        <v>4326.5395399999907</v>
      </c>
      <c r="Z9" s="204">
        <f>W9/X9-1</f>
        <v>0.12600959778651499</v>
      </c>
      <c r="AA9" s="204">
        <f>S9/(X9-V9)-1</f>
        <v>0.1548757046574325</v>
      </c>
      <c r="AB9" s="204">
        <f>SUM($C$2:C9)*D9/SUM($B$2:B9)-1</f>
        <v>4.2460185185186905E-3</v>
      </c>
      <c r="AC9" s="204">
        <f>Z9-AB9</f>
        <v>0.1217635792679963</v>
      </c>
      <c r="AD9" s="40">
        <f>IF(E9-F9&lt;0,"达成",E9-F9)</f>
        <v>9.6526370370370457E-2</v>
      </c>
    </row>
    <row r="10" spans="1:1025">
      <c r="A10" s="31" t="s">
        <v>286</v>
      </c>
      <c r="B10" s="2">
        <v>135</v>
      </c>
      <c r="C10" s="125">
        <v>92.37</v>
      </c>
      <c r="D10" s="121">
        <v>1.4598</v>
      </c>
      <c r="E10" s="32">
        <f>10%*Q10+13%</f>
        <v>0.22000000000000003</v>
      </c>
      <c r="F10" s="13">
        <f>IF(G10="",($F$1*C10-B10)/B10,H10/B10)</f>
        <v>0.11322955555555554</v>
      </c>
      <c r="H10" s="5">
        <f>IF(G10="",$F$1*C10-B10,G10-B10)</f>
        <v>15.285989999999998</v>
      </c>
      <c r="I10" s="2" t="s">
        <v>66</v>
      </c>
      <c r="J10" s="33" t="s">
        <v>287</v>
      </c>
      <c r="K10" s="34">
        <f>DATE(MID(J10,1,4),MID(J10,5,2),MID(J10,7,2))</f>
        <v>43843</v>
      </c>
      <c r="L10" s="34" t="str">
        <f ca="1">IF(LEN(J10) &gt; 15,DATE(MID(J10,12,4),MID(J10,16,2),MID(J10,18,2)),TEXT(TODAY(),"yyyy-mm-dd"))</f>
        <v>2020-11-10</v>
      </c>
      <c r="M10" s="18">
        <f ca="1">(L10-K10+1)*B10</f>
        <v>40905</v>
      </c>
      <c r="N10" s="19">
        <f ca="1">H10/M10*365</f>
        <v>0.1363986395306197</v>
      </c>
      <c r="O10" s="35">
        <f>D10*C10</f>
        <v>134.84172599999999</v>
      </c>
      <c r="P10" s="35">
        <f>B10-O10</f>
        <v>0.1582740000000058</v>
      </c>
      <c r="Q10" s="36">
        <f>B10/150</f>
        <v>0.9</v>
      </c>
      <c r="R10" s="37">
        <f>R9+C10-T10</f>
        <v>21943.239999999994</v>
      </c>
      <c r="S10" s="38">
        <f>R10*D10</f>
        <v>32032.741751999991</v>
      </c>
      <c r="T10" s="38">
        <v>452.69</v>
      </c>
      <c r="U10" s="38">
        <v>657.54</v>
      </c>
      <c r="V10" s="39">
        <f>V9+U10</f>
        <v>7056.98</v>
      </c>
      <c r="W10" s="39">
        <f>V10+S10</f>
        <v>39089.72175199999</v>
      </c>
      <c r="X10" s="1">
        <f>X9+B10</f>
        <v>34470</v>
      </c>
      <c r="Y10" s="37">
        <f>W10-X10</f>
        <v>4619.7217519999904</v>
      </c>
      <c r="Z10" s="204">
        <f>W10/X10-1</f>
        <v>0.1340215187699445</v>
      </c>
      <c r="AA10" s="204">
        <f>S10/(X10-V10)-1</f>
        <v>0.16852290451763396</v>
      </c>
      <c r="AB10" s="204">
        <f>SUM($C$2:C10)*D10/SUM($B$2:B10)-1</f>
        <v>1.185165925925924E-2</v>
      </c>
      <c r="AC10" s="204">
        <f>Z10-AB10</f>
        <v>0.12216985951068526</v>
      </c>
      <c r="AD10" s="40">
        <f>IF(E10-F10&lt;0,"达成",E10-F10)</f>
        <v>0.10677044444444449</v>
      </c>
    </row>
    <row r="11" spans="1:1025">
      <c r="A11" s="31" t="s">
        <v>288</v>
      </c>
      <c r="B11" s="2">
        <v>135</v>
      </c>
      <c r="C11" s="125">
        <v>92.65</v>
      </c>
      <c r="D11" s="121">
        <v>1.4553</v>
      </c>
      <c r="E11" s="32">
        <f>10%*Q11+13%</f>
        <v>0.22000000000000003</v>
      </c>
      <c r="F11" s="13">
        <f>IF(G11="",($F$1*C11-B11)/B11,H11/B11)</f>
        <v>0.11660407407407421</v>
      </c>
      <c r="H11" s="5">
        <f>IF(G11="",$F$1*C11-B11,G11-B11)</f>
        <v>15.741550000000018</v>
      </c>
      <c r="I11" s="2" t="s">
        <v>66</v>
      </c>
      <c r="J11" s="33" t="s">
        <v>289</v>
      </c>
      <c r="K11" s="34">
        <f>DATE(MID(J11,1,4),MID(J11,5,2),MID(J11,7,2))</f>
        <v>43844</v>
      </c>
      <c r="L11" s="34" t="str">
        <f ca="1">IF(LEN(J11) &gt; 15,DATE(MID(J11,12,4),MID(J11,16,2),MID(J11,18,2)),TEXT(TODAY(),"yyyy-mm-dd"))</f>
        <v>2020-11-10</v>
      </c>
      <c r="M11" s="18">
        <f ca="1">(L11-K11+1)*B11</f>
        <v>40770</v>
      </c>
      <c r="N11" s="19">
        <f ca="1">H11/M11*365</f>
        <v>0.14092876502330159</v>
      </c>
      <c r="O11" s="35">
        <f>D11*C11</f>
        <v>134.83354500000002</v>
      </c>
      <c r="P11" s="35">
        <f>B11-O11</f>
        <v>0.16645499999998492</v>
      </c>
      <c r="Q11" s="36">
        <f>B11/150</f>
        <v>0.9</v>
      </c>
      <c r="R11" s="37">
        <f>R10+C11-T11</f>
        <v>22035.889999999996</v>
      </c>
      <c r="S11" s="38">
        <f>R11*D11</f>
        <v>32068.830716999993</v>
      </c>
      <c r="T11" s="38"/>
      <c r="U11" s="38"/>
      <c r="V11" s="39">
        <f>V10+U11</f>
        <v>7056.98</v>
      </c>
      <c r="W11" s="39">
        <f>V11+S11</f>
        <v>39125.810716999993</v>
      </c>
      <c r="X11" s="1">
        <f>X10+B11</f>
        <v>34605</v>
      </c>
      <c r="Y11" s="37">
        <f>W11-X11</f>
        <v>4520.810716999993</v>
      </c>
      <c r="Z11" s="204">
        <f>W11/X11-1</f>
        <v>0.13064039060829336</v>
      </c>
      <c r="AA11" s="204">
        <f>S11/(X11-V11)-1</f>
        <v>0.16410655709557331</v>
      </c>
      <c r="AB11" s="204">
        <f>SUM($C$2:C11)*D11/SUM($B$2:B11)-1</f>
        <v>7.7359600000002082E-3</v>
      </c>
      <c r="AC11" s="204">
        <f>Z11-AB11</f>
        <v>0.12290443060829315</v>
      </c>
      <c r="AD11" s="40">
        <f>IF(E11-F11&lt;0,"达成",E11-F11)</f>
        <v>0.10339592592592582</v>
      </c>
    </row>
    <row r="12" spans="1:1025">
      <c r="A12" s="31" t="s">
        <v>290</v>
      </c>
      <c r="B12" s="2">
        <v>135</v>
      </c>
      <c r="C12" s="125">
        <v>93.14</v>
      </c>
      <c r="D12" s="121">
        <v>1.4477</v>
      </c>
      <c r="E12" s="32">
        <f>10%*Q12+13%</f>
        <v>0.22000000000000003</v>
      </c>
      <c r="F12" s="13">
        <f>IF(G12="",($F$1*C12-B12)/B12,H12/B12)</f>
        <v>0.1225094814814815</v>
      </c>
      <c r="H12" s="5">
        <f>IF(G12="",$F$1*C12-B12,G12-B12)</f>
        <v>16.538780000000003</v>
      </c>
      <c r="I12" s="2" t="s">
        <v>66</v>
      </c>
      <c r="J12" s="33" t="s">
        <v>291</v>
      </c>
      <c r="K12" s="34">
        <f>DATE(MID(J12,1,4),MID(J12,5,2),MID(J12,7,2))</f>
        <v>43845</v>
      </c>
      <c r="L12" s="34" t="str">
        <f ca="1">IF(LEN(J12) &gt; 15,DATE(MID(J12,12,4),MID(J12,16,2),MID(J12,18,2)),TEXT(TODAY(),"yyyy-mm-dd"))</f>
        <v>2020-11-10</v>
      </c>
      <c r="M12" s="18">
        <f ca="1">(L12-K12+1)*B12</f>
        <v>40635</v>
      </c>
      <c r="N12" s="19">
        <f ca="1">H12/M12*365</f>
        <v>0.148558009105451</v>
      </c>
      <c r="O12" s="35">
        <f>D12*C12</f>
        <v>134.83877799999999</v>
      </c>
      <c r="P12" s="35">
        <f>B12-O12</f>
        <v>0.1612220000000093</v>
      </c>
      <c r="Q12" s="36">
        <f>B12/150</f>
        <v>0.9</v>
      </c>
      <c r="R12" s="37">
        <f>R11+C12-T12</f>
        <v>22129.029999999995</v>
      </c>
      <c r="S12" s="38">
        <f>R12*D12</f>
        <v>32036.196730999993</v>
      </c>
      <c r="T12" s="38"/>
      <c r="U12" s="38"/>
      <c r="V12" s="39">
        <f>V11+U12</f>
        <v>7056.98</v>
      </c>
      <c r="W12" s="39">
        <f>V12+S12</f>
        <v>39093.176730999992</v>
      </c>
      <c r="X12" s="1">
        <f>X11+B12</f>
        <v>34740</v>
      </c>
      <c r="Y12" s="37">
        <f>W12-X12</f>
        <v>4353.1767309999923</v>
      </c>
      <c r="Z12" s="204">
        <f>W12/X12-1</f>
        <v>0.12530733249856052</v>
      </c>
      <c r="AA12" s="204">
        <f>S12/(X12-V12)-1</f>
        <v>0.15725078878677223</v>
      </c>
      <c r="AB12" s="204">
        <f>SUM($C$2:C12)*D12/SUM($B$2:B12)-1</f>
        <v>2.13985993265986E-3</v>
      </c>
      <c r="AC12" s="204">
        <f>Z12-AB12</f>
        <v>0.12316747256590066</v>
      </c>
      <c r="AD12" s="40">
        <f>IF(E12-F12&lt;0,"达成",E12-F12)</f>
        <v>9.7490518518518532E-2</v>
      </c>
    </row>
    <row r="13" spans="1:1025">
      <c r="A13" s="147" t="s">
        <v>292</v>
      </c>
      <c r="B13" s="148">
        <v>135</v>
      </c>
      <c r="C13" s="169">
        <v>93.47</v>
      </c>
      <c r="D13" s="170">
        <v>1.4426000000000001</v>
      </c>
      <c r="E13" s="151">
        <v>0.22000000000000003</v>
      </c>
      <c r="F13" s="171">
        <v>0.21814814814814806</v>
      </c>
      <c r="G13" s="153">
        <v>164.45</v>
      </c>
      <c r="H13" s="172">
        <v>29.449999999999989</v>
      </c>
      <c r="I13" s="148" t="s">
        <v>975</v>
      </c>
      <c r="J13" s="155" t="s">
        <v>1823</v>
      </c>
      <c r="K13" s="173">
        <v>43846</v>
      </c>
      <c r="L13" s="173">
        <v>44144</v>
      </c>
      <c r="M13" s="174">
        <v>40365</v>
      </c>
      <c r="N13" s="159">
        <v>0.26630125108385966</v>
      </c>
      <c r="O13" s="160">
        <v>134.839822</v>
      </c>
      <c r="P13" s="160">
        <v>0.16017800000000193</v>
      </c>
      <c r="Q13" s="161">
        <v>0.9</v>
      </c>
      <c r="R13" s="162">
        <v>22222.499999999996</v>
      </c>
      <c r="S13" s="163">
        <v>32058.178499999998</v>
      </c>
      <c r="T13" s="163"/>
      <c r="U13" s="163"/>
      <c r="V13" s="165">
        <v>7056.98</v>
      </c>
      <c r="W13" s="165">
        <v>39115.158499999998</v>
      </c>
      <c r="X13" s="166">
        <v>34875</v>
      </c>
      <c r="Y13" s="162">
        <v>4240.1584999999977</v>
      </c>
      <c r="Z13" s="240">
        <v>0.12158160573476695</v>
      </c>
      <c r="AA13" s="240">
        <v>0.15242488502057294</v>
      </c>
      <c r="AB13" s="240">
        <v>0.14955095988530465</v>
      </c>
      <c r="AC13" s="240">
        <v>-2.7969354150537695E-2</v>
      </c>
      <c r="AD13" s="167" t="s">
        <v>972</v>
      </c>
    </row>
    <row r="14" spans="1:1025">
      <c r="A14" s="147" t="s">
        <v>293</v>
      </c>
      <c r="B14" s="148">
        <v>135</v>
      </c>
      <c r="C14" s="169">
        <v>93.35</v>
      </c>
      <c r="D14" s="170">
        <v>1.4444999999999999</v>
      </c>
      <c r="E14" s="151">
        <v>0.22000000000000003</v>
      </c>
      <c r="F14" s="171">
        <v>0.21659259259259267</v>
      </c>
      <c r="G14" s="153">
        <v>164.24</v>
      </c>
      <c r="H14" s="172">
        <v>29.240000000000009</v>
      </c>
      <c r="I14" s="148" t="s">
        <v>975</v>
      </c>
      <c r="J14" s="155" t="s">
        <v>1824</v>
      </c>
      <c r="K14" s="173">
        <v>43847</v>
      </c>
      <c r="L14" s="173">
        <v>44144</v>
      </c>
      <c r="M14" s="174">
        <v>40230</v>
      </c>
      <c r="N14" s="159">
        <v>0.26528958488690041</v>
      </c>
      <c r="O14" s="160">
        <v>134.84407499999998</v>
      </c>
      <c r="P14" s="160">
        <v>0.15592500000002474</v>
      </c>
      <c r="Q14" s="161">
        <v>0.9</v>
      </c>
      <c r="R14" s="162">
        <v>22315.849999999995</v>
      </c>
      <c r="S14" s="163">
        <v>32235.245324999989</v>
      </c>
      <c r="T14" s="163"/>
      <c r="U14" s="163"/>
      <c r="V14" s="165">
        <v>7056.98</v>
      </c>
      <c r="W14" s="165">
        <v>39292.225324999992</v>
      </c>
      <c r="X14" s="166">
        <v>35010</v>
      </c>
      <c r="Y14" s="162">
        <v>4282.2253249999922</v>
      </c>
      <c r="Z14" s="240">
        <v>0.1223143480434159</v>
      </c>
      <c r="AA14" s="240">
        <v>0.15319365581965694</v>
      </c>
      <c r="AB14" s="240">
        <v>0.15047802827763457</v>
      </c>
      <c r="AC14" s="240">
        <v>-2.8163680234218669E-2</v>
      </c>
      <c r="AD14" s="167" t="s">
        <v>972</v>
      </c>
    </row>
    <row r="15" spans="1:1025">
      <c r="A15" s="31" t="s">
        <v>294</v>
      </c>
      <c r="B15" s="2">
        <v>135</v>
      </c>
      <c r="C15" s="125">
        <v>92.67</v>
      </c>
      <c r="D15" s="121">
        <v>1.4551000000000001</v>
      </c>
      <c r="E15" s="32">
        <f>10%*Q15+13%</f>
        <v>0.22000000000000003</v>
      </c>
      <c r="F15" s="13">
        <f>IF(G15="",($F$1*C15-B15)/B15,H15/B15)</f>
        <v>0.11684511111111112</v>
      </c>
      <c r="H15" s="5">
        <f>IF(G15="",$F$1*C15-B15,G15-B15)</f>
        <v>15.774090000000001</v>
      </c>
      <c r="I15" s="2" t="s">
        <v>66</v>
      </c>
      <c r="J15" s="33" t="s">
        <v>295</v>
      </c>
      <c r="K15" s="34">
        <f>DATE(MID(J15,1,4),MID(J15,5,2),MID(J15,7,2))</f>
        <v>43850</v>
      </c>
      <c r="L15" s="34" t="str">
        <f ca="1">IF(LEN(J15) &gt; 15,DATE(MID(J15,12,4),MID(J15,16,2),MID(J15,18,2)),TEXT(TODAY(),"yyyy-mm-dd"))</f>
        <v>2020-11-10</v>
      </c>
      <c r="M15" s="18">
        <f ca="1">(L15-K15+1)*B15</f>
        <v>39960</v>
      </c>
      <c r="N15" s="19">
        <f ca="1">H15/M15*365</f>
        <v>0.1440826539039039</v>
      </c>
      <c r="O15" s="35">
        <f>D15*C15</f>
        <v>134.84411700000001</v>
      </c>
      <c r="P15" s="35">
        <f>B15-O15</f>
        <v>0.15588299999998867</v>
      </c>
      <c r="Q15" s="36">
        <f>B15/150</f>
        <v>0.9</v>
      </c>
      <c r="R15" s="37">
        <f>R14+C15-T15</f>
        <v>22408.519999999993</v>
      </c>
      <c r="S15" s="38">
        <f>R15*D15</f>
        <v>32606.637451999992</v>
      </c>
      <c r="T15" s="38"/>
      <c r="U15" s="38"/>
      <c r="V15" s="39">
        <f>V14+U15</f>
        <v>7056.98</v>
      </c>
      <c r="W15" s="39">
        <f>V15+S15</f>
        <v>39663.617451999991</v>
      </c>
      <c r="X15" s="1">
        <f>X14+B15</f>
        <v>35145</v>
      </c>
      <c r="Y15" s="37">
        <f>W15-X15</f>
        <v>4518.6174519999913</v>
      </c>
      <c r="Z15" s="204">
        <f>W15/X15-1</f>
        <v>0.12857070570493634</v>
      </c>
      <c r="AA15" s="204">
        <f>S15/(X15-V15)-1</f>
        <v>0.16087347744696823</v>
      </c>
      <c r="AB15" s="204">
        <f>SUM($C$2:C15)*D15/SUM($B$2:B15)-1</f>
        <v>6.5981455026455915E-3</v>
      </c>
      <c r="AC15" s="204">
        <f>Z15-AB15</f>
        <v>0.12197256020229075</v>
      </c>
      <c r="AD15" s="40">
        <f>IF(E15-F15&lt;0,"达成",E15-F15)</f>
        <v>0.10315488888888891</v>
      </c>
    </row>
    <row r="16" spans="1:1025">
      <c r="A16" s="147" t="s">
        <v>296</v>
      </c>
      <c r="B16" s="148">
        <v>135</v>
      </c>
      <c r="C16" s="169">
        <v>94.18</v>
      </c>
      <c r="D16" s="170">
        <v>1.4318</v>
      </c>
      <c r="E16" s="151">
        <v>0.22000000000000003</v>
      </c>
      <c r="F16" s="171">
        <v>0.22740740740740734</v>
      </c>
      <c r="G16" s="153">
        <v>165.7</v>
      </c>
      <c r="H16" s="172">
        <v>30.699999999999989</v>
      </c>
      <c r="I16" s="148" t="s">
        <v>975</v>
      </c>
      <c r="J16" s="155" t="s">
        <v>1825</v>
      </c>
      <c r="K16" s="173">
        <v>43851</v>
      </c>
      <c r="L16" s="173">
        <v>44144</v>
      </c>
      <c r="M16" s="174">
        <v>39690</v>
      </c>
      <c r="N16" s="159">
        <v>0.28232552280171319</v>
      </c>
      <c r="O16" s="160">
        <v>134.846924</v>
      </c>
      <c r="P16" s="160">
        <v>0.15307599999999866</v>
      </c>
      <c r="Q16" s="161">
        <v>0.9</v>
      </c>
      <c r="R16" s="162">
        <v>22502.699999999993</v>
      </c>
      <c r="S16" s="163">
        <v>32219.365859999991</v>
      </c>
      <c r="T16" s="163"/>
      <c r="U16" s="163"/>
      <c r="V16" s="165">
        <v>7056.98</v>
      </c>
      <c r="W16" s="165">
        <v>39276.345859999987</v>
      </c>
      <c r="X16" s="166">
        <v>35280</v>
      </c>
      <c r="Y16" s="162">
        <v>3996.3458599999867</v>
      </c>
      <c r="Z16" s="240">
        <v>0.11327510941043051</v>
      </c>
      <c r="AA16" s="240">
        <v>0.14159880338815589</v>
      </c>
      <c r="AB16" s="240">
        <v>0.13921889393424003</v>
      </c>
      <c r="AC16" s="240">
        <v>-2.5943784523809521E-2</v>
      </c>
      <c r="AD16" s="167" t="s">
        <v>972</v>
      </c>
    </row>
    <row r="17" spans="1:30">
      <c r="A17" s="147" t="s">
        <v>297</v>
      </c>
      <c r="B17" s="148">
        <v>135</v>
      </c>
      <c r="C17" s="169">
        <v>93.8</v>
      </c>
      <c r="D17" s="170">
        <v>1.4376</v>
      </c>
      <c r="E17" s="151">
        <v>0.22000000000000003</v>
      </c>
      <c r="F17" s="171">
        <v>0.22244444444444444</v>
      </c>
      <c r="G17" s="153">
        <v>165.03</v>
      </c>
      <c r="H17" s="172">
        <v>30.03</v>
      </c>
      <c r="I17" s="148" t="s">
        <v>975</v>
      </c>
      <c r="J17" s="155" t="s">
        <v>1826</v>
      </c>
      <c r="K17" s="173">
        <v>43852</v>
      </c>
      <c r="L17" s="173">
        <v>44144</v>
      </c>
      <c r="M17" s="174">
        <v>39555</v>
      </c>
      <c r="N17" s="159">
        <v>0.27710656048540006</v>
      </c>
      <c r="O17" s="160">
        <v>134.84688</v>
      </c>
      <c r="P17" s="160">
        <v>0.15312000000000126</v>
      </c>
      <c r="Q17" s="161">
        <v>0.9</v>
      </c>
      <c r="R17" s="162">
        <v>22596.499999999993</v>
      </c>
      <c r="S17" s="163">
        <v>32484.728399999989</v>
      </c>
      <c r="T17" s="163"/>
      <c r="U17" s="163"/>
      <c r="V17" s="165">
        <v>7056.98</v>
      </c>
      <c r="W17" s="165">
        <v>39541.708399999989</v>
      </c>
      <c r="X17" s="166">
        <v>35415</v>
      </c>
      <c r="Y17" s="162">
        <v>4126.7083999999886</v>
      </c>
      <c r="Z17" s="240">
        <v>0.11652430890865428</v>
      </c>
      <c r="AA17" s="240">
        <v>0.145521739529064</v>
      </c>
      <c r="AB17" s="240">
        <v>0.14328108360864023</v>
      </c>
      <c r="AC17" s="240">
        <v>-2.6756774699985941E-2</v>
      </c>
      <c r="AD17" s="167" t="s">
        <v>972</v>
      </c>
    </row>
    <row r="18" spans="1:30">
      <c r="A18" s="147" t="s">
        <v>298</v>
      </c>
      <c r="B18" s="148">
        <v>135</v>
      </c>
      <c r="C18" s="169">
        <v>96.59</v>
      </c>
      <c r="D18" s="170">
        <v>1.3959999999999999</v>
      </c>
      <c r="E18" s="151">
        <v>0.22000000000000003</v>
      </c>
      <c r="F18" s="171">
        <v>0.22059259259259259</v>
      </c>
      <c r="G18" s="153">
        <v>164.78</v>
      </c>
      <c r="H18" s="172">
        <v>29.78</v>
      </c>
      <c r="I18" s="148" t="s">
        <v>975</v>
      </c>
      <c r="J18" s="155" t="s">
        <v>1644</v>
      </c>
      <c r="K18" s="173">
        <v>43853</v>
      </c>
      <c r="L18" s="173" t="s">
        <v>1639</v>
      </c>
      <c r="M18" s="174">
        <v>31995</v>
      </c>
      <c r="N18" s="159">
        <v>0.33973120800125023</v>
      </c>
      <c r="O18" s="160">
        <v>134.83964</v>
      </c>
      <c r="P18" s="160">
        <v>0.16035999999999717</v>
      </c>
      <c r="Q18" s="161">
        <v>0.9</v>
      </c>
      <c r="R18" s="162">
        <v>22693.089999999993</v>
      </c>
      <c r="S18" s="163">
        <v>31679.553639999987</v>
      </c>
      <c r="T18" s="163"/>
      <c r="U18" s="163"/>
      <c r="V18" s="165">
        <v>7056.98</v>
      </c>
      <c r="W18" s="165">
        <v>38736.533639999987</v>
      </c>
      <c r="X18" s="166">
        <v>35550</v>
      </c>
      <c r="Y18" s="162">
        <v>3186.5336399999869</v>
      </c>
      <c r="Z18" s="240">
        <v>8.9635264135020654E-2</v>
      </c>
      <c r="AA18" s="240">
        <v>0.11183558780360903</v>
      </c>
      <c r="AB18" s="240">
        <v>0.10977484106891677</v>
      </c>
      <c r="AC18" s="240">
        <v>-2.0139576933896119E-2</v>
      </c>
      <c r="AD18" s="167" t="s">
        <v>972</v>
      </c>
    </row>
    <row r="19" spans="1:30">
      <c r="A19" s="147" t="s">
        <v>299</v>
      </c>
      <c r="B19" s="148">
        <v>135</v>
      </c>
      <c r="C19" s="169">
        <v>104.32</v>
      </c>
      <c r="D19" s="170">
        <v>1.2926</v>
      </c>
      <c r="E19" s="151">
        <v>0.22000000000000003</v>
      </c>
      <c r="F19" s="171">
        <v>0.25703703703703695</v>
      </c>
      <c r="G19" s="153">
        <v>169.7</v>
      </c>
      <c r="H19" s="172">
        <v>34.699999999999989</v>
      </c>
      <c r="I19" s="148" t="s">
        <v>975</v>
      </c>
      <c r="J19" s="155" t="s">
        <v>1228</v>
      </c>
      <c r="K19" s="173">
        <v>43864</v>
      </c>
      <c r="L19" s="173">
        <v>44018</v>
      </c>
      <c r="M19" s="174">
        <v>20925</v>
      </c>
      <c r="N19" s="159">
        <v>0.60528076463560321</v>
      </c>
      <c r="O19" s="160">
        <v>134.844032</v>
      </c>
      <c r="P19" s="160">
        <v>0.15596800000000144</v>
      </c>
      <c r="Q19" s="161">
        <v>0.9</v>
      </c>
      <c r="R19" s="162">
        <v>22797.409999999993</v>
      </c>
      <c r="S19" s="163">
        <v>29467.932165999991</v>
      </c>
      <c r="T19" s="163"/>
      <c r="U19" s="163"/>
      <c r="V19" s="165">
        <v>7056.98</v>
      </c>
      <c r="W19" s="165">
        <v>36524.912165999995</v>
      </c>
      <c r="X19" s="166">
        <v>35685</v>
      </c>
      <c r="Y19" s="162">
        <v>839.91216599999461</v>
      </c>
      <c r="Z19" s="205">
        <v>2.3536840857502961E-2</v>
      </c>
      <c r="AA19" s="205">
        <v>2.9338814420277526E-2</v>
      </c>
      <c r="AB19" s="205">
        <v>2.7466495502311394E-2</v>
      </c>
      <c r="AC19" s="205">
        <v>-3.9296546448084335E-3</v>
      </c>
      <c r="AD19" s="167" t="s">
        <v>972</v>
      </c>
    </row>
    <row r="20" spans="1:30">
      <c r="A20" s="147" t="s">
        <v>300</v>
      </c>
      <c r="B20" s="148">
        <v>90</v>
      </c>
      <c r="C20" s="169">
        <v>67.819999999999993</v>
      </c>
      <c r="D20" s="170">
        <v>1.3253999999999999</v>
      </c>
      <c r="E20" s="151">
        <v>0.19</v>
      </c>
      <c r="F20" s="171">
        <v>0.22577777777777769</v>
      </c>
      <c r="G20" s="153">
        <v>110.32</v>
      </c>
      <c r="H20" s="172">
        <v>20.319999999999993</v>
      </c>
      <c r="I20" s="148" t="s">
        <v>975</v>
      </c>
      <c r="J20" s="155" t="s">
        <v>1229</v>
      </c>
      <c r="K20" s="173">
        <v>43865</v>
      </c>
      <c r="L20" s="173">
        <v>44018</v>
      </c>
      <c r="M20" s="174">
        <v>13860</v>
      </c>
      <c r="N20" s="159">
        <v>0.535122655122655</v>
      </c>
      <c r="O20" s="160">
        <v>89.888627999999983</v>
      </c>
      <c r="P20" s="160">
        <v>0.11137200000001712</v>
      </c>
      <c r="Q20" s="161">
        <v>0.6</v>
      </c>
      <c r="R20" s="162">
        <v>22865.229999999992</v>
      </c>
      <c r="S20" s="163">
        <v>30305.575841999987</v>
      </c>
      <c r="T20" s="163"/>
      <c r="U20" s="163"/>
      <c r="V20" s="165">
        <v>7056.98</v>
      </c>
      <c r="W20" s="165">
        <v>37362.555841999987</v>
      </c>
      <c r="X20" s="166">
        <v>35775</v>
      </c>
      <c r="Y20" s="162">
        <v>1587.555841999987</v>
      </c>
      <c r="Z20" s="205">
        <v>4.4376124164919206E-2</v>
      </c>
      <c r="AA20" s="205">
        <v>5.5280825140451517E-2</v>
      </c>
      <c r="AB20" s="205">
        <v>5.3400874800838327E-2</v>
      </c>
      <c r="AC20" s="205">
        <v>-9.024750635919121E-3</v>
      </c>
      <c r="AD20" s="167" t="s">
        <v>972</v>
      </c>
    </row>
    <row r="21" spans="1:30">
      <c r="A21" s="147" t="s">
        <v>301</v>
      </c>
      <c r="B21" s="148">
        <v>90</v>
      </c>
      <c r="C21" s="169">
        <v>67.09</v>
      </c>
      <c r="D21" s="170">
        <v>1.3399000000000001</v>
      </c>
      <c r="E21" s="151">
        <v>0.19</v>
      </c>
      <c r="F21" s="171">
        <v>0.21266666666666667</v>
      </c>
      <c r="G21" s="153">
        <v>109.14</v>
      </c>
      <c r="H21" s="172">
        <v>19.14</v>
      </c>
      <c r="I21" s="148" t="s">
        <v>975</v>
      </c>
      <c r="J21" s="155" t="s">
        <v>1230</v>
      </c>
      <c r="K21" s="173">
        <v>43866</v>
      </c>
      <c r="L21" s="173">
        <v>44018</v>
      </c>
      <c r="M21" s="174">
        <v>13770</v>
      </c>
      <c r="N21" s="159">
        <v>0.50734204793028326</v>
      </c>
      <c r="O21" s="160">
        <v>89.893891000000011</v>
      </c>
      <c r="P21" s="160">
        <v>0.10610899999998935</v>
      </c>
      <c r="Q21" s="161">
        <v>0.6</v>
      </c>
      <c r="R21" s="162">
        <v>22932.319999999992</v>
      </c>
      <c r="S21" s="163">
        <v>30727.015567999992</v>
      </c>
      <c r="T21" s="163"/>
      <c r="U21" s="163"/>
      <c r="V21" s="165">
        <v>7056.98</v>
      </c>
      <c r="W21" s="165">
        <v>37783.995567999991</v>
      </c>
      <c r="X21" s="166">
        <v>35865</v>
      </c>
      <c r="Y21" s="162">
        <v>1918.9955679999912</v>
      </c>
      <c r="Z21" s="205">
        <v>5.3506080245364407E-2</v>
      </c>
      <c r="AA21" s="205">
        <v>6.6613240618410785E-2</v>
      </c>
      <c r="AB21" s="205">
        <v>6.4759296445001668E-2</v>
      </c>
      <c r="AC21" s="205">
        <v>-1.1253216199637261E-2</v>
      </c>
      <c r="AD21" s="167" t="s">
        <v>972</v>
      </c>
    </row>
    <row r="22" spans="1:30">
      <c r="A22" s="147" t="s">
        <v>302</v>
      </c>
      <c r="B22" s="148">
        <v>135</v>
      </c>
      <c r="C22" s="169">
        <v>98.91</v>
      </c>
      <c r="D22" s="170">
        <v>1.3633</v>
      </c>
      <c r="E22" s="151">
        <v>0.22000000000000003</v>
      </c>
      <c r="F22" s="171">
        <v>0.21711111111111112</v>
      </c>
      <c r="G22" s="153">
        <v>164.31</v>
      </c>
      <c r="H22" s="172">
        <v>29.310000000000002</v>
      </c>
      <c r="I22" s="148" t="s">
        <v>1306</v>
      </c>
      <c r="J22" s="155" t="s">
        <v>1405</v>
      </c>
      <c r="K22" s="173">
        <v>43867</v>
      </c>
      <c r="L22" s="173">
        <v>44020</v>
      </c>
      <c r="M22" s="174">
        <v>20790</v>
      </c>
      <c r="N22" s="159">
        <v>0.5145815295815297</v>
      </c>
      <c r="O22" s="160">
        <v>134.84400299999999</v>
      </c>
      <c r="P22" s="160">
        <v>0.15599700000001349</v>
      </c>
      <c r="Q22" s="161">
        <v>0.9</v>
      </c>
      <c r="R22" s="162">
        <v>23031.229999999992</v>
      </c>
      <c r="S22" s="163">
        <v>31398.475858999987</v>
      </c>
      <c r="T22" s="163"/>
      <c r="U22" s="163"/>
      <c r="V22" s="165">
        <v>7056.98</v>
      </c>
      <c r="W22" s="165">
        <v>38455.455858999987</v>
      </c>
      <c r="X22" s="166">
        <v>36000</v>
      </c>
      <c r="Y22" s="162">
        <v>2455.455858999987</v>
      </c>
      <c r="Z22" s="205">
        <v>6.8207107194444117E-2</v>
      </c>
      <c r="AA22" s="205">
        <v>8.4837582912909104E-2</v>
      </c>
      <c r="AB22" s="205">
        <v>8.3037330333332937E-2</v>
      </c>
      <c r="AC22" s="205">
        <v>-1.4830223138888821E-2</v>
      </c>
      <c r="AD22" s="167" t="s">
        <v>972</v>
      </c>
    </row>
    <row r="23" spans="1:30">
      <c r="A23" s="147" t="s">
        <v>303</v>
      </c>
      <c r="B23" s="148">
        <v>135</v>
      </c>
      <c r="C23" s="169">
        <v>98.89</v>
      </c>
      <c r="D23" s="170">
        <v>1.3634999999999999</v>
      </c>
      <c r="E23" s="151">
        <v>0.22000000000000003</v>
      </c>
      <c r="F23" s="171">
        <v>0.21688888888888891</v>
      </c>
      <c r="G23" s="153">
        <v>164.28</v>
      </c>
      <c r="H23" s="172">
        <v>29.28</v>
      </c>
      <c r="I23" s="148" t="s">
        <v>1306</v>
      </c>
      <c r="J23" s="155" t="s">
        <v>1406</v>
      </c>
      <c r="K23" s="173">
        <v>43868</v>
      </c>
      <c r="L23" s="173">
        <v>44020</v>
      </c>
      <c r="M23" s="174">
        <v>20655</v>
      </c>
      <c r="N23" s="159">
        <v>0.51741466957153237</v>
      </c>
      <c r="O23" s="160">
        <v>134.83651499999999</v>
      </c>
      <c r="P23" s="160">
        <v>0.16348500000000854</v>
      </c>
      <c r="Q23" s="161">
        <v>0.9</v>
      </c>
      <c r="R23" s="162">
        <v>23130.119999999992</v>
      </c>
      <c r="S23" s="163">
        <v>31537.918619999986</v>
      </c>
      <c r="T23" s="163"/>
      <c r="U23" s="163"/>
      <c r="V23" s="165">
        <v>7056.98</v>
      </c>
      <c r="W23" s="165">
        <v>38594.898619999985</v>
      </c>
      <c r="X23" s="166">
        <v>36135</v>
      </c>
      <c r="Y23" s="162">
        <v>2459.8986199999854</v>
      </c>
      <c r="Z23" s="205">
        <v>6.8075235090631958E-2</v>
      </c>
      <c r="AA23" s="205">
        <v>8.4596496597773241E-2</v>
      </c>
      <c r="AB23" s="205">
        <v>8.2880870485678271E-2</v>
      </c>
      <c r="AC23" s="205">
        <v>-1.4805635395046313E-2</v>
      </c>
      <c r="AD23" s="167" t="s">
        <v>972</v>
      </c>
    </row>
    <row r="24" spans="1:30">
      <c r="A24" s="147" t="s">
        <v>304</v>
      </c>
      <c r="B24" s="148">
        <v>135</v>
      </c>
      <c r="C24" s="169">
        <v>98.52</v>
      </c>
      <c r="D24" s="170">
        <v>1.3687</v>
      </c>
      <c r="E24" s="151">
        <v>0.22000000000000003</v>
      </c>
      <c r="F24" s="171">
        <v>0.21229629629629626</v>
      </c>
      <c r="G24" s="153">
        <v>163.66</v>
      </c>
      <c r="H24" s="172">
        <v>28.659999999999997</v>
      </c>
      <c r="I24" s="148" t="s">
        <v>1306</v>
      </c>
      <c r="J24" s="155" t="s">
        <v>1407</v>
      </c>
      <c r="K24" s="173">
        <v>43871</v>
      </c>
      <c r="L24" s="173">
        <v>44020</v>
      </c>
      <c r="M24" s="174">
        <v>20250</v>
      </c>
      <c r="N24" s="159">
        <v>0.51658765432098763</v>
      </c>
      <c r="O24" s="160">
        <v>134.844324</v>
      </c>
      <c r="P24" s="160">
        <v>0.1556759999999997</v>
      </c>
      <c r="Q24" s="161">
        <v>0.9</v>
      </c>
      <c r="R24" s="162">
        <v>23228.639999999992</v>
      </c>
      <c r="S24" s="163">
        <v>31793.039567999989</v>
      </c>
      <c r="T24" s="163"/>
      <c r="U24" s="163"/>
      <c r="V24" s="165">
        <v>7056.98</v>
      </c>
      <c r="W24" s="165">
        <v>38850.019567999989</v>
      </c>
      <c r="X24" s="166">
        <v>36270</v>
      </c>
      <c r="Y24" s="162">
        <v>2580.0195679999888</v>
      </c>
      <c r="Z24" s="205">
        <v>7.1133707416597414E-2</v>
      </c>
      <c r="AA24" s="205">
        <v>8.8317454614414759E-2</v>
      </c>
      <c r="AB24" s="205">
        <v>8.6682515991176823E-2</v>
      </c>
      <c r="AC24" s="205">
        <v>-1.5548808574579409E-2</v>
      </c>
      <c r="AD24" s="167" t="s">
        <v>972</v>
      </c>
    </row>
    <row r="25" spans="1:30">
      <c r="A25" s="147" t="s">
        <v>305</v>
      </c>
      <c r="B25" s="148">
        <v>135</v>
      </c>
      <c r="C25" s="169">
        <v>97.65</v>
      </c>
      <c r="D25" s="170">
        <v>1.3808</v>
      </c>
      <c r="E25" s="151">
        <v>0.22000000000000003</v>
      </c>
      <c r="F25" s="171">
        <v>0.21785185185185182</v>
      </c>
      <c r="G25" s="153">
        <v>164.41</v>
      </c>
      <c r="H25" s="172">
        <v>29.409999999999997</v>
      </c>
      <c r="I25" s="148" t="s">
        <v>975</v>
      </c>
      <c r="J25" s="155" t="s">
        <v>1408</v>
      </c>
      <c r="K25" s="173">
        <v>43872</v>
      </c>
      <c r="L25" s="173">
        <v>44021</v>
      </c>
      <c r="M25" s="174">
        <v>20250</v>
      </c>
      <c r="N25" s="159">
        <v>0.53010617283950612</v>
      </c>
      <c r="O25" s="160">
        <v>134.83512000000002</v>
      </c>
      <c r="P25" s="160">
        <v>0.16487999999998237</v>
      </c>
      <c r="Q25" s="161">
        <v>0.9</v>
      </c>
      <c r="R25" s="162">
        <v>23326.289999999994</v>
      </c>
      <c r="S25" s="163">
        <v>32208.94123199999</v>
      </c>
      <c r="T25" s="163"/>
      <c r="U25" s="163"/>
      <c r="V25" s="165">
        <v>7056.98</v>
      </c>
      <c r="W25" s="165">
        <v>39265.921231999993</v>
      </c>
      <c r="X25" s="166">
        <v>36405</v>
      </c>
      <c r="Y25" s="162">
        <v>2860.9212319999933</v>
      </c>
      <c r="Z25" s="205">
        <v>7.8585942370553274E-2</v>
      </c>
      <c r="AA25" s="205">
        <v>9.7482597872019738E-2</v>
      </c>
      <c r="AB25" s="205">
        <v>9.5927741793709442E-2</v>
      </c>
      <c r="AC25" s="205">
        <v>-1.7341799423156168E-2</v>
      </c>
      <c r="AD25" s="167" t="s">
        <v>972</v>
      </c>
    </row>
    <row r="26" spans="1:30">
      <c r="A26" s="147" t="s">
        <v>306</v>
      </c>
      <c r="B26" s="148">
        <v>135</v>
      </c>
      <c r="C26" s="169">
        <v>96.91</v>
      </c>
      <c r="D26" s="170">
        <v>1.3914</v>
      </c>
      <c r="E26" s="151">
        <v>0.22000000000000003</v>
      </c>
      <c r="F26" s="171">
        <v>0.21466666666666659</v>
      </c>
      <c r="G26" s="153">
        <v>163.98</v>
      </c>
      <c r="H26" s="172">
        <v>28.97999999999999</v>
      </c>
      <c r="I26" s="148" t="s">
        <v>975</v>
      </c>
      <c r="J26" s="155" t="s">
        <v>1514</v>
      </c>
      <c r="K26" s="173">
        <v>43873</v>
      </c>
      <c r="L26" s="173">
        <v>44025</v>
      </c>
      <c r="M26" s="174">
        <v>20655</v>
      </c>
      <c r="N26" s="159">
        <v>0.51211328976034842</v>
      </c>
      <c r="O26" s="160">
        <v>134.840574</v>
      </c>
      <c r="P26" s="160">
        <v>0.15942599999999629</v>
      </c>
      <c r="Q26" s="161">
        <v>0.9</v>
      </c>
      <c r="R26" s="162">
        <v>23423.199999999993</v>
      </c>
      <c r="S26" s="163">
        <v>32591.040479999989</v>
      </c>
      <c r="T26" s="163"/>
      <c r="U26" s="163"/>
      <c r="V26" s="165">
        <v>7056.98</v>
      </c>
      <c r="W26" s="165">
        <v>39648.020479999992</v>
      </c>
      <c r="X26" s="166">
        <v>36540</v>
      </c>
      <c r="Y26" s="162">
        <v>3108.0204799999919</v>
      </c>
      <c r="Z26" s="205">
        <v>8.5058031746031437E-2</v>
      </c>
      <c r="AA26" s="205">
        <v>0.10541730392612392</v>
      </c>
      <c r="AB26" s="205">
        <v>0.10395100147783221</v>
      </c>
      <c r="AC26" s="205">
        <v>-1.8892969731800768E-2</v>
      </c>
      <c r="AD26" s="167" t="s">
        <v>972</v>
      </c>
    </row>
    <row r="27" spans="1:30">
      <c r="A27" s="147" t="s">
        <v>307</v>
      </c>
      <c r="B27" s="148">
        <v>135</v>
      </c>
      <c r="C27" s="169">
        <v>97.47</v>
      </c>
      <c r="D27" s="170">
        <v>1.3834</v>
      </c>
      <c r="E27" s="151">
        <v>0.22000000000000003</v>
      </c>
      <c r="F27" s="171">
        <v>0.2155555555555555</v>
      </c>
      <c r="G27" s="153">
        <v>164.1</v>
      </c>
      <c r="H27" s="172">
        <v>29.099999999999994</v>
      </c>
      <c r="I27" s="148" t="s">
        <v>975</v>
      </c>
      <c r="J27" s="155" t="s">
        <v>1409</v>
      </c>
      <c r="K27" s="173">
        <v>43874</v>
      </c>
      <c r="L27" s="173">
        <v>44021</v>
      </c>
      <c r="M27" s="174">
        <v>19980</v>
      </c>
      <c r="N27" s="159">
        <v>0.53160660660660652</v>
      </c>
      <c r="O27" s="160">
        <v>134.83999800000001</v>
      </c>
      <c r="P27" s="160">
        <v>0.16000199999999154</v>
      </c>
      <c r="Q27" s="161">
        <v>0.9</v>
      </c>
      <c r="R27" s="162">
        <v>23520.669999999995</v>
      </c>
      <c r="S27" s="163">
        <v>32538.49487799999</v>
      </c>
      <c r="T27" s="163"/>
      <c r="U27" s="163"/>
      <c r="V27" s="165">
        <v>7056.98</v>
      </c>
      <c r="W27" s="165">
        <v>39595.474877999994</v>
      </c>
      <c r="X27" s="166">
        <v>36675</v>
      </c>
      <c r="Y27" s="162">
        <v>2920.4748779999936</v>
      </c>
      <c r="Z27" s="205">
        <v>7.9631216850715614E-2</v>
      </c>
      <c r="AA27" s="205">
        <v>9.8604662904542284E-2</v>
      </c>
      <c r="AB27" s="205">
        <v>9.7240079400136015E-2</v>
      </c>
      <c r="AC27" s="205">
        <v>-1.7608862549420401E-2</v>
      </c>
      <c r="AD27" s="167" t="s">
        <v>972</v>
      </c>
    </row>
    <row r="28" spans="1:30">
      <c r="A28" s="147" t="s">
        <v>308</v>
      </c>
      <c r="B28" s="148">
        <v>135</v>
      </c>
      <c r="C28" s="169">
        <v>96.83</v>
      </c>
      <c r="D28" s="170">
        <v>1.3925000000000001</v>
      </c>
      <c r="E28" s="151">
        <v>0.22000000000000003</v>
      </c>
      <c r="F28" s="171">
        <v>0.21370370370370367</v>
      </c>
      <c r="G28" s="153">
        <v>163.85</v>
      </c>
      <c r="H28" s="172">
        <v>28.849999999999994</v>
      </c>
      <c r="I28" s="148" t="s">
        <v>975</v>
      </c>
      <c r="J28" s="155" t="s">
        <v>1515</v>
      </c>
      <c r="K28" s="173">
        <v>43875</v>
      </c>
      <c r="L28" s="173">
        <v>44025</v>
      </c>
      <c r="M28" s="174">
        <v>20385</v>
      </c>
      <c r="N28" s="159">
        <v>0.51656855531027701</v>
      </c>
      <c r="O28" s="160">
        <v>134.83577500000001</v>
      </c>
      <c r="P28" s="160">
        <v>0.16422499999998763</v>
      </c>
      <c r="Q28" s="161">
        <v>0.9</v>
      </c>
      <c r="R28" s="162">
        <v>23617.499999999996</v>
      </c>
      <c r="S28" s="163">
        <v>32887.368749999994</v>
      </c>
      <c r="T28" s="163"/>
      <c r="U28" s="163"/>
      <c r="V28" s="165">
        <v>7056.98</v>
      </c>
      <c r="W28" s="165">
        <v>39944.34874999999</v>
      </c>
      <c r="X28" s="166">
        <v>36810</v>
      </c>
      <c r="Y28" s="162">
        <v>3134.3487499999901</v>
      </c>
      <c r="Z28" s="205">
        <v>8.5149381961423298E-2</v>
      </c>
      <c r="AA28" s="205">
        <v>0.10534556660130612</v>
      </c>
      <c r="AB28" s="205">
        <v>0.10407016232002153</v>
      </c>
      <c r="AC28" s="205">
        <v>-1.8920780358598233E-2</v>
      </c>
      <c r="AD28" s="167" t="s">
        <v>972</v>
      </c>
    </row>
    <row r="29" spans="1:30" ht="15.75" customHeight="1">
      <c r="A29" s="147" t="s">
        <v>309</v>
      </c>
      <c r="B29" s="148">
        <v>135</v>
      </c>
      <c r="C29" s="169">
        <v>94.83</v>
      </c>
      <c r="D29" s="170">
        <v>1.4218999999999999</v>
      </c>
      <c r="E29" s="151">
        <v>0.22000000000000003</v>
      </c>
      <c r="F29" s="171">
        <v>0.23585185185185187</v>
      </c>
      <c r="G29" s="153">
        <v>166.84</v>
      </c>
      <c r="H29" s="172">
        <v>31.840000000000003</v>
      </c>
      <c r="I29" s="148" t="s">
        <v>975</v>
      </c>
      <c r="J29" s="155" t="s">
        <v>1819</v>
      </c>
      <c r="K29" s="173">
        <v>43878</v>
      </c>
      <c r="L29" s="173">
        <v>44144</v>
      </c>
      <c r="M29" s="174">
        <v>36045</v>
      </c>
      <c r="N29" s="159">
        <v>0.32241919822444171</v>
      </c>
      <c r="O29" s="160">
        <v>134.83877699999999</v>
      </c>
      <c r="P29" s="160">
        <v>0.16122300000000678</v>
      </c>
      <c r="Q29" s="161">
        <v>0.9</v>
      </c>
      <c r="R29" s="162">
        <v>23712.329999999998</v>
      </c>
      <c r="S29" s="163">
        <v>33716.562026999993</v>
      </c>
      <c r="T29" s="163"/>
      <c r="U29" s="163"/>
      <c r="V29" s="165">
        <v>7056.98</v>
      </c>
      <c r="W29" s="165">
        <v>40773.542026999989</v>
      </c>
      <c r="X29" s="166">
        <v>36945</v>
      </c>
      <c r="Y29" s="162">
        <v>3828.5420269999886</v>
      </c>
      <c r="Z29" s="240">
        <v>0.10362815068344799</v>
      </c>
      <c r="AA29" s="240">
        <v>0.12809620801244082</v>
      </c>
      <c r="AB29" s="240">
        <v>0.12691069010691547</v>
      </c>
      <c r="AC29" s="240">
        <v>-2.3282539423467474E-2</v>
      </c>
      <c r="AD29" s="167" t="s">
        <v>972</v>
      </c>
    </row>
    <row r="30" spans="1:30">
      <c r="A30" s="147" t="s">
        <v>310</v>
      </c>
      <c r="B30" s="148">
        <v>135</v>
      </c>
      <c r="C30" s="169">
        <v>95.25</v>
      </c>
      <c r="D30" s="170">
        <v>1.4156</v>
      </c>
      <c r="E30" s="151">
        <v>0.22000000000000003</v>
      </c>
      <c r="F30" s="171">
        <v>0.24133333333333343</v>
      </c>
      <c r="G30" s="153">
        <v>167.58</v>
      </c>
      <c r="H30" s="172">
        <v>32.580000000000013</v>
      </c>
      <c r="I30" s="148" t="s">
        <v>975</v>
      </c>
      <c r="J30" s="155" t="s">
        <v>1820</v>
      </c>
      <c r="K30" s="173">
        <v>43879</v>
      </c>
      <c r="L30" s="173">
        <v>44144</v>
      </c>
      <c r="M30" s="174">
        <v>35910</v>
      </c>
      <c r="N30" s="159">
        <v>0.33115288220551392</v>
      </c>
      <c r="O30" s="160">
        <v>134.83590000000001</v>
      </c>
      <c r="P30" s="160">
        <v>0.16409999999999059</v>
      </c>
      <c r="Q30" s="161">
        <v>0.9</v>
      </c>
      <c r="R30" s="162">
        <v>23807.579999999998</v>
      </c>
      <c r="S30" s="163">
        <v>33702.010247999999</v>
      </c>
      <c r="T30" s="163"/>
      <c r="U30" s="163"/>
      <c r="V30" s="165">
        <v>7056.98</v>
      </c>
      <c r="W30" s="165">
        <v>40758.990248000002</v>
      </c>
      <c r="X30" s="166">
        <v>37080</v>
      </c>
      <c r="Y30" s="162">
        <v>3678.9902480000019</v>
      </c>
      <c r="Z30" s="240">
        <v>9.9217644228694724E-2</v>
      </c>
      <c r="AA30" s="240">
        <v>0.12253898002266261</v>
      </c>
      <c r="AB30" s="240">
        <v>0.12146939600862994</v>
      </c>
      <c r="AC30" s="240">
        <v>-2.2251751779935214E-2</v>
      </c>
      <c r="AD30" s="167" t="s">
        <v>972</v>
      </c>
    </row>
    <row r="31" spans="1:30">
      <c r="A31" s="147" t="s">
        <v>311</v>
      </c>
      <c r="B31" s="148">
        <v>135</v>
      </c>
      <c r="C31" s="169">
        <v>95.39</v>
      </c>
      <c r="D31" s="170">
        <v>1.4136</v>
      </c>
      <c r="E31" s="151">
        <v>0.22000000000000003</v>
      </c>
      <c r="F31" s="171">
        <v>0.24318518518518528</v>
      </c>
      <c r="G31" s="153">
        <v>167.83</v>
      </c>
      <c r="H31" s="172">
        <v>32.830000000000013</v>
      </c>
      <c r="I31" s="148" t="s">
        <v>975</v>
      </c>
      <c r="J31" s="155" t="s">
        <v>1821</v>
      </c>
      <c r="K31" s="173">
        <v>43880</v>
      </c>
      <c r="L31" s="173">
        <v>44144</v>
      </c>
      <c r="M31" s="174">
        <v>35775</v>
      </c>
      <c r="N31" s="159">
        <v>0.33495317959468918</v>
      </c>
      <c r="O31" s="160">
        <v>134.84330399999999</v>
      </c>
      <c r="P31" s="160">
        <v>0.15669600000001083</v>
      </c>
      <c r="Q31" s="161">
        <v>0.9</v>
      </c>
      <c r="R31" s="162">
        <v>23902.969999999998</v>
      </c>
      <c r="S31" s="163">
        <v>33789.238391999999</v>
      </c>
      <c r="T31" s="163"/>
      <c r="U31" s="163"/>
      <c r="V31" s="165">
        <v>7056.98</v>
      </c>
      <c r="W31" s="165">
        <v>40846.218391999995</v>
      </c>
      <c r="X31" s="166">
        <v>37215</v>
      </c>
      <c r="Y31" s="162">
        <v>3631.2183919999952</v>
      </c>
      <c r="Z31" s="240">
        <v>9.7574053258094651E-2</v>
      </c>
      <c r="AA31" s="240">
        <v>0.12040639246210461</v>
      </c>
      <c r="AB31" s="240">
        <v>0.11944585054413515</v>
      </c>
      <c r="AC31" s="240">
        <v>-2.1871797286040495E-2</v>
      </c>
      <c r="AD31" s="167" t="s">
        <v>972</v>
      </c>
    </row>
    <row r="32" spans="1:30">
      <c r="A32" s="147" t="s">
        <v>312</v>
      </c>
      <c r="B32" s="148">
        <v>135</v>
      </c>
      <c r="C32" s="169">
        <v>93.35</v>
      </c>
      <c r="D32" s="170">
        <v>1.4444999999999999</v>
      </c>
      <c r="E32" s="151">
        <v>0.22000000000000003</v>
      </c>
      <c r="F32" s="171">
        <v>0.21659259259259267</v>
      </c>
      <c r="G32" s="153">
        <v>164.24</v>
      </c>
      <c r="H32" s="172">
        <v>29.240000000000009</v>
      </c>
      <c r="I32" s="148" t="s">
        <v>975</v>
      </c>
      <c r="J32" s="155" t="s">
        <v>1822</v>
      </c>
      <c r="K32" s="173">
        <v>43881</v>
      </c>
      <c r="L32" s="173">
        <v>44144</v>
      </c>
      <c r="M32" s="174">
        <v>35640</v>
      </c>
      <c r="N32" s="159">
        <v>0.29945566778900118</v>
      </c>
      <c r="O32" s="160">
        <v>134.84407499999998</v>
      </c>
      <c r="P32" s="160">
        <v>0.15592500000002474</v>
      </c>
      <c r="Q32" s="161">
        <v>0.9</v>
      </c>
      <c r="R32" s="162">
        <v>23996.319999999996</v>
      </c>
      <c r="S32" s="163">
        <v>34662.684239999995</v>
      </c>
      <c r="T32" s="163"/>
      <c r="U32" s="163"/>
      <c r="V32" s="165">
        <v>7056.98</v>
      </c>
      <c r="W32" s="165">
        <v>41719.664239999998</v>
      </c>
      <c r="X32" s="166">
        <v>37350</v>
      </c>
      <c r="Y32" s="162">
        <v>4369.6642399999982</v>
      </c>
      <c r="Z32" s="240">
        <v>0.11699234912985279</v>
      </c>
      <c r="AA32" s="240">
        <v>0.14424657033204324</v>
      </c>
      <c r="AB32" s="240">
        <v>0.14339155783132496</v>
      </c>
      <c r="AC32" s="240">
        <v>-2.6399208701472165E-2</v>
      </c>
      <c r="AD32" s="167" t="s">
        <v>972</v>
      </c>
    </row>
    <row r="33" spans="1:30">
      <c r="A33" s="31" t="s">
        <v>313</v>
      </c>
      <c r="B33" s="2">
        <v>135</v>
      </c>
      <c r="C33" s="125">
        <v>93.23</v>
      </c>
      <c r="D33" s="121">
        <v>1.4462999999999999</v>
      </c>
      <c r="E33" s="32">
        <f>10%*Q33+13%</f>
        <v>0.22000000000000003</v>
      </c>
      <c r="F33" s="13">
        <f>IF(G33="",($F$1*C33-B33)/B33,H33/B33)</f>
        <v>0.12359414814814824</v>
      </c>
      <c r="H33" s="5">
        <f>IF(G33="",$F$1*C33-B33,G33-B33)</f>
        <v>16.685210000000012</v>
      </c>
      <c r="I33" s="2" t="s">
        <v>66</v>
      </c>
      <c r="J33" s="33" t="s">
        <v>314</v>
      </c>
      <c r="K33" s="34">
        <f>DATE(MID(J33,1,4),MID(J33,5,2),MID(J33,7,2))</f>
        <v>43882</v>
      </c>
      <c r="L33" s="34" t="str">
        <f ca="1">IF(LEN(J33) &gt; 15,DATE(MID(J33,12,4),MID(J33,16,2),MID(J33,18,2)),TEXT(TODAY(),"yyyy-mm-dd"))</f>
        <v>2020-11-10</v>
      </c>
      <c r="M33" s="18">
        <f ca="1">(L33-K33+1)*B33</f>
        <v>35640</v>
      </c>
      <c r="N33" s="19">
        <f ca="1">H33/M33*365</f>
        <v>0.17087827300785646</v>
      </c>
      <c r="O33" s="35">
        <f>D33*C33</f>
        <v>134.838549</v>
      </c>
      <c r="P33" s="35">
        <f>B33-O33</f>
        <v>0.16145099999999957</v>
      </c>
      <c r="Q33" s="36">
        <f>B33/150</f>
        <v>0.9</v>
      </c>
      <c r="R33" s="37">
        <f>R32+C33-T33</f>
        <v>24089.549999999996</v>
      </c>
      <c r="S33" s="38">
        <f>R33*D33</f>
        <v>34840.716164999991</v>
      </c>
      <c r="T33" s="38"/>
      <c r="U33" s="38"/>
      <c r="V33" s="39">
        <f>V32+U33</f>
        <v>7056.98</v>
      </c>
      <c r="W33" s="39">
        <f>V33+S33</f>
        <v>41897.696164999987</v>
      </c>
      <c r="X33" s="1">
        <f>X32+B33</f>
        <v>37485</v>
      </c>
      <c r="Y33" s="37">
        <f>W33-X33</f>
        <v>4412.6961649999866</v>
      </c>
      <c r="Z33" s="204">
        <f>W33/X33-1</f>
        <v>0.11771898532746405</v>
      </c>
      <c r="AA33" s="204">
        <f>S33/(X33-V33)-1</f>
        <v>0.14502081190297589</v>
      </c>
      <c r="AB33" s="204">
        <f>SUM($C$2:C33)*D33/SUM($B$2:B33)-1</f>
        <v>2.1805821276595472E-2</v>
      </c>
      <c r="AC33" s="204">
        <f>Z33-AB33</f>
        <v>9.5913164050868582E-2</v>
      </c>
      <c r="AD33" s="40">
        <f>IF(E33-F33&lt;0,"达成",E33-F33)</f>
        <v>9.6405851851851784E-2</v>
      </c>
    </row>
    <row r="34" spans="1:30">
      <c r="A34" s="147" t="s">
        <v>315</v>
      </c>
      <c r="B34" s="148">
        <v>135</v>
      </c>
      <c r="C34" s="169">
        <v>93.63</v>
      </c>
      <c r="D34" s="170">
        <v>1.4401999999999999</v>
      </c>
      <c r="E34" s="151">
        <v>0.22000000000000003</v>
      </c>
      <c r="F34" s="171">
        <v>0.22022222222222215</v>
      </c>
      <c r="G34" s="153">
        <v>164.73</v>
      </c>
      <c r="H34" s="172">
        <v>29.72999999999999</v>
      </c>
      <c r="I34" s="148" t="s">
        <v>975</v>
      </c>
      <c r="J34" s="155" t="s">
        <v>1812</v>
      </c>
      <c r="K34" s="173">
        <v>43885</v>
      </c>
      <c r="L34" s="173">
        <v>44144</v>
      </c>
      <c r="M34" s="174">
        <v>35100</v>
      </c>
      <c r="N34" s="159">
        <v>0.30915811965811957</v>
      </c>
      <c r="O34" s="160">
        <v>134.84592599999999</v>
      </c>
      <c r="P34" s="160">
        <v>0.15407400000000848</v>
      </c>
      <c r="Q34" s="161">
        <v>0.9</v>
      </c>
      <c r="R34" s="162">
        <v>24183.179999999997</v>
      </c>
      <c r="S34" s="163">
        <v>34828.61583599999</v>
      </c>
      <c r="T34" s="163"/>
      <c r="U34" s="163"/>
      <c r="V34" s="165">
        <v>7056.98</v>
      </c>
      <c r="W34" s="165">
        <v>41885.595835999993</v>
      </c>
      <c r="X34" s="166">
        <v>37620</v>
      </c>
      <c r="Y34" s="162">
        <v>4265.5958359999931</v>
      </c>
      <c r="Z34" s="240">
        <v>0.11338638585858574</v>
      </c>
      <c r="AA34" s="240">
        <v>0.13956722326523985</v>
      </c>
      <c r="AB34" s="240">
        <v>0.13895969797979779</v>
      </c>
      <c r="AC34" s="240">
        <v>-2.5573312121212055E-2</v>
      </c>
      <c r="AD34" s="167" t="s">
        <v>972</v>
      </c>
    </row>
    <row r="35" spans="1:30">
      <c r="A35" s="147" t="s">
        <v>317</v>
      </c>
      <c r="B35" s="148">
        <v>135</v>
      </c>
      <c r="C35" s="169">
        <v>93.85</v>
      </c>
      <c r="D35" s="170">
        <v>1.4368000000000001</v>
      </c>
      <c r="E35" s="151">
        <v>0.22000000000000003</v>
      </c>
      <c r="F35" s="171">
        <v>0.22311111111111115</v>
      </c>
      <c r="G35" s="153">
        <v>165.12</v>
      </c>
      <c r="H35" s="172">
        <v>30.120000000000005</v>
      </c>
      <c r="I35" s="148" t="s">
        <v>975</v>
      </c>
      <c r="J35" s="155" t="s">
        <v>1813</v>
      </c>
      <c r="K35" s="173">
        <v>43886</v>
      </c>
      <c r="L35" s="173">
        <v>44144</v>
      </c>
      <c r="M35" s="174">
        <v>34965</v>
      </c>
      <c r="N35" s="159">
        <v>0.31442299442299448</v>
      </c>
      <c r="O35" s="160">
        <v>134.84368000000001</v>
      </c>
      <c r="P35" s="160">
        <v>0.1563199999999938</v>
      </c>
      <c r="Q35" s="161">
        <v>0.9</v>
      </c>
      <c r="R35" s="162">
        <v>24277.029999999995</v>
      </c>
      <c r="S35" s="163">
        <v>34881.236703999995</v>
      </c>
      <c r="T35" s="163"/>
      <c r="U35" s="163"/>
      <c r="V35" s="165">
        <v>7056.98</v>
      </c>
      <c r="W35" s="165">
        <v>41938.216703999991</v>
      </c>
      <c r="X35" s="166">
        <v>37755</v>
      </c>
      <c r="Y35" s="162">
        <v>4183.2167039999913</v>
      </c>
      <c r="Z35" s="240">
        <v>0.1107990121573299</v>
      </c>
      <c r="AA35" s="240">
        <v>0.13626991916742504</v>
      </c>
      <c r="AB35" s="240">
        <v>0.13577945893259158</v>
      </c>
      <c r="AC35" s="240">
        <v>-2.4980446775261678E-2</v>
      </c>
      <c r="AD35" s="167" t="s">
        <v>972</v>
      </c>
    </row>
    <row r="36" spans="1:30">
      <c r="A36" s="147" t="s">
        <v>319</v>
      </c>
      <c r="B36" s="148">
        <v>135</v>
      </c>
      <c r="C36" s="169">
        <v>94.95</v>
      </c>
      <c r="D36" s="170">
        <v>1.4200999999999999</v>
      </c>
      <c r="E36" s="151">
        <v>0.22000000000000003</v>
      </c>
      <c r="F36" s="171">
        <v>0.23740740740740748</v>
      </c>
      <c r="G36" s="153">
        <v>167.05</v>
      </c>
      <c r="H36" s="172">
        <v>32.050000000000011</v>
      </c>
      <c r="I36" s="148" t="s">
        <v>975</v>
      </c>
      <c r="J36" s="155" t="s">
        <v>1814</v>
      </c>
      <c r="K36" s="173">
        <v>43887</v>
      </c>
      <c r="L36" s="173">
        <v>44144</v>
      </c>
      <c r="M36" s="174">
        <v>34830</v>
      </c>
      <c r="N36" s="159">
        <v>0.33586706861900673</v>
      </c>
      <c r="O36" s="160">
        <v>134.83849499999999</v>
      </c>
      <c r="P36" s="160">
        <v>0.16150500000000534</v>
      </c>
      <c r="Q36" s="161">
        <v>0.9</v>
      </c>
      <c r="R36" s="162">
        <v>24371.979999999996</v>
      </c>
      <c r="S36" s="163">
        <v>34610.648797999995</v>
      </c>
      <c r="T36" s="163"/>
      <c r="U36" s="163"/>
      <c r="V36" s="165">
        <v>7056.98</v>
      </c>
      <c r="W36" s="165">
        <v>41667.628797999991</v>
      </c>
      <c r="X36" s="166">
        <v>37890</v>
      </c>
      <c r="Y36" s="162">
        <v>3777.6287979999906</v>
      </c>
      <c r="Z36" s="240">
        <v>9.9699889100026251E-2</v>
      </c>
      <c r="AA36" s="240">
        <v>0.12251893580323925</v>
      </c>
      <c r="AB36" s="240">
        <v>0.12213723407231436</v>
      </c>
      <c r="AC36" s="240">
        <v>-2.2437344972288109E-2</v>
      </c>
      <c r="AD36" s="167" t="s">
        <v>972</v>
      </c>
    </row>
    <row r="37" spans="1:30">
      <c r="A37" s="147" t="s">
        <v>321</v>
      </c>
      <c r="B37" s="148">
        <v>135</v>
      </c>
      <c r="C37" s="169">
        <v>94.69</v>
      </c>
      <c r="D37" s="170">
        <v>1.4239999999999999</v>
      </c>
      <c r="E37" s="151">
        <v>0.22000000000000003</v>
      </c>
      <c r="F37" s="171">
        <v>0.23392592592592601</v>
      </c>
      <c r="G37" s="153">
        <v>166.58</v>
      </c>
      <c r="H37" s="172">
        <v>31.580000000000013</v>
      </c>
      <c r="I37" s="148" t="s">
        <v>975</v>
      </c>
      <c r="J37" s="155" t="s">
        <v>1815</v>
      </c>
      <c r="K37" s="173">
        <v>43888</v>
      </c>
      <c r="L37" s="173">
        <v>44144</v>
      </c>
      <c r="M37" s="174">
        <v>34695</v>
      </c>
      <c r="N37" s="159">
        <v>0.33222942787145138</v>
      </c>
      <c r="O37" s="160">
        <v>134.83856</v>
      </c>
      <c r="P37" s="160">
        <v>0.16143999999999892</v>
      </c>
      <c r="Q37" s="161">
        <v>0.9</v>
      </c>
      <c r="R37" s="162">
        <v>24466.669999999995</v>
      </c>
      <c r="S37" s="163">
        <v>34840.538079999991</v>
      </c>
      <c r="T37" s="163"/>
      <c r="U37" s="163"/>
      <c r="V37" s="165">
        <v>7056.98</v>
      </c>
      <c r="W37" s="165">
        <v>41897.518079999994</v>
      </c>
      <c r="X37" s="166">
        <v>38025</v>
      </c>
      <c r="Y37" s="162">
        <v>3872.5180799999944</v>
      </c>
      <c r="Z37" s="240">
        <v>0.10184136962524648</v>
      </c>
      <c r="AA37" s="240">
        <v>0.12504894016472456</v>
      </c>
      <c r="AB37" s="240">
        <v>0.12477013333333309</v>
      </c>
      <c r="AC37" s="240">
        <v>-2.2928763708086608E-2</v>
      </c>
      <c r="AD37" s="167" t="s">
        <v>972</v>
      </c>
    </row>
    <row r="38" spans="1:30">
      <c r="A38" s="147" t="s">
        <v>323</v>
      </c>
      <c r="B38" s="148">
        <v>135</v>
      </c>
      <c r="C38" s="169">
        <v>97.97</v>
      </c>
      <c r="D38" s="170">
        <v>1.3763000000000001</v>
      </c>
      <c r="E38" s="151">
        <v>0.22000000000000003</v>
      </c>
      <c r="F38" s="171">
        <v>0.22185185185185177</v>
      </c>
      <c r="G38" s="153">
        <v>164.95</v>
      </c>
      <c r="H38" s="172">
        <v>29.949999999999989</v>
      </c>
      <c r="I38" s="148" t="s">
        <v>975</v>
      </c>
      <c r="J38" s="155" t="s">
        <v>1410</v>
      </c>
      <c r="K38" s="173">
        <v>43889</v>
      </c>
      <c r="L38" s="173">
        <v>44021</v>
      </c>
      <c r="M38" s="174">
        <v>17955</v>
      </c>
      <c r="N38" s="159">
        <v>0.60884154831523229</v>
      </c>
      <c r="O38" s="160">
        <v>134.83611100000002</v>
      </c>
      <c r="P38" s="160">
        <v>0.1638889999999833</v>
      </c>
      <c r="Q38" s="161">
        <v>0.9</v>
      </c>
      <c r="R38" s="162">
        <v>24564.639999999996</v>
      </c>
      <c r="S38" s="163">
        <v>33808.314031999995</v>
      </c>
      <c r="T38" s="163"/>
      <c r="U38" s="163"/>
      <c r="V38" s="165">
        <v>7056.98</v>
      </c>
      <c r="W38" s="165">
        <v>40865.294031999991</v>
      </c>
      <c r="X38" s="166">
        <v>38160</v>
      </c>
      <c r="Y38" s="162">
        <v>2705.2940319999907</v>
      </c>
      <c r="Z38" s="240">
        <v>7.0893449475890824E-2</v>
      </c>
      <c r="AA38" s="240">
        <v>8.6978500222807842E-2</v>
      </c>
      <c r="AB38" s="240">
        <v>8.6781084774632866E-2</v>
      </c>
      <c r="AC38" s="240">
        <v>-1.5887635298742042E-2</v>
      </c>
      <c r="AD38" s="167" t="s">
        <v>972</v>
      </c>
    </row>
    <row r="39" spans="1:30">
      <c r="A39" s="147" t="s">
        <v>324</v>
      </c>
      <c r="B39" s="148">
        <v>135</v>
      </c>
      <c r="C39" s="169">
        <v>95.04</v>
      </c>
      <c r="D39" s="170">
        <v>1.4188000000000001</v>
      </c>
      <c r="E39" s="151">
        <v>0.22000000000000003</v>
      </c>
      <c r="F39" s="171">
        <v>0.23859259259259266</v>
      </c>
      <c r="G39" s="153">
        <v>167.21</v>
      </c>
      <c r="H39" s="172">
        <v>32.210000000000008</v>
      </c>
      <c r="I39" s="148" t="s">
        <v>975</v>
      </c>
      <c r="J39" s="155" t="s">
        <v>1816</v>
      </c>
      <c r="K39" s="173">
        <v>43892</v>
      </c>
      <c r="L39" s="173">
        <v>44144</v>
      </c>
      <c r="M39" s="174">
        <v>34155</v>
      </c>
      <c r="N39" s="159">
        <v>0.34421460986678387</v>
      </c>
      <c r="O39" s="160">
        <v>134.84275200000002</v>
      </c>
      <c r="P39" s="160">
        <v>0.1572479999999814</v>
      </c>
      <c r="Q39" s="161">
        <v>0.9</v>
      </c>
      <c r="R39" s="162">
        <v>24659.679999999997</v>
      </c>
      <c r="S39" s="163">
        <v>34987.153983999997</v>
      </c>
      <c r="T39" s="163"/>
      <c r="U39" s="163"/>
      <c r="V39" s="165">
        <v>7056.98</v>
      </c>
      <c r="W39" s="165">
        <v>42044.133984</v>
      </c>
      <c r="X39" s="166">
        <v>38295</v>
      </c>
      <c r="Y39" s="162">
        <v>3749.1339840000001</v>
      </c>
      <c r="Z39" s="240">
        <v>9.7901396631413951E-2</v>
      </c>
      <c r="AA39" s="240">
        <v>0.12001829770260719</v>
      </c>
      <c r="AB39" s="240">
        <v>0.11991243170126631</v>
      </c>
      <c r="AC39" s="240">
        <v>-2.2011035069852358E-2</v>
      </c>
      <c r="AD39" s="167" t="s">
        <v>972</v>
      </c>
    </row>
    <row r="40" spans="1:30">
      <c r="A40" s="147" t="s">
        <v>325</v>
      </c>
      <c r="B40" s="148">
        <v>135</v>
      </c>
      <c r="C40" s="169">
        <v>94.53</v>
      </c>
      <c r="D40" s="170">
        <v>1.4265000000000001</v>
      </c>
      <c r="E40" s="151">
        <v>0.22000000000000003</v>
      </c>
      <c r="F40" s="171">
        <v>0.23192592592592595</v>
      </c>
      <c r="G40" s="153">
        <v>166.31</v>
      </c>
      <c r="H40" s="172">
        <v>31.310000000000002</v>
      </c>
      <c r="I40" s="148" t="s">
        <v>975</v>
      </c>
      <c r="J40" s="155" t="s">
        <v>1817</v>
      </c>
      <c r="K40" s="173">
        <v>43893</v>
      </c>
      <c r="L40" s="173">
        <v>44144</v>
      </c>
      <c r="M40" s="174">
        <v>34020</v>
      </c>
      <c r="N40" s="159">
        <v>0.33592445620223399</v>
      </c>
      <c r="O40" s="160">
        <v>134.84704500000001</v>
      </c>
      <c r="P40" s="160">
        <v>0.15295499999999151</v>
      </c>
      <c r="Q40" s="161">
        <v>0.9</v>
      </c>
      <c r="R40" s="162">
        <v>24754.209999999995</v>
      </c>
      <c r="S40" s="163">
        <v>35311.880564999999</v>
      </c>
      <c r="T40" s="163"/>
      <c r="U40" s="163"/>
      <c r="V40" s="165">
        <v>7056.98</v>
      </c>
      <c r="W40" s="165">
        <v>42368.860564999995</v>
      </c>
      <c r="X40" s="166">
        <v>38430</v>
      </c>
      <c r="Y40" s="162">
        <v>3938.8605649999954</v>
      </c>
      <c r="Z40" s="240">
        <v>0.10249442011449372</v>
      </c>
      <c r="AA40" s="240">
        <v>0.12554929570057327</v>
      </c>
      <c r="AB40" s="240">
        <v>0.12554376346604212</v>
      </c>
      <c r="AC40" s="240">
        <v>-2.3049343351548401E-2</v>
      </c>
      <c r="AD40" s="167" t="s">
        <v>972</v>
      </c>
    </row>
    <row r="41" spans="1:30">
      <c r="A41" s="147" t="s">
        <v>326</v>
      </c>
      <c r="B41" s="148">
        <v>135</v>
      </c>
      <c r="C41" s="169">
        <v>94.02</v>
      </c>
      <c r="D41" s="170">
        <v>1.4341999999999999</v>
      </c>
      <c r="E41" s="151">
        <v>0.22000000000000003</v>
      </c>
      <c r="F41" s="171">
        <v>0.22533333333333325</v>
      </c>
      <c r="G41" s="153">
        <v>165.42</v>
      </c>
      <c r="H41" s="172">
        <v>30.419999999999987</v>
      </c>
      <c r="I41" s="148" t="s">
        <v>975</v>
      </c>
      <c r="J41" s="155" t="s">
        <v>1818</v>
      </c>
      <c r="K41" s="173">
        <v>43894</v>
      </c>
      <c r="L41" s="173">
        <v>44144</v>
      </c>
      <c r="M41" s="174">
        <v>33885</v>
      </c>
      <c r="N41" s="159">
        <v>0.3276759628154049</v>
      </c>
      <c r="O41" s="160">
        <v>134.84348399999999</v>
      </c>
      <c r="P41" s="160">
        <v>0.15651600000001054</v>
      </c>
      <c r="Q41" s="161">
        <v>0.9</v>
      </c>
      <c r="R41" s="162">
        <v>24848.229999999996</v>
      </c>
      <c r="S41" s="163">
        <v>35637.331465999989</v>
      </c>
      <c r="T41" s="163"/>
      <c r="U41" s="163"/>
      <c r="V41" s="165">
        <v>7056.98</v>
      </c>
      <c r="W41" s="165">
        <v>42694.311465999985</v>
      </c>
      <c r="X41" s="166">
        <v>38565</v>
      </c>
      <c r="Y41" s="162">
        <v>4129.3114659999846</v>
      </c>
      <c r="Z41" s="240">
        <v>0.10707406887073723</v>
      </c>
      <c r="AA41" s="240">
        <v>0.13105588564435311</v>
      </c>
      <c r="AB41" s="240">
        <v>0.13115445113444801</v>
      </c>
      <c r="AC41" s="240">
        <v>-2.4080382263710787E-2</v>
      </c>
      <c r="AD41" s="167" t="s">
        <v>972</v>
      </c>
    </row>
    <row r="42" spans="1:30">
      <c r="A42" s="31" t="s">
        <v>328</v>
      </c>
      <c r="B42" s="2">
        <v>135</v>
      </c>
      <c r="C42" s="125">
        <v>92.07</v>
      </c>
      <c r="D42" s="121">
        <v>1.4644999999999999</v>
      </c>
      <c r="E42" s="32">
        <f>10%*Q42+13%</f>
        <v>0.22000000000000003</v>
      </c>
      <c r="F42" s="13">
        <f>IF(G42="",($F$1*C42-B42)/B42,H42/B42)</f>
        <v>0.10961399999999996</v>
      </c>
      <c r="H42" s="5">
        <f>IF(G42="",$F$1*C42-B42,G42-B42)</f>
        <v>14.797889999999995</v>
      </c>
      <c r="I42" s="2" t="s">
        <v>66</v>
      </c>
      <c r="J42" s="33" t="s">
        <v>329</v>
      </c>
      <c r="K42" s="34">
        <f>DATE(MID(J42,1,4),MID(J42,5,2),MID(J42,7,2))</f>
        <v>43895</v>
      </c>
      <c r="L42" s="34" t="str">
        <f ca="1">IF(LEN(J42) &gt; 15,DATE(MID(J42,12,4),MID(J42,16,2),MID(J42,18,2)),TEXT(TODAY(),"yyyy-mm-dd"))</f>
        <v>2020-11-10</v>
      </c>
      <c r="M42" s="18">
        <f ca="1">(L42-K42+1)*B42</f>
        <v>33885</v>
      </c>
      <c r="N42" s="19">
        <f ca="1">H42/M42*365</f>
        <v>0.15939884462151388</v>
      </c>
      <c r="O42" s="35">
        <f>D42*C42</f>
        <v>134.83651499999999</v>
      </c>
      <c r="P42" s="35">
        <f>B42-O42</f>
        <v>0.16348500000000854</v>
      </c>
      <c r="Q42" s="36">
        <f>B42/150</f>
        <v>0.9</v>
      </c>
      <c r="R42" s="37">
        <f>R41+C42-T42</f>
        <v>24602.789999999997</v>
      </c>
      <c r="S42" s="38">
        <f>R42*D42</f>
        <v>36030.785954999992</v>
      </c>
      <c r="T42" s="38">
        <v>337.51</v>
      </c>
      <c r="U42" s="38">
        <v>491.81</v>
      </c>
      <c r="V42" s="39">
        <f>V41+U42</f>
        <v>7548.79</v>
      </c>
      <c r="W42" s="39">
        <f>V42+S42</f>
        <v>43579.575954999993</v>
      </c>
      <c r="X42" s="1">
        <f>X41+B42</f>
        <v>38700</v>
      </c>
      <c r="Y42" s="37">
        <f>W42-X42</f>
        <v>4879.575954999993</v>
      </c>
      <c r="Z42" s="204">
        <f>W42/X42-1</f>
        <v>0.12608723397932797</v>
      </c>
      <c r="AA42" s="204">
        <f>S42/(X42-V42)-1</f>
        <v>0.15664161857597159</v>
      </c>
      <c r="AB42" s="204">
        <f>SUM($C$2:C42)*D42/SUM($B$2:B42)-1</f>
        <v>3.2608325987144138E-2</v>
      </c>
      <c r="AC42" s="204">
        <f>Z42-AB42</f>
        <v>9.3478907992183835E-2</v>
      </c>
      <c r="AD42" s="40">
        <f>IF(E42-F42&lt;0,"达成",E42-F42)</f>
        <v>0.11038600000000007</v>
      </c>
    </row>
    <row r="43" spans="1:30">
      <c r="A43" s="147" t="s">
        <v>330</v>
      </c>
      <c r="B43" s="148">
        <v>135</v>
      </c>
      <c r="C43" s="169">
        <v>93.51</v>
      </c>
      <c r="D43" s="170">
        <v>1.4419999999999999</v>
      </c>
      <c r="E43" s="151">
        <v>0.22000000000000003</v>
      </c>
      <c r="F43" s="171">
        <v>0.21866666666666673</v>
      </c>
      <c r="G43" s="153">
        <v>164.52</v>
      </c>
      <c r="H43" s="172">
        <v>29.52000000000001</v>
      </c>
      <c r="I43" s="148" t="s">
        <v>975</v>
      </c>
      <c r="J43" s="155" t="s">
        <v>1811</v>
      </c>
      <c r="K43" s="173">
        <v>43896</v>
      </c>
      <c r="L43" s="173">
        <v>44144</v>
      </c>
      <c r="M43" s="174">
        <v>33615</v>
      </c>
      <c r="N43" s="159">
        <v>0.32053547523427051</v>
      </c>
      <c r="O43" s="160">
        <v>134.84142</v>
      </c>
      <c r="P43" s="160">
        <v>0.15858000000000061</v>
      </c>
      <c r="Q43" s="161">
        <v>0.9</v>
      </c>
      <c r="R43" s="162">
        <v>24696.299999999996</v>
      </c>
      <c r="S43" s="163">
        <v>35612.064599999991</v>
      </c>
      <c r="T43" s="163"/>
      <c r="U43" s="163"/>
      <c r="V43" s="165">
        <v>7548.79</v>
      </c>
      <c r="W43" s="165">
        <v>43160.854599999991</v>
      </c>
      <c r="X43" s="166">
        <v>38835</v>
      </c>
      <c r="Y43" s="162">
        <v>4325.8545999999915</v>
      </c>
      <c r="Z43" s="240">
        <v>0.1113906167117289</v>
      </c>
      <c r="AA43" s="240">
        <v>0.13826713430613657</v>
      </c>
      <c r="AB43" s="240">
        <v>0.13629005896742608</v>
      </c>
      <c r="AC43" s="240">
        <v>-2.489944225569718E-2</v>
      </c>
      <c r="AD43" s="167" t="s">
        <v>972</v>
      </c>
    </row>
    <row r="44" spans="1:30">
      <c r="A44" s="147" t="s">
        <v>819</v>
      </c>
      <c r="B44" s="148">
        <v>135</v>
      </c>
      <c r="C44" s="169">
        <v>96.57</v>
      </c>
      <c r="D44" s="170">
        <v>1.3963000000000001</v>
      </c>
      <c r="E44" s="151">
        <v>0.22000000000000003</v>
      </c>
      <c r="F44" s="171">
        <v>0.22029629629629635</v>
      </c>
      <c r="G44" s="153">
        <v>164.74</v>
      </c>
      <c r="H44" s="172">
        <v>29.740000000000009</v>
      </c>
      <c r="I44" s="148" t="s">
        <v>975</v>
      </c>
      <c r="J44" s="155" t="s">
        <v>1646</v>
      </c>
      <c r="K44" s="173">
        <v>43899</v>
      </c>
      <c r="L44" s="173" t="s">
        <v>1639</v>
      </c>
      <c r="M44" s="174">
        <v>25785</v>
      </c>
      <c r="N44" s="159">
        <v>0.42098506883847209</v>
      </c>
      <c r="O44" s="160">
        <v>134.84069099999999</v>
      </c>
      <c r="P44" s="160">
        <v>0.15930900000000747</v>
      </c>
      <c r="Q44" s="161">
        <v>0.9</v>
      </c>
      <c r="R44" s="162">
        <v>24792.869999999995</v>
      </c>
      <c r="S44" s="163">
        <v>34618.284380999998</v>
      </c>
      <c r="T44" s="163"/>
      <c r="U44" s="163"/>
      <c r="V44" s="165">
        <v>7548.79</v>
      </c>
      <c r="W44" s="165">
        <v>42167.074380999999</v>
      </c>
      <c r="X44" s="166">
        <v>38970</v>
      </c>
      <c r="Y44" s="162">
        <v>3197.0743809999985</v>
      </c>
      <c r="Z44" s="240">
        <v>8.2039373389787063E-2</v>
      </c>
      <c r="AA44" s="240">
        <v>0.10174892631442267</v>
      </c>
      <c r="AB44" s="240">
        <v>9.9927173646394474E-2</v>
      </c>
      <c r="AC44" s="240">
        <v>-1.7887800256607411E-2</v>
      </c>
      <c r="AD44" s="167" t="s">
        <v>972</v>
      </c>
    </row>
    <row r="45" spans="1:30">
      <c r="A45" s="147" t="s">
        <v>820</v>
      </c>
      <c r="B45" s="148">
        <v>135</v>
      </c>
      <c r="C45" s="169">
        <v>94.67</v>
      </c>
      <c r="D45" s="170">
        <v>1.4242999999999999</v>
      </c>
      <c r="E45" s="151">
        <v>0.22000000000000003</v>
      </c>
      <c r="F45" s="171">
        <v>0.23370370370370377</v>
      </c>
      <c r="G45" s="153">
        <v>166.55</v>
      </c>
      <c r="H45" s="172">
        <v>31.550000000000011</v>
      </c>
      <c r="I45" s="148" t="s">
        <v>975</v>
      </c>
      <c r="J45" s="155" t="s">
        <v>1782</v>
      </c>
      <c r="K45" s="173">
        <v>43900</v>
      </c>
      <c r="L45" s="173">
        <v>44144</v>
      </c>
      <c r="M45" s="174">
        <v>33075</v>
      </c>
      <c r="N45" s="159">
        <v>0.34817082388510973</v>
      </c>
      <c r="O45" s="160">
        <v>134.838481</v>
      </c>
      <c r="P45" s="160">
        <v>0.16151899999999841</v>
      </c>
      <c r="Q45" s="161">
        <v>0.9</v>
      </c>
      <c r="R45" s="162">
        <v>24887.539999999994</v>
      </c>
      <c r="S45" s="163">
        <v>35447.323221999992</v>
      </c>
      <c r="T45" s="163"/>
      <c r="U45" s="163"/>
      <c r="V45" s="165">
        <v>7548.79</v>
      </c>
      <c r="W45" s="165">
        <v>42996.113221999993</v>
      </c>
      <c r="X45" s="166">
        <v>39105</v>
      </c>
      <c r="Y45" s="162">
        <v>3891.1132219999927</v>
      </c>
      <c r="Z45" s="240">
        <v>9.9504237872394707E-2</v>
      </c>
      <c r="AA45" s="240">
        <v>0.12330736872393722</v>
      </c>
      <c r="AB45" s="240">
        <v>0.12155876123257858</v>
      </c>
      <c r="AC45" s="240">
        <v>-2.2054523360183875E-2</v>
      </c>
      <c r="AD45" s="167" t="s">
        <v>972</v>
      </c>
    </row>
    <row r="46" spans="1:30">
      <c r="A46" s="147" t="s">
        <v>821</v>
      </c>
      <c r="B46" s="148">
        <v>135</v>
      </c>
      <c r="C46" s="169">
        <v>95.87</v>
      </c>
      <c r="D46" s="170">
        <v>1.4065000000000001</v>
      </c>
      <c r="E46" s="151">
        <v>0.22000000000000003</v>
      </c>
      <c r="F46" s="171">
        <v>0.21266666666666673</v>
      </c>
      <c r="G46" s="153">
        <v>163.71</v>
      </c>
      <c r="H46" s="172">
        <v>28.710000000000008</v>
      </c>
      <c r="I46" s="148" t="s">
        <v>975</v>
      </c>
      <c r="J46" s="155" t="s">
        <v>1716</v>
      </c>
      <c r="K46" s="173">
        <v>43901</v>
      </c>
      <c r="L46" s="173">
        <v>44117</v>
      </c>
      <c r="M46" s="174">
        <v>29295</v>
      </c>
      <c r="N46" s="159">
        <v>0.35771121351766522</v>
      </c>
      <c r="O46" s="160">
        <v>134.84115500000001</v>
      </c>
      <c r="P46" s="160">
        <v>0.15884499999998525</v>
      </c>
      <c r="Q46" s="161">
        <v>0.9</v>
      </c>
      <c r="R46" s="162">
        <v>24983.409999999993</v>
      </c>
      <c r="S46" s="163">
        <v>35139.166164999995</v>
      </c>
      <c r="T46" s="163"/>
      <c r="U46" s="163"/>
      <c r="V46" s="165">
        <v>7548.79</v>
      </c>
      <c r="W46" s="165">
        <v>42687.956164999996</v>
      </c>
      <c r="X46" s="166">
        <v>39240</v>
      </c>
      <c r="Y46" s="162">
        <v>3447.956164999996</v>
      </c>
      <c r="Z46" s="240">
        <v>8.7868403797145778E-2</v>
      </c>
      <c r="AA46" s="240">
        <v>0.10879850169810479</v>
      </c>
      <c r="AB46" s="240">
        <v>0.10716819686544299</v>
      </c>
      <c r="AC46" s="240">
        <v>-1.9299793068297211E-2</v>
      </c>
      <c r="AD46" s="167" t="s">
        <v>972</v>
      </c>
    </row>
    <row r="47" spans="1:30">
      <c r="A47" s="147" t="s">
        <v>822</v>
      </c>
      <c r="B47" s="148">
        <v>135</v>
      </c>
      <c r="C47" s="169">
        <v>97.65</v>
      </c>
      <c r="D47" s="170">
        <v>1.3809</v>
      </c>
      <c r="E47" s="151">
        <v>0.22000000000000003</v>
      </c>
      <c r="F47" s="171">
        <v>0.21777777777777782</v>
      </c>
      <c r="G47" s="153">
        <v>164.4</v>
      </c>
      <c r="H47" s="172">
        <v>29.400000000000006</v>
      </c>
      <c r="I47" s="148" t="s">
        <v>975</v>
      </c>
      <c r="J47" s="155" t="s">
        <v>1331</v>
      </c>
      <c r="K47" s="173">
        <v>43902</v>
      </c>
      <c r="L47" s="173">
        <v>44021</v>
      </c>
      <c r="M47" s="174">
        <v>16200</v>
      </c>
      <c r="N47" s="159">
        <v>0.66240740740740756</v>
      </c>
      <c r="O47" s="160">
        <v>134.844885</v>
      </c>
      <c r="P47" s="160">
        <v>0.15511499999999501</v>
      </c>
      <c r="Q47" s="161">
        <v>0.9</v>
      </c>
      <c r="R47" s="162">
        <v>25081.059999999994</v>
      </c>
      <c r="S47" s="163">
        <v>34634.435753999991</v>
      </c>
      <c r="T47" s="163"/>
      <c r="U47" s="163"/>
      <c r="V47" s="165">
        <v>7548.79</v>
      </c>
      <c r="W47" s="165">
        <v>42183.225753999992</v>
      </c>
      <c r="X47" s="166">
        <v>39375</v>
      </c>
      <c r="Y47" s="162">
        <v>2808.2257539999919</v>
      </c>
      <c r="Z47" s="205">
        <v>7.1320019149206049E-2</v>
      </c>
      <c r="AA47" s="205">
        <v>8.8236260428118607E-2</v>
      </c>
      <c r="AB47" s="205">
        <v>8.6714116114285478E-2</v>
      </c>
      <c r="AC47" s="205">
        <v>-1.5394096965079429E-2</v>
      </c>
      <c r="AD47" s="167" t="s">
        <v>972</v>
      </c>
    </row>
    <row r="48" spans="1:30">
      <c r="A48" s="147" t="s">
        <v>823</v>
      </c>
      <c r="B48" s="148">
        <v>135</v>
      </c>
      <c r="C48" s="169">
        <v>98.96</v>
      </c>
      <c r="D48" s="170">
        <v>1.3626</v>
      </c>
      <c r="E48" s="151">
        <v>0.22000000000000003</v>
      </c>
      <c r="F48" s="171">
        <v>0.21777777777777782</v>
      </c>
      <c r="G48" s="153">
        <v>164.4</v>
      </c>
      <c r="H48" s="172">
        <v>29.400000000000006</v>
      </c>
      <c r="I48" s="148" t="s">
        <v>1306</v>
      </c>
      <c r="J48" s="155" t="s">
        <v>1313</v>
      </c>
      <c r="K48" s="173">
        <v>43903</v>
      </c>
      <c r="L48" s="173">
        <v>44020</v>
      </c>
      <c r="M48" s="174">
        <v>15930</v>
      </c>
      <c r="N48" s="159">
        <v>0.67363465160075342</v>
      </c>
      <c r="O48" s="160">
        <v>134.842896</v>
      </c>
      <c r="P48" s="160">
        <v>0.15710400000000391</v>
      </c>
      <c r="Q48" s="161">
        <v>0.9</v>
      </c>
      <c r="R48" s="162">
        <v>25180.019999999993</v>
      </c>
      <c r="S48" s="163">
        <v>34310.295251999989</v>
      </c>
      <c r="T48" s="163"/>
      <c r="U48" s="163"/>
      <c r="V48" s="165">
        <v>7548.79</v>
      </c>
      <c r="W48" s="165">
        <v>41859.08525199999</v>
      </c>
      <c r="X48" s="166">
        <v>39510</v>
      </c>
      <c r="Y48" s="162">
        <v>2349.0852519999899</v>
      </c>
      <c r="Z48" s="205">
        <v>5.9455460693495166E-2</v>
      </c>
      <c r="AA48" s="205">
        <v>7.3498007490955031E-2</v>
      </c>
      <c r="AB48" s="205">
        <v>7.2061675626423183E-2</v>
      </c>
      <c r="AC48" s="205">
        <v>-1.2606214932928017E-2</v>
      </c>
      <c r="AD48" s="167" t="s">
        <v>972</v>
      </c>
    </row>
    <row r="49" spans="1:30">
      <c r="A49" s="147" t="s">
        <v>831</v>
      </c>
      <c r="B49" s="148">
        <v>135</v>
      </c>
      <c r="C49" s="175">
        <v>103.12</v>
      </c>
      <c r="D49" s="176">
        <v>1.3076000000000001</v>
      </c>
      <c r="E49" s="151">
        <v>0.22000000000000003</v>
      </c>
      <c r="F49" s="171">
        <v>0.24259259259259258</v>
      </c>
      <c r="G49" s="153">
        <v>167.75</v>
      </c>
      <c r="H49" s="172">
        <v>32.75</v>
      </c>
      <c r="I49" s="148" t="s">
        <v>975</v>
      </c>
      <c r="J49" s="155" t="s">
        <v>1132</v>
      </c>
      <c r="K49" s="173">
        <v>43906</v>
      </c>
      <c r="L49" s="173">
        <v>44018</v>
      </c>
      <c r="M49" s="174">
        <v>15255</v>
      </c>
      <c r="N49" s="159">
        <v>0.78359554244509999</v>
      </c>
      <c r="O49" s="160">
        <v>134.83971200000002</v>
      </c>
      <c r="P49" s="160">
        <v>0.16028799999998</v>
      </c>
      <c r="Q49" s="161">
        <v>0.9</v>
      </c>
      <c r="R49" s="162">
        <v>25283.139999999992</v>
      </c>
      <c r="S49" s="163">
        <v>33060.233863999994</v>
      </c>
      <c r="T49" s="163"/>
      <c r="U49" s="163"/>
      <c r="V49" s="165">
        <v>7548.79</v>
      </c>
      <c r="W49" s="165">
        <v>40609.023863999995</v>
      </c>
      <c r="X49" s="166">
        <v>39645</v>
      </c>
      <c r="Y49" s="162">
        <v>964.02386399999523</v>
      </c>
      <c r="Z49" s="205">
        <v>2.4316404691638205E-2</v>
      </c>
      <c r="AA49" s="205">
        <v>3.0035442315463179E-2</v>
      </c>
      <c r="AB49" s="205">
        <v>2.8686891562617944E-2</v>
      </c>
      <c r="AC49" s="205">
        <v>-4.3704868709797395E-3</v>
      </c>
      <c r="AD49" s="167" t="s">
        <v>972</v>
      </c>
    </row>
    <row r="50" spans="1:30">
      <c r="A50" s="147" t="s">
        <v>832</v>
      </c>
      <c r="B50" s="148">
        <v>90</v>
      </c>
      <c r="C50" s="175">
        <v>69.06</v>
      </c>
      <c r="D50" s="176">
        <v>1.3017000000000001</v>
      </c>
      <c r="E50" s="151">
        <v>0.19</v>
      </c>
      <c r="F50" s="171">
        <v>0.18411111111111103</v>
      </c>
      <c r="G50" s="153">
        <v>106.57</v>
      </c>
      <c r="H50" s="172">
        <v>16.569999999999993</v>
      </c>
      <c r="I50" s="148" t="s">
        <v>975</v>
      </c>
      <c r="J50" s="155" t="s">
        <v>1123</v>
      </c>
      <c r="K50" s="173">
        <v>43907</v>
      </c>
      <c r="L50" s="173">
        <v>44015</v>
      </c>
      <c r="M50" s="174">
        <v>9810</v>
      </c>
      <c r="N50" s="159">
        <v>0.61651885830784892</v>
      </c>
      <c r="O50" s="160">
        <v>89.895402000000004</v>
      </c>
      <c r="P50" s="160">
        <v>0.10459799999999575</v>
      </c>
      <c r="Q50" s="161">
        <v>0.6</v>
      </c>
      <c r="R50" s="162">
        <v>25352.199999999993</v>
      </c>
      <c r="S50" s="163">
        <v>33000.958739999995</v>
      </c>
      <c r="T50" s="163"/>
      <c r="U50" s="163"/>
      <c r="V50" s="165">
        <v>7548.79</v>
      </c>
      <c r="W50" s="165">
        <v>40549.748739999995</v>
      </c>
      <c r="X50" s="166">
        <v>39735</v>
      </c>
      <c r="Y50" s="162">
        <v>814.74873999999545</v>
      </c>
      <c r="Z50" s="205">
        <v>2.050456121806965E-2</v>
      </c>
      <c r="AA50" s="205">
        <v>2.531359672356559E-2</v>
      </c>
      <c r="AB50" s="205">
        <v>2.3988275424688288E-2</v>
      </c>
      <c r="AC50" s="205">
        <v>-3.4837142066186377E-3</v>
      </c>
      <c r="AD50" s="167" t="s">
        <v>972</v>
      </c>
    </row>
    <row r="51" spans="1:30">
      <c r="A51" s="147" t="s">
        <v>833</v>
      </c>
      <c r="B51" s="148">
        <v>90</v>
      </c>
      <c r="C51" s="175">
        <v>70.38</v>
      </c>
      <c r="D51" s="176">
        <v>1.2773000000000001</v>
      </c>
      <c r="E51" s="151">
        <v>0.19</v>
      </c>
      <c r="F51" s="171">
        <v>0.18500000000000005</v>
      </c>
      <c r="G51" s="153">
        <v>106.65</v>
      </c>
      <c r="H51" s="172">
        <v>16.650000000000006</v>
      </c>
      <c r="I51" s="148" t="s">
        <v>975</v>
      </c>
      <c r="J51" s="155" t="s">
        <v>1050</v>
      </c>
      <c r="K51" s="173">
        <v>43908</v>
      </c>
      <c r="L51" s="173">
        <v>44014</v>
      </c>
      <c r="M51" s="174">
        <v>9630</v>
      </c>
      <c r="N51" s="159">
        <v>0.63107476635514037</v>
      </c>
      <c r="O51" s="160">
        <v>89.896373999999994</v>
      </c>
      <c r="P51" s="160">
        <v>0.10362600000000555</v>
      </c>
      <c r="Q51" s="161">
        <v>0.6</v>
      </c>
      <c r="R51" s="162">
        <v>25422.579999999994</v>
      </c>
      <c r="S51" s="163">
        <v>32472.261433999996</v>
      </c>
      <c r="T51" s="163"/>
      <c r="U51" s="163"/>
      <c r="V51" s="165">
        <v>7548.79</v>
      </c>
      <c r="W51" s="165">
        <v>40021.051433999994</v>
      </c>
      <c r="X51" s="166">
        <v>39825</v>
      </c>
      <c r="Y51" s="162">
        <v>196.05143399999361</v>
      </c>
      <c r="Z51" s="205">
        <v>4.9228232015063877E-3</v>
      </c>
      <c r="AA51" s="205">
        <v>6.0741776683197468E-3</v>
      </c>
      <c r="AB51" s="205">
        <v>4.7804677966098996E-3</v>
      </c>
      <c r="AC51" s="205">
        <v>1.4235540489648812E-4</v>
      </c>
      <c r="AD51" s="167" t="s">
        <v>972</v>
      </c>
    </row>
    <row r="52" spans="1:30">
      <c r="A52" s="147" t="s">
        <v>834</v>
      </c>
      <c r="B52" s="148">
        <v>105</v>
      </c>
      <c r="C52" s="175">
        <v>83.12</v>
      </c>
      <c r="D52" s="176">
        <v>1.2616000000000001</v>
      </c>
      <c r="E52" s="151">
        <v>0.2</v>
      </c>
      <c r="F52" s="171">
        <v>0.19952380952380955</v>
      </c>
      <c r="G52" s="153">
        <v>125.95</v>
      </c>
      <c r="H52" s="172">
        <v>20.950000000000003</v>
      </c>
      <c r="I52" s="148" t="s">
        <v>975</v>
      </c>
      <c r="J52" s="155" t="s">
        <v>1049</v>
      </c>
      <c r="K52" s="173">
        <v>43909</v>
      </c>
      <c r="L52" s="173">
        <v>44014</v>
      </c>
      <c r="M52" s="174">
        <v>11130</v>
      </c>
      <c r="N52" s="159">
        <v>0.6870395327942499</v>
      </c>
      <c r="O52" s="160">
        <v>104.86419200000002</v>
      </c>
      <c r="P52" s="160">
        <v>0.13580799999998305</v>
      </c>
      <c r="Q52" s="161">
        <v>0.7</v>
      </c>
      <c r="R52" s="162">
        <v>25505.699999999993</v>
      </c>
      <c r="S52" s="163">
        <v>32177.991119999991</v>
      </c>
      <c r="T52" s="163"/>
      <c r="U52" s="163"/>
      <c r="V52" s="165">
        <v>7548.79</v>
      </c>
      <c r="W52" s="165">
        <v>39726.781119999992</v>
      </c>
      <c r="X52" s="166">
        <v>39930</v>
      </c>
      <c r="Y52" s="162">
        <v>-203.21888000000763</v>
      </c>
      <c r="Z52" s="205">
        <v>-5.0893784122215679E-3</v>
      </c>
      <c r="AA52" s="205">
        <v>-6.2758272467275944E-3</v>
      </c>
      <c r="AB52" s="205">
        <v>-7.5533395442025641E-3</v>
      </c>
      <c r="AC52" s="205">
        <v>2.4639611319809962E-3</v>
      </c>
      <c r="AD52" s="167" t="s">
        <v>972</v>
      </c>
    </row>
    <row r="53" spans="1:30">
      <c r="A53" s="147" t="s">
        <v>835</v>
      </c>
      <c r="B53" s="148">
        <v>105</v>
      </c>
      <c r="C53" s="175">
        <v>81.75</v>
      </c>
      <c r="D53" s="176">
        <v>1.2827999999999999</v>
      </c>
      <c r="E53" s="151">
        <v>0.2</v>
      </c>
      <c r="F53" s="171">
        <v>0.20142857142857148</v>
      </c>
      <c r="G53" s="153">
        <v>126.15</v>
      </c>
      <c r="H53" s="172">
        <v>21.150000000000006</v>
      </c>
      <c r="I53" s="148" t="s">
        <v>975</v>
      </c>
      <c r="J53" s="155" t="s">
        <v>1124</v>
      </c>
      <c r="K53" s="173">
        <v>43910</v>
      </c>
      <c r="L53" s="173">
        <v>44015</v>
      </c>
      <c r="M53" s="174">
        <v>11130</v>
      </c>
      <c r="N53" s="159">
        <v>0.69359838274932639</v>
      </c>
      <c r="O53" s="160">
        <v>104.8689</v>
      </c>
      <c r="P53" s="160">
        <v>0.13110000000000355</v>
      </c>
      <c r="Q53" s="161">
        <v>0.7</v>
      </c>
      <c r="R53" s="162">
        <v>25587.449999999993</v>
      </c>
      <c r="S53" s="163">
        <v>32823.580859999987</v>
      </c>
      <c r="T53" s="163"/>
      <c r="U53" s="163"/>
      <c r="V53" s="165">
        <v>7548.79</v>
      </c>
      <c r="W53" s="165">
        <v>40372.370859999988</v>
      </c>
      <c r="X53" s="166">
        <v>40035</v>
      </c>
      <c r="Y53" s="162">
        <v>337.37085999998817</v>
      </c>
      <c r="Z53" s="205">
        <v>8.4268979642809771E-3</v>
      </c>
      <c r="AA53" s="205">
        <v>1.0385048302033129E-2</v>
      </c>
      <c r="AB53" s="205">
        <v>9.0965883851625851E-3</v>
      </c>
      <c r="AC53" s="205">
        <v>-6.6969042088160791E-4</v>
      </c>
      <c r="AD53" s="167" t="s">
        <v>972</v>
      </c>
    </row>
    <row r="54" spans="1:30">
      <c r="A54" s="147" t="s">
        <v>842</v>
      </c>
      <c r="B54" s="148">
        <v>105</v>
      </c>
      <c r="C54" s="175">
        <v>84.42</v>
      </c>
      <c r="D54" s="176">
        <v>1.2423</v>
      </c>
      <c r="E54" s="151">
        <v>0.2</v>
      </c>
      <c r="F54" s="171">
        <v>0.19428571428571434</v>
      </c>
      <c r="G54" s="153">
        <v>125.4</v>
      </c>
      <c r="H54" s="172">
        <v>20.400000000000006</v>
      </c>
      <c r="I54" s="148" t="s">
        <v>975</v>
      </c>
      <c r="J54" s="155" t="s">
        <v>1015</v>
      </c>
      <c r="K54" s="173">
        <v>43913</v>
      </c>
      <c r="L54" s="173">
        <v>44013</v>
      </c>
      <c r="M54" s="174">
        <v>10605</v>
      </c>
      <c r="N54" s="159">
        <v>0.70212164073550232</v>
      </c>
      <c r="O54" s="160">
        <v>104.874966</v>
      </c>
      <c r="P54" s="160">
        <v>0.12503399999999942</v>
      </c>
      <c r="Q54" s="161">
        <v>0.7</v>
      </c>
      <c r="R54" s="162">
        <v>25671.869999999992</v>
      </c>
      <c r="S54" s="163">
        <v>31892.164100999988</v>
      </c>
      <c r="T54" s="163"/>
      <c r="U54" s="163"/>
      <c r="V54" s="165">
        <v>7548.79</v>
      </c>
      <c r="W54" s="165">
        <v>39440.954100999988</v>
      </c>
      <c r="X54" s="166">
        <v>40140</v>
      </c>
      <c r="Y54" s="162">
        <v>-699.04589900001156</v>
      </c>
      <c r="Z54" s="205">
        <v>-1.7415194294967851E-2</v>
      </c>
      <c r="AA54" s="205">
        <v>-2.1448909046335229E-2</v>
      </c>
      <c r="AB54" s="205">
        <v>-2.2705739985052764E-2</v>
      </c>
      <c r="AC54" s="205">
        <v>5.2905456900849135E-3</v>
      </c>
      <c r="AD54" s="167" t="s">
        <v>972</v>
      </c>
    </row>
    <row r="55" spans="1:30">
      <c r="A55" s="147" t="s">
        <v>843</v>
      </c>
      <c r="B55" s="148">
        <v>105</v>
      </c>
      <c r="C55" s="175">
        <v>82.38</v>
      </c>
      <c r="D55" s="176">
        <v>1.2729999999999999</v>
      </c>
      <c r="E55" s="151">
        <v>0.2</v>
      </c>
      <c r="F55" s="171">
        <v>0.2106666666666667</v>
      </c>
      <c r="G55" s="153">
        <v>127.12</v>
      </c>
      <c r="H55" s="172">
        <v>22.120000000000005</v>
      </c>
      <c r="I55" s="148" t="s">
        <v>975</v>
      </c>
      <c r="J55" s="155" t="s">
        <v>1105</v>
      </c>
      <c r="K55" s="173">
        <v>43914</v>
      </c>
      <c r="L55" s="173">
        <v>44015</v>
      </c>
      <c r="M55" s="174">
        <v>10710</v>
      </c>
      <c r="N55" s="159">
        <v>0.75385620915032703</v>
      </c>
      <c r="O55" s="160">
        <v>104.86973999999999</v>
      </c>
      <c r="P55" s="160">
        <v>0.13026000000000693</v>
      </c>
      <c r="Q55" s="161">
        <v>0.7</v>
      </c>
      <c r="R55" s="162">
        <v>25754.249999999993</v>
      </c>
      <c r="S55" s="163">
        <v>32785.160249999986</v>
      </c>
      <c r="T55" s="163"/>
      <c r="U55" s="163"/>
      <c r="V55" s="165">
        <v>7548.79</v>
      </c>
      <c r="W55" s="165">
        <v>40333.950249999987</v>
      </c>
      <c r="X55" s="166">
        <v>40245</v>
      </c>
      <c r="Y55" s="162">
        <v>88.950249999987136</v>
      </c>
      <c r="Z55" s="205">
        <v>2.2102186607029228E-3</v>
      </c>
      <c r="AA55" s="205">
        <v>2.7205064440185556E-3</v>
      </c>
      <c r="AB55" s="205">
        <v>1.4383702323266245E-3</v>
      </c>
      <c r="AC55" s="205">
        <v>7.718484283762983E-4</v>
      </c>
      <c r="AD55" s="167" t="s">
        <v>972</v>
      </c>
    </row>
    <row r="56" spans="1:30">
      <c r="A56" s="147" t="s">
        <v>844</v>
      </c>
      <c r="B56" s="148">
        <v>105</v>
      </c>
      <c r="C56" s="175">
        <v>80.37</v>
      </c>
      <c r="D56" s="176">
        <v>1.3048999999999999</v>
      </c>
      <c r="E56" s="151">
        <v>0.2</v>
      </c>
      <c r="F56" s="171">
        <v>0.24514285714285722</v>
      </c>
      <c r="G56" s="153">
        <v>130.74</v>
      </c>
      <c r="H56" s="172">
        <v>25.740000000000009</v>
      </c>
      <c r="I56" s="148" t="s">
        <v>975</v>
      </c>
      <c r="J56" s="155" t="s">
        <v>1133</v>
      </c>
      <c r="K56" s="173">
        <v>43915</v>
      </c>
      <c r="L56" s="173">
        <v>44018</v>
      </c>
      <c r="M56" s="174">
        <v>10920</v>
      </c>
      <c r="N56" s="159">
        <v>0.86035714285714315</v>
      </c>
      <c r="O56" s="160">
        <v>104.874813</v>
      </c>
      <c r="P56" s="160">
        <v>0.12518699999999683</v>
      </c>
      <c r="Q56" s="161">
        <v>0.7</v>
      </c>
      <c r="R56" s="162">
        <v>25834.619999999992</v>
      </c>
      <c r="S56" s="163">
        <v>33711.595637999984</v>
      </c>
      <c r="T56" s="163"/>
      <c r="U56" s="163"/>
      <c r="V56" s="165">
        <v>7548.79</v>
      </c>
      <c r="W56" s="165">
        <v>41260.385637999985</v>
      </c>
      <c r="X56" s="166">
        <v>40350</v>
      </c>
      <c r="Y56" s="162">
        <v>910.38563799998519</v>
      </c>
      <c r="Z56" s="205">
        <v>2.2562221511771563E-2</v>
      </c>
      <c r="AA56" s="205">
        <v>2.7754635819836615E-2</v>
      </c>
      <c r="AB56" s="205">
        <v>2.6461181809169343E-2</v>
      </c>
      <c r="AC56" s="205">
        <v>-3.8989602973977799E-3</v>
      </c>
      <c r="AD56" s="167" t="s">
        <v>972</v>
      </c>
    </row>
    <row r="57" spans="1:30">
      <c r="A57" s="147" t="s">
        <v>845</v>
      </c>
      <c r="B57" s="148">
        <v>90</v>
      </c>
      <c r="C57" s="175">
        <v>69.31</v>
      </c>
      <c r="D57" s="176">
        <v>1.2968999999999999</v>
      </c>
      <c r="E57" s="151">
        <v>0.19</v>
      </c>
      <c r="F57" s="171">
        <v>0.18844444444444439</v>
      </c>
      <c r="G57" s="153">
        <v>106.96</v>
      </c>
      <c r="H57" s="172">
        <v>16.959999999999994</v>
      </c>
      <c r="I57" s="148" t="s">
        <v>975</v>
      </c>
      <c r="J57" s="155" t="s">
        <v>1125</v>
      </c>
      <c r="K57" s="173">
        <v>43916</v>
      </c>
      <c r="L57" s="173">
        <v>44015</v>
      </c>
      <c r="M57" s="174">
        <v>9000</v>
      </c>
      <c r="N57" s="159">
        <v>0.687822222222222</v>
      </c>
      <c r="O57" s="160">
        <v>89.888138999999995</v>
      </c>
      <c r="P57" s="160">
        <v>0.11186100000000465</v>
      </c>
      <c r="Q57" s="161">
        <v>0.6</v>
      </c>
      <c r="R57" s="162">
        <v>25903.929999999993</v>
      </c>
      <c r="S57" s="163">
        <v>33594.80681699999</v>
      </c>
      <c r="T57" s="163"/>
      <c r="U57" s="163"/>
      <c r="V57" s="165">
        <v>7548.79</v>
      </c>
      <c r="W57" s="165">
        <v>41143.596816999991</v>
      </c>
      <c r="X57" s="166">
        <v>40440</v>
      </c>
      <c r="Y57" s="162">
        <v>703.59681699999055</v>
      </c>
      <c r="Z57" s="205">
        <v>1.7398536523244079E-2</v>
      </c>
      <c r="AA57" s="205">
        <v>2.1391636762526867E-2</v>
      </c>
      <c r="AB57" s="205">
        <v>2.0120566394658423E-2</v>
      </c>
      <c r="AC57" s="205">
        <v>-2.7220298714143443E-3</v>
      </c>
      <c r="AD57" s="167" t="s">
        <v>972</v>
      </c>
    </row>
    <row r="58" spans="1:30">
      <c r="A58" s="147" t="s">
        <v>846</v>
      </c>
      <c r="B58" s="148">
        <v>90</v>
      </c>
      <c r="C58" s="175">
        <v>69.09</v>
      </c>
      <c r="D58" s="176">
        <v>1.3009999999999999</v>
      </c>
      <c r="E58" s="151">
        <v>0.19</v>
      </c>
      <c r="F58" s="171">
        <v>0.18466666666666673</v>
      </c>
      <c r="G58" s="153">
        <v>106.62</v>
      </c>
      <c r="H58" s="172">
        <v>16.620000000000005</v>
      </c>
      <c r="I58" s="148" t="s">
        <v>975</v>
      </c>
      <c r="J58" s="155" t="s">
        <v>1126</v>
      </c>
      <c r="K58" s="173">
        <v>43917</v>
      </c>
      <c r="L58" s="173">
        <v>44015</v>
      </c>
      <c r="M58" s="174">
        <v>8910</v>
      </c>
      <c r="N58" s="159">
        <v>0.68084175084175103</v>
      </c>
      <c r="O58" s="160">
        <v>89.886089999999996</v>
      </c>
      <c r="P58" s="160">
        <v>0.11391000000000417</v>
      </c>
      <c r="Q58" s="161">
        <v>0.6</v>
      </c>
      <c r="R58" s="162">
        <v>25973.019999999993</v>
      </c>
      <c r="S58" s="163">
        <v>33790.89901999999</v>
      </c>
      <c r="T58" s="163"/>
      <c r="U58" s="163"/>
      <c r="V58" s="165">
        <v>7548.79</v>
      </c>
      <c r="W58" s="165">
        <v>41339.689019999991</v>
      </c>
      <c r="X58" s="166">
        <v>40530</v>
      </c>
      <c r="Y58" s="162">
        <v>809.68901999999071</v>
      </c>
      <c r="Z58" s="205">
        <v>1.9977523316061951E-2</v>
      </c>
      <c r="AA58" s="205">
        <v>2.4550009535732276E-2</v>
      </c>
      <c r="AB58" s="205">
        <v>2.3290908956328238E-2</v>
      </c>
      <c r="AC58" s="205">
        <v>-3.3133856402662865E-3</v>
      </c>
      <c r="AD58" s="167" t="s">
        <v>972</v>
      </c>
    </row>
    <row r="59" spans="1:30">
      <c r="A59" s="147" t="s">
        <v>854</v>
      </c>
      <c r="B59" s="148">
        <v>90</v>
      </c>
      <c r="C59" s="175">
        <v>69.73</v>
      </c>
      <c r="D59" s="176">
        <v>1.2890999999999999</v>
      </c>
      <c r="E59" s="151">
        <v>0.19</v>
      </c>
      <c r="F59" s="171">
        <v>0.19555555555555548</v>
      </c>
      <c r="G59" s="153">
        <v>107.6</v>
      </c>
      <c r="H59" s="172">
        <v>17.599999999999994</v>
      </c>
      <c r="I59" s="148" t="s">
        <v>975</v>
      </c>
      <c r="J59" s="155" t="s">
        <v>1127</v>
      </c>
      <c r="K59" s="173">
        <v>43920</v>
      </c>
      <c r="L59" s="173">
        <v>44015</v>
      </c>
      <c r="M59" s="174">
        <v>8640</v>
      </c>
      <c r="N59" s="159">
        <v>0.74351851851851825</v>
      </c>
      <c r="O59" s="160">
        <v>89.888942999999998</v>
      </c>
      <c r="P59" s="160">
        <v>0.1110570000000024</v>
      </c>
      <c r="Q59" s="161">
        <v>0.6</v>
      </c>
      <c r="R59" s="162">
        <v>26042.749999999993</v>
      </c>
      <c r="S59" s="163">
        <v>33571.709024999989</v>
      </c>
      <c r="T59" s="163"/>
      <c r="U59" s="163"/>
      <c r="V59" s="165">
        <v>7548.79</v>
      </c>
      <c r="W59" s="165">
        <v>41120.49902499999</v>
      </c>
      <c r="X59" s="166">
        <v>40620</v>
      </c>
      <c r="Y59" s="162">
        <v>500.49902499999007</v>
      </c>
      <c r="Z59" s="205">
        <v>1.2321492491383257E-2</v>
      </c>
      <c r="AA59" s="205">
        <v>1.5133979827166577E-2</v>
      </c>
      <c r="AB59" s="205">
        <v>1.3897460782865023E-2</v>
      </c>
      <c r="AC59" s="205">
        <v>-1.5759682914817663E-3</v>
      </c>
      <c r="AD59" s="167" t="s">
        <v>972</v>
      </c>
    </row>
    <row r="60" spans="1:30">
      <c r="A60" s="147" t="s">
        <v>855</v>
      </c>
      <c r="B60" s="148">
        <v>105</v>
      </c>
      <c r="C60" s="175">
        <v>81.11</v>
      </c>
      <c r="D60" s="176">
        <v>1.2928999999999999</v>
      </c>
      <c r="E60" s="151">
        <v>0.2</v>
      </c>
      <c r="F60" s="171">
        <v>0.25657142857142856</v>
      </c>
      <c r="G60" s="153">
        <v>131.94</v>
      </c>
      <c r="H60" s="172">
        <v>26.939999999999998</v>
      </c>
      <c r="I60" s="148" t="s">
        <v>975</v>
      </c>
      <c r="J60" s="155" t="s">
        <v>1134</v>
      </c>
      <c r="K60" s="173">
        <v>43921</v>
      </c>
      <c r="L60" s="173">
        <v>44018</v>
      </c>
      <c r="M60" s="174">
        <v>10290</v>
      </c>
      <c r="N60" s="159">
        <v>0.95559766763848386</v>
      </c>
      <c r="O60" s="160">
        <v>104.86711899999999</v>
      </c>
      <c r="P60" s="160">
        <v>0.1328810000000118</v>
      </c>
      <c r="Q60" s="161">
        <v>0.7</v>
      </c>
      <c r="R60" s="162">
        <v>26123.859999999993</v>
      </c>
      <c r="S60" s="163">
        <v>33775.538593999991</v>
      </c>
      <c r="T60" s="163"/>
      <c r="U60" s="163"/>
      <c r="V60" s="165">
        <v>7548.79</v>
      </c>
      <c r="W60" s="165">
        <v>41324.328593999991</v>
      </c>
      <c r="X60" s="166">
        <v>40725</v>
      </c>
      <c r="Y60" s="162">
        <v>599.32859399999143</v>
      </c>
      <c r="Z60" s="205">
        <v>1.4716478674033029E-2</v>
      </c>
      <c r="AA60" s="205">
        <v>1.8065010861698427E-2</v>
      </c>
      <c r="AB60" s="205">
        <v>1.6839420552485773E-2</v>
      </c>
      <c r="AC60" s="205">
        <v>-2.1229418784527443E-3</v>
      </c>
      <c r="AD60" s="167" t="s">
        <v>972</v>
      </c>
    </row>
    <row r="61" spans="1:30">
      <c r="A61" s="147" t="s">
        <v>856</v>
      </c>
      <c r="B61" s="148">
        <v>90</v>
      </c>
      <c r="C61" s="175">
        <v>69.72</v>
      </c>
      <c r="D61" s="176">
        <v>1.2892999999999999</v>
      </c>
      <c r="E61" s="151">
        <v>0.19</v>
      </c>
      <c r="F61" s="171">
        <v>0.19544444444444448</v>
      </c>
      <c r="G61" s="153">
        <v>107.59</v>
      </c>
      <c r="H61" s="172">
        <v>17.590000000000003</v>
      </c>
      <c r="I61" s="148" t="s">
        <v>975</v>
      </c>
      <c r="J61" s="155" t="s">
        <v>1128</v>
      </c>
      <c r="K61" s="173">
        <v>43922</v>
      </c>
      <c r="L61" s="173">
        <v>44015</v>
      </c>
      <c r="M61" s="174">
        <v>8460</v>
      </c>
      <c r="N61" s="159">
        <v>0.75890661938534287</v>
      </c>
      <c r="O61" s="160">
        <v>89.889995999999996</v>
      </c>
      <c r="P61" s="160">
        <v>0.11000400000000354</v>
      </c>
      <c r="Q61" s="161">
        <v>0.6</v>
      </c>
      <c r="R61" s="162">
        <v>26193.579999999994</v>
      </c>
      <c r="S61" s="163">
        <v>33771.382693999993</v>
      </c>
      <c r="T61" s="163"/>
      <c r="U61" s="163"/>
      <c r="V61" s="165">
        <v>7548.79</v>
      </c>
      <c r="W61" s="165">
        <v>41320.172693999993</v>
      </c>
      <c r="X61" s="166">
        <v>40815</v>
      </c>
      <c r="Y61" s="162">
        <v>505.1726939999935</v>
      </c>
      <c r="Z61" s="205">
        <v>1.2377133259830808E-2</v>
      </c>
      <c r="AA61" s="205">
        <v>1.5185760385688418E-2</v>
      </c>
      <c r="AB61" s="205">
        <v>1.3974510106578242E-2</v>
      </c>
      <c r="AC61" s="205">
        <v>-1.5973768467474336E-3</v>
      </c>
      <c r="AD61" s="167" t="s">
        <v>972</v>
      </c>
    </row>
    <row r="62" spans="1:30">
      <c r="A62" s="147" t="s">
        <v>857</v>
      </c>
      <c r="B62" s="148">
        <v>105</v>
      </c>
      <c r="C62" s="175">
        <v>80.12</v>
      </c>
      <c r="D62" s="176">
        <v>1.3089</v>
      </c>
      <c r="E62" s="151">
        <v>0.2</v>
      </c>
      <c r="F62" s="171">
        <v>0.24123809523809536</v>
      </c>
      <c r="G62" s="153">
        <v>130.33000000000001</v>
      </c>
      <c r="H62" s="172">
        <v>25.330000000000013</v>
      </c>
      <c r="I62" s="148" t="s">
        <v>975</v>
      </c>
      <c r="J62" s="155" t="s">
        <v>1135</v>
      </c>
      <c r="K62" s="173">
        <v>43923</v>
      </c>
      <c r="L62" s="173">
        <v>44018</v>
      </c>
      <c r="M62" s="174">
        <v>10080</v>
      </c>
      <c r="N62" s="159">
        <v>0.91720734126984171</v>
      </c>
      <c r="O62" s="160">
        <v>104.869068</v>
      </c>
      <c r="P62" s="160">
        <v>0.13093200000000138</v>
      </c>
      <c r="Q62" s="161">
        <v>0.7</v>
      </c>
      <c r="R62" s="162">
        <v>26273.699999999993</v>
      </c>
      <c r="S62" s="163">
        <v>34389.645929999991</v>
      </c>
      <c r="T62" s="163"/>
      <c r="U62" s="163"/>
      <c r="V62" s="165">
        <v>7548.79</v>
      </c>
      <c r="W62" s="165">
        <v>41938.435929999992</v>
      </c>
      <c r="X62" s="166">
        <v>40920</v>
      </c>
      <c r="Y62" s="162">
        <v>1018.4359299999924</v>
      </c>
      <c r="Z62" s="205">
        <v>2.488846358748753E-2</v>
      </c>
      <c r="AA62" s="205">
        <v>3.0518399842258903E-2</v>
      </c>
      <c r="AB62" s="205">
        <v>2.931038753665649E-2</v>
      </c>
      <c r="AC62" s="205">
        <v>-4.4219239491689599E-3</v>
      </c>
      <c r="AD62" s="167" t="s">
        <v>972</v>
      </c>
    </row>
    <row r="63" spans="1:30">
      <c r="A63" s="147" t="s">
        <v>858</v>
      </c>
      <c r="B63" s="148">
        <v>90</v>
      </c>
      <c r="C63" s="175">
        <v>69.05</v>
      </c>
      <c r="D63" s="176">
        <v>1.3018000000000001</v>
      </c>
      <c r="E63" s="151">
        <v>0.19</v>
      </c>
      <c r="F63" s="171">
        <v>0.18388888888888885</v>
      </c>
      <c r="G63" s="153">
        <v>106.55</v>
      </c>
      <c r="H63" s="172">
        <v>16.549999999999997</v>
      </c>
      <c r="I63" s="148" t="s">
        <v>975</v>
      </c>
      <c r="J63" s="155" t="s">
        <v>1129</v>
      </c>
      <c r="K63" s="173">
        <v>43924</v>
      </c>
      <c r="L63" s="173">
        <v>44015</v>
      </c>
      <c r="M63" s="174">
        <v>8280</v>
      </c>
      <c r="N63" s="159">
        <v>0.72955917874396126</v>
      </c>
      <c r="O63" s="160">
        <v>89.889290000000003</v>
      </c>
      <c r="P63" s="160">
        <v>0.11070999999999742</v>
      </c>
      <c r="Q63" s="161">
        <v>0.6</v>
      </c>
      <c r="R63" s="162">
        <v>26342.749999999993</v>
      </c>
      <c r="S63" s="163">
        <v>34292.991949999989</v>
      </c>
      <c r="T63" s="163"/>
      <c r="U63" s="163"/>
      <c r="V63" s="165">
        <v>7548.79</v>
      </c>
      <c r="W63" s="165">
        <v>41841.78194999999</v>
      </c>
      <c r="X63" s="166">
        <v>41010</v>
      </c>
      <c r="Y63" s="162">
        <v>831.78194999998959</v>
      </c>
      <c r="Z63" s="205">
        <v>2.0282417702998989E-2</v>
      </c>
      <c r="AA63" s="205">
        <v>2.4858095388660129E-2</v>
      </c>
      <c r="AB63" s="205">
        <v>2.3672223506461476E-2</v>
      </c>
      <c r="AC63" s="205">
        <v>-3.3898058034624867E-3</v>
      </c>
      <c r="AD63" s="167" t="s">
        <v>972</v>
      </c>
    </row>
    <row r="64" spans="1:30">
      <c r="A64" s="147" t="s">
        <v>864</v>
      </c>
      <c r="B64" s="148">
        <v>90</v>
      </c>
      <c r="C64" s="175">
        <v>67.59</v>
      </c>
      <c r="D64" s="176">
        <v>1.3299000000000001</v>
      </c>
      <c r="E64" s="151">
        <v>0.19</v>
      </c>
      <c r="F64" s="171">
        <v>0.22166666666666671</v>
      </c>
      <c r="G64" s="153">
        <v>109.95</v>
      </c>
      <c r="H64" s="172">
        <v>19.950000000000003</v>
      </c>
      <c r="I64" s="148" t="s">
        <v>975</v>
      </c>
      <c r="J64" s="155" t="s">
        <v>1136</v>
      </c>
      <c r="K64" s="173">
        <v>43928</v>
      </c>
      <c r="L64" s="173">
        <v>44018</v>
      </c>
      <c r="M64" s="174">
        <v>8190</v>
      </c>
      <c r="N64" s="159">
        <v>0.88910256410256427</v>
      </c>
      <c r="O64" s="160">
        <v>89.887941000000012</v>
      </c>
      <c r="P64" s="160">
        <v>0.11205899999998792</v>
      </c>
      <c r="Q64" s="161">
        <v>0.6</v>
      </c>
      <c r="R64" s="162">
        <v>26410.339999999993</v>
      </c>
      <c r="S64" s="163">
        <v>35123.111165999995</v>
      </c>
      <c r="T64" s="163"/>
      <c r="U64" s="163"/>
      <c r="V64" s="165">
        <v>7548.79</v>
      </c>
      <c r="W64" s="165">
        <v>42671.901165999996</v>
      </c>
      <c r="X64" s="166">
        <v>41100</v>
      </c>
      <c r="Y64" s="162">
        <v>1571.901165999996</v>
      </c>
      <c r="Z64" s="205">
        <v>3.8245770462286943E-2</v>
      </c>
      <c r="AA64" s="205">
        <v>4.6850804069361374E-2</v>
      </c>
      <c r="AB64" s="205">
        <v>4.5665747299269643E-2</v>
      </c>
      <c r="AC64" s="205">
        <v>-7.4199768369827002E-3</v>
      </c>
      <c r="AD64" s="167" t="s">
        <v>972</v>
      </c>
    </row>
    <row r="65" spans="1:30">
      <c r="A65" s="147" t="s">
        <v>865</v>
      </c>
      <c r="B65" s="148">
        <v>240</v>
      </c>
      <c r="C65" s="175">
        <v>181.04</v>
      </c>
      <c r="D65" s="176">
        <v>1.3241000000000001</v>
      </c>
      <c r="E65" s="151">
        <v>0.29000000000000004</v>
      </c>
      <c r="F65" s="171">
        <v>0.28683333333333322</v>
      </c>
      <c r="G65" s="153">
        <v>308.83999999999997</v>
      </c>
      <c r="H65" s="172">
        <v>68.839999999999975</v>
      </c>
      <c r="I65" s="148" t="s">
        <v>975</v>
      </c>
      <c r="J65" s="155" t="s">
        <v>1647</v>
      </c>
      <c r="K65" s="173">
        <v>43929</v>
      </c>
      <c r="L65" s="173" t="s">
        <v>1639</v>
      </c>
      <c r="M65" s="174">
        <v>38640</v>
      </c>
      <c r="N65" s="159">
        <v>0.65027432712215294</v>
      </c>
      <c r="O65" s="160">
        <v>239.71506400000001</v>
      </c>
      <c r="P65" s="160">
        <v>0.28493599999998764</v>
      </c>
      <c r="Q65" s="161">
        <v>1.6</v>
      </c>
      <c r="R65" s="162">
        <v>26591.379999999994</v>
      </c>
      <c r="S65" s="163">
        <v>35209.646257999993</v>
      </c>
      <c r="T65" s="163"/>
      <c r="U65" s="163"/>
      <c r="V65" s="165">
        <v>7548.79</v>
      </c>
      <c r="W65" s="165">
        <v>42758.436257999994</v>
      </c>
      <c r="X65" s="166">
        <v>41340</v>
      </c>
      <c r="Y65" s="162">
        <v>1418.4362579999943</v>
      </c>
      <c r="Z65" s="240">
        <v>3.4311472133526699E-2</v>
      </c>
      <c r="AA65" s="240">
        <v>4.1976486133523894E-2</v>
      </c>
      <c r="AB65" s="240">
        <v>4.0859828011610588E-2</v>
      </c>
      <c r="AC65" s="240">
        <v>-6.5483558780838891E-3</v>
      </c>
      <c r="AD65" s="167" t="s">
        <v>972</v>
      </c>
    </row>
    <row r="66" spans="1:30">
      <c r="A66" s="147" t="s">
        <v>866</v>
      </c>
      <c r="B66" s="148">
        <v>240</v>
      </c>
      <c r="C66" s="175">
        <v>180.46</v>
      </c>
      <c r="D66" s="176">
        <v>1.3283</v>
      </c>
      <c r="E66" s="151">
        <v>0.29000000000000004</v>
      </c>
      <c r="F66" s="171">
        <v>0.28270833333333345</v>
      </c>
      <c r="G66" s="153">
        <v>307.85000000000002</v>
      </c>
      <c r="H66" s="172">
        <v>67.850000000000023</v>
      </c>
      <c r="I66" s="148" t="s">
        <v>975</v>
      </c>
      <c r="J66" s="155" t="s">
        <v>1649</v>
      </c>
      <c r="K66" s="173">
        <v>43930</v>
      </c>
      <c r="L66" s="173" t="s">
        <v>1639</v>
      </c>
      <c r="M66" s="174">
        <v>38400</v>
      </c>
      <c r="N66" s="159">
        <v>0.64492838541666686</v>
      </c>
      <c r="O66" s="160">
        <v>239.70501800000002</v>
      </c>
      <c r="P66" s="160">
        <v>0.2949819999999761</v>
      </c>
      <c r="Q66" s="161">
        <v>1.6</v>
      </c>
      <c r="R66" s="162">
        <v>26771.839999999993</v>
      </c>
      <c r="S66" s="163">
        <v>35561.035071999991</v>
      </c>
      <c r="T66" s="163"/>
      <c r="U66" s="163"/>
      <c r="V66" s="165">
        <v>7548.79</v>
      </c>
      <c r="W66" s="165">
        <v>43109.825071999992</v>
      </c>
      <c r="X66" s="166">
        <v>41580</v>
      </c>
      <c r="Y66" s="162">
        <v>1529.8250719999924</v>
      </c>
      <c r="Z66" s="240">
        <v>3.6792329773929655E-2</v>
      </c>
      <c r="AA66" s="240">
        <v>4.4953590307249991E-2</v>
      </c>
      <c r="AB66" s="240">
        <v>4.3899405675805303E-2</v>
      </c>
      <c r="AC66" s="240">
        <v>-7.107075901875648E-3</v>
      </c>
      <c r="AD66" s="167" t="s">
        <v>972</v>
      </c>
    </row>
    <row r="67" spans="1:30">
      <c r="A67" s="147" t="s">
        <v>867</v>
      </c>
      <c r="B67" s="148">
        <v>240</v>
      </c>
      <c r="C67" s="175">
        <v>181.53</v>
      </c>
      <c r="D67" s="176">
        <v>1.3205</v>
      </c>
      <c r="E67" s="151">
        <v>0.29000000000000004</v>
      </c>
      <c r="F67" s="171">
        <v>0.29033333333333339</v>
      </c>
      <c r="G67" s="153">
        <v>309.68</v>
      </c>
      <c r="H67" s="172">
        <v>69.680000000000007</v>
      </c>
      <c r="I67" s="148" t="s">
        <v>975</v>
      </c>
      <c r="J67" s="155" t="s">
        <v>1648</v>
      </c>
      <c r="K67" s="173">
        <v>43931</v>
      </c>
      <c r="L67" s="173" t="s">
        <v>1639</v>
      </c>
      <c r="M67" s="174">
        <v>38160</v>
      </c>
      <c r="N67" s="159">
        <v>0.66648846960167718</v>
      </c>
      <c r="O67" s="160">
        <v>239.710365</v>
      </c>
      <c r="P67" s="160">
        <v>0.28963500000000408</v>
      </c>
      <c r="Q67" s="161">
        <v>1.6</v>
      </c>
      <c r="R67" s="162">
        <v>26953.369999999992</v>
      </c>
      <c r="S67" s="163">
        <v>35591.925084999988</v>
      </c>
      <c r="T67" s="163"/>
      <c r="U67" s="163"/>
      <c r="V67" s="165">
        <v>7548.79</v>
      </c>
      <c r="W67" s="165">
        <v>43140.715084999989</v>
      </c>
      <c r="X67" s="166">
        <v>41820</v>
      </c>
      <c r="Y67" s="162">
        <v>1320.7150849999889</v>
      </c>
      <c r="Z67" s="240">
        <v>3.1580944165470859E-2</v>
      </c>
      <c r="AA67" s="240">
        <v>3.853715947000369E-2</v>
      </c>
      <c r="AB67" s="240">
        <v>3.7545773433763641E-2</v>
      </c>
      <c r="AC67" s="240">
        <v>-5.9648292682927817E-3</v>
      </c>
      <c r="AD67" s="167" t="s">
        <v>972</v>
      </c>
    </row>
    <row r="68" spans="1:30">
      <c r="A68" s="147" t="s">
        <v>873</v>
      </c>
      <c r="B68" s="148">
        <v>240</v>
      </c>
      <c r="C68" s="175">
        <v>182.28</v>
      </c>
      <c r="D68" s="176">
        <v>1.3150999999999999</v>
      </c>
      <c r="E68" s="151">
        <v>0.29000000000000004</v>
      </c>
      <c r="F68" s="171">
        <v>0.28516666666666668</v>
      </c>
      <c r="G68" s="153">
        <v>308.44</v>
      </c>
      <c r="H68" s="172">
        <v>68.44</v>
      </c>
      <c r="I68" s="148" t="s">
        <v>975</v>
      </c>
      <c r="J68" s="155" t="s">
        <v>1473</v>
      </c>
      <c r="K68" s="173">
        <v>43934</v>
      </c>
      <c r="L68" s="173">
        <v>44025</v>
      </c>
      <c r="M68" s="174">
        <v>22080</v>
      </c>
      <c r="N68" s="159">
        <v>1.1313677536231883</v>
      </c>
      <c r="O68" s="160">
        <v>239.71642799999998</v>
      </c>
      <c r="P68" s="160">
        <v>0.28357200000002081</v>
      </c>
      <c r="Q68" s="161">
        <v>1.6</v>
      </c>
      <c r="R68" s="162">
        <v>27135.649999999991</v>
      </c>
      <c r="S68" s="163">
        <v>35686.093314999984</v>
      </c>
      <c r="T68" s="163"/>
      <c r="U68" s="163"/>
      <c r="V68" s="165">
        <v>7548.79</v>
      </c>
      <c r="W68" s="165">
        <v>43234.883314999985</v>
      </c>
      <c r="X68" s="166">
        <v>42060</v>
      </c>
      <c r="Y68" s="162">
        <v>1174.8833149999846</v>
      </c>
      <c r="Z68" s="205">
        <v>2.7933507251544976E-2</v>
      </c>
      <c r="AA68" s="205">
        <v>3.4043527161174092E-2</v>
      </c>
      <c r="AB68" s="205">
        <v>3.310610240133105E-2</v>
      </c>
      <c r="AC68" s="205">
        <v>-5.1725951497860745E-3</v>
      </c>
      <c r="AD68" s="167" t="s">
        <v>972</v>
      </c>
    </row>
    <row r="69" spans="1:30">
      <c r="A69" s="147" t="s">
        <v>874</v>
      </c>
      <c r="B69" s="148">
        <v>135</v>
      </c>
      <c r="C69" s="175">
        <v>100.74</v>
      </c>
      <c r="D69" s="176">
        <v>1.3385</v>
      </c>
      <c r="E69" s="151">
        <v>0.22000000000000003</v>
      </c>
      <c r="F69" s="171">
        <v>0.21392592592592588</v>
      </c>
      <c r="G69" s="153">
        <v>163.88</v>
      </c>
      <c r="H69" s="172">
        <v>28.879999999999995</v>
      </c>
      <c r="I69" s="148" t="s">
        <v>975</v>
      </c>
      <c r="J69" s="155" t="s">
        <v>1137</v>
      </c>
      <c r="K69" s="173">
        <v>43935</v>
      </c>
      <c r="L69" s="173">
        <v>44018</v>
      </c>
      <c r="M69" s="174">
        <v>11340</v>
      </c>
      <c r="N69" s="159">
        <v>0.92955908289241607</v>
      </c>
      <c r="O69" s="160">
        <v>134.84048999999999</v>
      </c>
      <c r="P69" s="160">
        <v>0.15951000000001159</v>
      </c>
      <c r="Q69" s="161">
        <v>0.9</v>
      </c>
      <c r="R69" s="162">
        <v>27236.389999999992</v>
      </c>
      <c r="S69" s="163">
        <v>36455.908014999994</v>
      </c>
      <c r="T69" s="163"/>
      <c r="U69" s="163"/>
      <c r="V69" s="165">
        <v>7548.79</v>
      </c>
      <c r="W69" s="165">
        <v>44004.698014999994</v>
      </c>
      <c r="X69" s="166">
        <v>42195</v>
      </c>
      <c r="Y69" s="162">
        <v>1809.6980149999945</v>
      </c>
      <c r="Z69" s="205">
        <v>4.2888920843701772E-2</v>
      </c>
      <c r="AA69" s="205">
        <v>5.2233650231872319E-2</v>
      </c>
      <c r="AB69" s="205">
        <v>5.1319979499940382E-2</v>
      </c>
      <c r="AC69" s="205">
        <v>-8.4310586562386103E-3</v>
      </c>
      <c r="AD69" s="167" t="s">
        <v>972</v>
      </c>
    </row>
    <row r="70" spans="1:30">
      <c r="A70" s="147" t="s">
        <v>875</v>
      </c>
      <c r="B70" s="148">
        <v>240</v>
      </c>
      <c r="C70" s="175">
        <v>180.33</v>
      </c>
      <c r="D70" s="176">
        <v>1.3292999999999999</v>
      </c>
      <c r="E70" s="151">
        <v>0.29000000000000004</v>
      </c>
      <c r="F70" s="171">
        <v>0.28304166666666669</v>
      </c>
      <c r="G70" s="153">
        <v>307.93</v>
      </c>
      <c r="H70" s="172">
        <v>67.930000000000007</v>
      </c>
      <c r="I70" s="148" t="s">
        <v>975</v>
      </c>
      <c r="J70" s="155" t="s">
        <v>1718</v>
      </c>
      <c r="K70" s="173">
        <v>43936</v>
      </c>
      <c r="L70" s="173">
        <v>44117</v>
      </c>
      <c r="M70" s="174">
        <v>43680</v>
      </c>
      <c r="N70" s="159">
        <v>0.5676385073260074</v>
      </c>
      <c r="O70" s="160">
        <v>239.71266900000001</v>
      </c>
      <c r="P70" s="160">
        <v>0.28733099999999467</v>
      </c>
      <c r="Q70" s="161">
        <v>1.6</v>
      </c>
      <c r="R70" s="162">
        <v>27416.719999999994</v>
      </c>
      <c r="S70" s="163">
        <v>36445.045895999989</v>
      </c>
      <c r="T70" s="163"/>
      <c r="U70" s="163"/>
      <c r="V70" s="165">
        <v>7548.79</v>
      </c>
      <c r="W70" s="165">
        <v>43993.83589599999</v>
      </c>
      <c r="X70" s="166">
        <v>42435</v>
      </c>
      <c r="Y70" s="162">
        <v>1558.8358959999896</v>
      </c>
      <c r="Z70" s="240">
        <v>3.673467411334963E-2</v>
      </c>
      <c r="AA70" s="240">
        <v>4.4683440706227096E-2</v>
      </c>
      <c r="AB70" s="240">
        <v>4.3837719618239346E-2</v>
      </c>
      <c r="AC70" s="240">
        <v>-7.1030455048897156E-3</v>
      </c>
      <c r="AD70" s="167" t="s">
        <v>972</v>
      </c>
    </row>
    <row r="71" spans="1:30">
      <c r="A71" s="147" t="s">
        <v>876</v>
      </c>
      <c r="B71" s="148">
        <v>240</v>
      </c>
      <c r="C71" s="175">
        <v>180.06</v>
      </c>
      <c r="D71" s="176">
        <v>1.3312999999999999</v>
      </c>
      <c r="E71" s="151">
        <v>0.29000000000000004</v>
      </c>
      <c r="F71" s="171">
        <v>0.3199583333333334</v>
      </c>
      <c r="G71" s="153">
        <v>316.79000000000002</v>
      </c>
      <c r="H71" s="172">
        <v>76.79000000000002</v>
      </c>
      <c r="I71" s="148" t="s">
        <v>975</v>
      </c>
      <c r="J71" s="155" t="s">
        <v>1783</v>
      </c>
      <c r="K71" s="173">
        <v>43937</v>
      </c>
      <c r="L71" s="173">
        <v>44144</v>
      </c>
      <c r="M71" s="174">
        <v>49920</v>
      </c>
      <c r="N71" s="159">
        <v>0.56146534455128216</v>
      </c>
      <c r="O71" s="160">
        <v>239.71387799999999</v>
      </c>
      <c r="P71" s="160">
        <v>0.28612200000000598</v>
      </c>
      <c r="Q71" s="161">
        <v>1.6</v>
      </c>
      <c r="R71" s="162">
        <v>27596.779999999995</v>
      </c>
      <c r="S71" s="163">
        <v>36739.593213999993</v>
      </c>
      <c r="T71" s="163"/>
      <c r="U71" s="163"/>
      <c r="V71" s="165">
        <v>7548.79</v>
      </c>
      <c r="W71" s="165">
        <v>44288.383213999994</v>
      </c>
      <c r="X71" s="166">
        <v>42675</v>
      </c>
      <c r="Y71" s="162">
        <v>1613.383213999994</v>
      </c>
      <c r="Z71" s="240">
        <v>3.7806285038078258E-2</v>
      </c>
      <c r="AA71" s="240">
        <v>4.5931035941537468E-2</v>
      </c>
      <c r="AB71" s="240">
        <v>4.5146150908025318E-2</v>
      </c>
      <c r="AC71" s="240">
        <v>-7.3398658699470598E-3</v>
      </c>
      <c r="AD71" s="167" t="s">
        <v>972</v>
      </c>
    </row>
    <row r="72" spans="1:30">
      <c r="A72" s="147" t="s">
        <v>877</v>
      </c>
      <c r="B72" s="148">
        <v>240</v>
      </c>
      <c r="C72" s="175">
        <v>178.44</v>
      </c>
      <c r="D72" s="176">
        <v>1.3433999999999999</v>
      </c>
      <c r="E72" s="151">
        <v>0.29000000000000004</v>
      </c>
      <c r="F72" s="171">
        <v>0.30808333333333332</v>
      </c>
      <c r="G72" s="153">
        <v>313.94</v>
      </c>
      <c r="H72" s="172">
        <v>73.94</v>
      </c>
      <c r="I72" s="148" t="s">
        <v>975</v>
      </c>
      <c r="J72" s="155" t="s">
        <v>1784</v>
      </c>
      <c r="K72" s="173">
        <v>43938</v>
      </c>
      <c r="L72" s="173">
        <v>44144</v>
      </c>
      <c r="M72" s="174">
        <v>49680</v>
      </c>
      <c r="N72" s="159">
        <v>0.54323872785829308</v>
      </c>
      <c r="O72" s="160">
        <v>239.71629599999997</v>
      </c>
      <c r="P72" s="160">
        <v>0.2837040000000286</v>
      </c>
      <c r="Q72" s="161">
        <v>1.6</v>
      </c>
      <c r="R72" s="162">
        <v>27775.219999999994</v>
      </c>
      <c r="S72" s="163">
        <v>37313.230547999992</v>
      </c>
      <c r="T72" s="163"/>
      <c r="U72" s="163"/>
      <c r="V72" s="165">
        <v>7548.79</v>
      </c>
      <c r="W72" s="165">
        <v>44862.020547999993</v>
      </c>
      <c r="X72" s="166">
        <v>42915</v>
      </c>
      <c r="Y72" s="162">
        <v>1947.0205479999931</v>
      </c>
      <c r="Z72" s="240">
        <v>4.5369230991494591E-2</v>
      </c>
      <c r="AA72" s="240">
        <v>5.5053129752947516E-2</v>
      </c>
      <c r="AB72" s="240">
        <v>5.4333126319468406E-2</v>
      </c>
      <c r="AC72" s="240">
        <v>-8.9638953279738143E-3</v>
      </c>
      <c r="AD72" s="167" t="s">
        <v>972</v>
      </c>
    </row>
    <row r="73" spans="1:30">
      <c r="A73" s="147" t="s">
        <v>883</v>
      </c>
      <c r="B73" s="148">
        <v>240</v>
      </c>
      <c r="C73" s="175">
        <v>177.77</v>
      </c>
      <c r="D73" s="176">
        <v>1.3484</v>
      </c>
      <c r="E73" s="151">
        <v>0.29000000000000004</v>
      </c>
      <c r="F73" s="171">
        <v>0.30316666666666664</v>
      </c>
      <c r="G73" s="153">
        <v>312.76</v>
      </c>
      <c r="H73" s="172">
        <v>72.759999999999991</v>
      </c>
      <c r="I73" s="148" t="s">
        <v>975</v>
      </c>
      <c r="J73" s="155" t="s">
        <v>1785</v>
      </c>
      <c r="K73" s="173">
        <v>43941</v>
      </c>
      <c r="L73" s="173">
        <v>44144</v>
      </c>
      <c r="M73" s="174">
        <v>48960</v>
      </c>
      <c r="N73" s="159">
        <v>0.54243055555555553</v>
      </c>
      <c r="O73" s="160">
        <v>239.70506800000001</v>
      </c>
      <c r="P73" s="160">
        <v>0.29493199999998865</v>
      </c>
      <c r="Q73" s="161">
        <v>1.6</v>
      </c>
      <c r="R73" s="162">
        <v>27952.989999999994</v>
      </c>
      <c r="S73" s="163">
        <v>37691.811715999997</v>
      </c>
      <c r="T73" s="163"/>
      <c r="U73" s="163"/>
      <c r="V73" s="165">
        <v>7548.79</v>
      </c>
      <c r="W73" s="165">
        <v>45240.601715999997</v>
      </c>
      <c r="X73" s="166">
        <v>43155</v>
      </c>
      <c r="Y73" s="162">
        <v>2085.6017159999974</v>
      </c>
      <c r="Z73" s="240">
        <v>4.8328159332638121E-2</v>
      </c>
      <c r="AA73" s="240">
        <v>5.8574100304413124E-2</v>
      </c>
      <c r="AB73" s="240">
        <v>5.7926425304135831E-2</v>
      </c>
      <c r="AC73" s="240">
        <v>-9.5982659714977103E-3</v>
      </c>
      <c r="AD73" s="167" t="s">
        <v>972</v>
      </c>
    </row>
    <row r="74" spans="1:30">
      <c r="A74" s="147" t="s">
        <v>884</v>
      </c>
      <c r="B74" s="148">
        <v>240</v>
      </c>
      <c r="C74" s="175">
        <v>179.79</v>
      </c>
      <c r="D74" s="176">
        <v>1.3332999999999999</v>
      </c>
      <c r="E74" s="151">
        <v>0.29000000000000004</v>
      </c>
      <c r="F74" s="171">
        <v>0.31799999999999995</v>
      </c>
      <c r="G74" s="153">
        <v>316.32</v>
      </c>
      <c r="H74" s="172">
        <v>76.319999999999993</v>
      </c>
      <c r="I74" s="148" t="s">
        <v>975</v>
      </c>
      <c r="J74" s="155" t="s">
        <v>1786</v>
      </c>
      <c r="K74" s="173">
        <v>43942</v>
      </c>
      <c r="L74" s="173">
        <v>44144</v>
      </c>
      <c r="M74" s="174">
        <v>48720</v>
      </c>
      <c r="N74" s="159">
        <v>0.57177339901477831</v>
      </c>
      <c r="O74" s="160">
        <v>239.71400699999998</v>
      </c>
      <c r="P74" s="160">
        <v>0.28599300000001904</v>
      </c>
      <c r="Q74" s="161">
        <v>1.6</v>
      </c>
      <c r="R74" s="162">
        <v>28132.779999999995</v>
      </c>
      <c r="S74" s="163">
        <v>37509.435573999988</v>
      </c>
      <c r="T74" s="163"/>
      <c r="U74" s="163"/>
      <c r="V74" s="165">
        <v>7548.79</v>
      </c>
      <c r="W74" s="165">
        <v>45058.225573999989</v>
      </c>
      <c r="X74" s="166">
        <v>43395</v>
      </c>
      <c r="Y74" s="162">
        <v>1663.2255739999891</v>
      </c>
      <c r="Z74" s="240">
        <v>3.8327585528286523E-2</v>
      </c>
      <c r="AA74" s="240">
        <v>4.6398924014560805E-2</v>
      </c>
      <c r="AB74" s="240">
        <v>4.5817845143449221E-2</v>
      </c>
      <c r="AC74" s="240">
        <v>-7.4902596151626977E-3</v>
      </c>
      <c r="AD74" s="167" t="s">
        <v>972</v>
      </c>
    </row>
    <row r="75" spans="1:30">
      <c r="A75" s="147" t="s">
        <v>885</v>
      </c>
      <c r="B75" s="148">
        <v>240</v>
      </c>
      <c r="C75" s="175">
        <v>178.4</v>
      </c>
      <c r="D75" s="176">
        <v>1.3436999999999999</v>
      </c>
      <c r="E75" s="151">
        <v>0.29000000000000004</v>
      </c>
      <c r="F75" s="171">
        <v>0.30779166666666669</v>
      </c>
      <c r="G75" s="153">
        <v>313.87</v>
      </c>
      <c r="H75" s="172">
        <v>73.87</v>
      </c>
      <c r="I75" s="148" t="s">
        <v>975</v>
      </c>
      <c r="J75" s="155" t="s">
        <v>1787</v>
      </c>
      <c r="K75" s="173">
        <v>43943</v>
      </c>
      <c r="L75" s="173">
        <v>44144</v>
      </c>
      <c r="M75" s="174">
        <v>48480</v>
      </c>
      <c r="N75" s="159">
        <v>0.55615820957095718</v>
      </c>
      <c r="O75" s="160">
        <v>239.71607999999998</v>
      </c>
      <c r="P75" s="160">
        <v>0.28392000000002326</v>
      </c>
      <c r="Q75" s="161">
        <v>1.6</v>
      </c>
      <c r="R75" s="162">
        <v>28311.179999999997</v>
      </c>
      <c r="S75" s="163">
        <v>38041.732565999991</v>
      </c>
      <c r="T75" s="163"/>
      <c r="U75" s="163"/>
      <c r="V75" s="165">
        <v>7548.79</v>
      </c>
      <c r="W75" s="165">
        <v>45590.522565999992</v>
      </c>
      <c r="X75" s="166">
        <v>43635</v>
      </c>
      <c r="Y75" s="162">
        <v>1955.5225659999924</v>
      </c>
      <c r="Z75" s="240">
        <v>4.4815459287269155E-2</v>
      </c>
      <c r="AA75" s="240">
        <v>5.4190300560795768E-2</v>
      </c>
      <c r="AB75" s="240">
        <v>5.3672047438982018E-2</v>
      </c>
      <c r="AC75" s="240">
        <v>-8.8565881517128631E-3</v>
      </c>
      <c r="AD75" s="167" t="s">
        <v>972</v>
      </c>
    </row>
    <row r="76" spans="1:30">
      <c r="A76" s="147" t="s">
        <v>886</v>
      </c>
      <c r="B76" s="148">
        <v>240</v>
      </c>
      <c r="C76" s="175">
        <v>178.81</v>
      </c>
      <c r="D76" s="176">
        <v>1.3406</v>
      </c>
      <c r="E76" s="151">
        <v>0.29000000000000004</v>
      </c>
      <c r="F76" s="171">
        <v>0.31079166666666658</v>
      </c>
      <c r="G76" s="153">
        <v>314.58999999999997</v>
      </c>
      <c r="H76" s="172">
        <v>74.589999999999975</v>
      </c>
      <c r="I76" s="148" t="s">
        <v>975</v>
      </c>
      <c r="J76" s="155" t="s">
        <v>1788</v>
      </c>
      <c r="K76" s="173">
        <v>43944</v>
      </c>
      <c r="L76" s="173">
        <v>44144</v>
      </c>
      <c r="M76" s="174">
        <v>48240</v>
      </c>
      <c r="N76" s="159">
        <v>0.56437292703150899</v>
      </c>
      <c r="O76" s="160">
        <v>239.71268600000002</v>
      </c>
      <c r="P76" s="160">
        <v>0.28731399999998075</v>
      </c>
      <c r="Q76" s="161">
        <v>1.6</v>
      </c>
      <c r="R76" s="162">
        <v>28489.989999999998</v>
      </c>
      <c r="S76" s="163">
        <v>38193.680593999998</v>
      </c>
      <c r="T76" s="163"/>
      <c r="U76" s="163"/>
      <c r="V76" s="165">
        <v>7548.79</v>
      </c>
      <c r="W76" s="165">
        <v>45742.470593999999</v>
      </c>
      <c r="X76" s="166">
        <v>43875</v>
      </c>
      <c r="Y76" s="162">
        <v>1867.4705939999985</v>
      </c>
      <c r="Z76" s="240">
        <v>4.2563432341880203E-2</v>
      </c>
      <c r="AA76" s="240">
        <v>5.1408352096186105E-2</v>
      </c>
      <c r="AB76" s="240">
        <v>5.0954318085469685E-2</v>
      </c>
      <c r="AC76" s="240">
        <v>-8.3908857435894824E-3</v>
      </c>
      <c r="AD76" s="167" t="s">
        <v>972</v>
      </c>
    </row>
    <row r="77" spans="1:30">
      <c r="A77" s="147" t="s">
        <v>887</v>
      </c>
      <c r="B77" s="148">
        <v>240</v>
      </c>
      <c r="C77" s="175">
        <v>180.26</v>
      </c>
      <c r="D77" s="176">
        <v>1.3298000000000001</v>
      </c>
      <c r="E77" s="151">
        <v>0.29000000000000004</v>
      </c>
      <c r="F77" s="171">
        <v>0.2825833333333333</v>
      </c>
      <c r="G77" s="153">
        <v>307.82</v>
      </c>
      <c r="H77" s="172">
        <v>67.819999999999993</v>
      </c>
      <c r="I77" s="148" t="s">
        <v>975</v>
      </c>
      <c r="J77" s="155" t="s">
        <v>1719</v>
      </c>
      <c r="K77" s="173">
        <v>43945</v>
      </c>
      <c r="L77" s="173">
        <v>44117</v>
      </c>
      <c r="M77" s="174">
        <v>41520</v>
      </c>
      <c r="N77" s="159">
        <v>0.59620183044315989</v>
      </c>
      <c r="O77" s="160">
        <v>239.70974799999999</v>
      </c>
      <c r="P77" s="160">
        <v>0.2902520000000095</v>
      </c>
      <c r="Q77" s="161">
        <v>1.6</v>
      </c>
      <c r="R77" s="162">
        <v>28670.249999999996</v>
      </c>
      <c r="S77" s="163">
        <v>38125.698449999996</v>
      </c>
      <c r="T77" s="163"/>
      <c r="U77" s="163"/>
      <c r="V77" s="165">
        <v>7548.79</v>
      </c>
      <c r="W77" s="165">
        <v>45674.488449999997</v>
      </c>
      <c r="X77" s="166">
        <v>44115</v>
      </c>
      <c r="Y77" s="162">
        <v>1559.4884499999971</v>
      </c>
      <c r="Z77" s="240">
        <v>3.5350525898220519E-2</v>
      </c>
      <c r="AA77" s="240">
        <v>4.2648348024036276E-2</v>
      </c>
      <c r="AB77" s="240">
        <v>4.2250004442932809E-2</v>
      </c>
      <c r="AC77" s="240">
        <v>-6.8994785447122897E-3</v>
      </c>
      <c r="AD77" s="167" t="s">
        <v>972</v>
      </c>
    </row>
    <row r="78" spans="1:30">
      <c r="A78" s="147" t="s">
        <v>893</v>
      </c>
      <c r="B78" s="148">
        <v>240</v>
      </c>
      <c r="C78" s="175">
        <v>179.08</v>
      </c>
      <c r="D78" s="176">
        <v>1.3386</v>
      </c>
      <c r="E78" s="151">
        <v>0.29000000000000004</v>
      </c>
      <c r="F78" s="171">
        <v>0.31279166666666663</v>
      </c>
      <c r="G78" s="153">
        <v>315.07</v>
      </c>
      <c r="H78" s="172">
        <v>75.069999999999993</v>
      </c>
      <c r="I78" s="148" t="s">
        <v>975</v>
      </c>
      <c r="J78" s="155" t="s">
        <v>1789</v>
      </c>
      <c r="K78" s="173">
        <v>43948</v>
      </c>
      <c r="L78" s="173">
        <v>44144</v>
      </c>
      <c r="M78" s="174">
        <v>47280</v>
      </c>
      <c r="N78" s="159">
        <v>0.57953785956006765</v>
      </c>
      <c r="O78" s="160">
        <v>239.71648800000003</v>
      </c>
      <c r="P78" s="160">
        <v>0.28351199999997334</v>
      </c>
      <c r="Q78" s="161">
        <v>1.6</v>
      </c>
      <c r="R78" s="162">
        <v>28849.329999999998</v>
      </c>
      <c r="S78" s="163">
        <v>38617.713137999999</v>
      </c>
      <c r="T78" s="163"/>
      <c r="U78" s="163"/>
      <c r="V78" s="165">
        <v>7548.79</v>
      </c>
      <c r="W78" s="165">
        <v>46166.503138</v>
      </c>
      <c r="X78" s="166">
        <v>44355</v>
      </c>
      <c r="Y78" s="162">
        <v>1811.503138</v>
      </c>
      <c r="Z78" s="240">
        <v>4.0841013143952276E-2</v>
      </c>
      <c r="AA78" s="240">
        <v>4.92173233266886E-2</v>
      </c>
      <c r="AB78" s="240">
        <v>4.8874810280689518E-2</v>
      </c>
      <c r="AC78" s="240">
        <v>-8.0337971367372418E-3</v>
      </c>
      <c r="AD78" s="167" t="s">
        <v>972</v>
      </c>
    </row>
    <row r="79" spans="1:30">
      <c r="A79" s="147" t="s">
        <v>894</v>
      </c>
      <c r="B79" s="148">
        <v>240</v>
      </c>
      <c r="C79" s="175">
        <v>177.93</v>
      </c>
      <c r="D79" s="176">
        <v>1.3472</v>
      </c>
      <c r="E79" s="151">
        <v>0.29000000000000004</v>
      </c>
      <c r="F79" s="171">
        <v>0.3043333333333334</v>
      </c>
      <c r="G79" s="153">
        <v>313.04000000000002</v>
      </c>
      <c r="H79" s="172">
        <v>73.04000000000002</v>
      </c>
      <c r="I79" s="148" t="s">
        <v>975</v>
      </c>
      <c r="J79" s="155" t="s">
        <v>1790</v>
      </c>
      <c r="K79" s="173">
        <v>43949</v>
      </c>
      <c r="L79" s="173">
        <v>44144</v>
      </c>
      <c r="M79" s="174">
        <v>47040</v>
      </c>
      <c r="N79" s="159">
        <v>0.56674319727891176</v>
      </c>
      <c r="O79" s="160">
        <v>239.70729600000001</v>
      </c>
      <c r="P79" s="160">
        <v>0.29270399999998631</v>
      </c>
      <c r="Q79" s="161">
        <v>1.6</v>
      </c>
      <c r="R79" s="162">
        <v>29027.26</v>
      </c>
      <c r="S79" s="163">
        <v>39105.524672</v>
      </c>
      <c r="T79" s="163"/>
      <c r="U79" s="163"/>
      <c r="V79" s="165">
        <v>7548.79</v>
      </c>
      <c r="W79" s="165">
        <v>46654.314672</v>
      </c>
      <c r="X79" s="166">
        <v>44595</v>
      </c>
      <c r="Y79" s="162">
        <v>2059.3146720000004</v>
      </c>
      <c r="Z79" s="240">
        <v>4.6178151631348863E-2</v>
      </c>
      <c r="AA79" s="240">
        <v>5.5587728731225194E-2</v>
      </c>
      <c r="AB79" s="240">
        <v>5.5307572956609041E-2</v>
      </c>
      <c r="AC79" s="240">
        <v>-9.1294213252601786E-3</v>
      </c>
      <c r="AD79" s="167" t="s">
        <v>972</v>
      </c>
    </row>
    <row r="80" spans="1:30">
      <c r="A80" s="147" t="s">
        <v>895</v>
      </c>
      <c r="B80" s="148">
        <v>240</v>
      </c>
      <c r="C80" s="175">
        <v>177.12</v>
      </c>
      <c r="D80" s="176">
        <v>1.3533999999999999</v>
      </c>
      <c r="E80" s="151">
        <v>0.29000000000000004</v>
      </c>
      <c r="F80" s="171">
        <v>0.29841666666666666</v>
      </c>
      <c r="G80" s="153">
        <v>311.62</v>
      </c>
      <c r="H80" s="172">
        <v>71.62</v>
      </c>
      <c r="I80" s="148" t="s">
        <v>975</v>
      </c>
      <c r="J80" s="155" t="s">
        <v>1791</v>
      </c>
      <c r="K80" s="173">
        <v>43950</v>
      </c>
      <c r="L80" s="173">
        <v>44144</v>
      </c>
      <c r="M80" s="174">
        <v>46800</v>
      </c>
      <c r="N80" s="159">
        <v>0.55857478632478641</v>
      </c>
      <c r="O80" s="160">
        <v>239.71420799999999</v>
      </c>
      <c r="P80" s="160">
        <v>0.28579200000001492</v>
      </c>
      <c r="Q80" s="161">
        <v>1.6</v>
      </c>
      <c r="R80" s="162">
        <v>29204.379999999997</v>
      </c>
      <c r="S80" s="163">
        <v>39525.207891999991</v>
      </c>
      <c r="T80" s="163"/>
      <c r="U80" s="163"/>
      <c r="V80" s="165">
        <v>7548.79</v>
      </c>
      <c r="W80" s="165">
        <v>47073.997891999992</v>
      </c>
      <c r="X80" s="166">
        <v>44835</v>
      </c>
      <c r="Y80" s="162">
        <v>2238.9978919999921</v>
      </c>
      <c r="Z80" s="240">
        <v>4.993861697334645E-2</v>
      </c>
      <c r="AA80" s="240">
        <v>6.0048953540732475E-2</v>
      </c>
      <c r="AB80" s="240">
        <v>5.9835812646369835E-2</v>
      </c>
      <c r="AC80" s="240">
        <v>-9.8971956730233845E-3</v>
      </c>
      <c r="AD80" s="167" t="s">
        <v>972</v>
      </c>
    </row>
    <row r="81" spans="1:30">
      <c r="A81" s="147" t="s">
        <v>896</v>
      </c>
      <c r="B81" s="148">
        <v>135</v>
      </c>
      <c r="C81" s="175">
        <v>98.52</v>
      </c>
      <c r="D81" s="176">
        <v>1.3686</v>
      </c>
      <c r="E81" s="151">
        <v>0.22000000000000003</v>
      </c>
      <c r="F81" s="171">
        <v>0.21237037037037026</v>
      </c>
      <c r="G81" s="153">
        <v>163.66999999999999</v>
      </c>
      <c r="H81" s="172">
        <v>28.669999999999987</v>
      </c>
      <c r="I81" s="148" t="s">
        <v>1306</v>
      </c>
      <c r="J81" s="155" t="s">
        <v>1314</v>
      </c>
      <c r="K81" s="173">
        <v>43951</v>
      </c>
      <c r="L81" s="173">
        <v>44020</v>
      </c>
      <c r="M81" s="174">
        <v>9450</v>
      </c>
      <c r="N81" s="159">
        <v>1.1073597883597879</v>
      </c>
      <c r="O81" s="160">
        <v>134.83447200000001</v>
      </c>
      <c r="P81" s="160">
        <v>0.16552799999999479</v>
      </c>
      <c r="Q81" s="161">
        <v>0.9</v>
      </c>
      <c r="R81" s="162">
        <v>29302.899999999998</v>
      </c>
      <c r="S81" s="163">
        <v>40103.948939999995</v>
      </c>
      <c r="T81" s="163"/>
      <c r="U81" s="163"/>
      <c r="V81" s="165">
        <v>7548.79</v>
      </c>
      <c r="W81" s="165">
        <v>47652.738939999996</v>
      </c>
      <c r="X81" s="166">
        <v>44970</v>
      </c>
      <c r="Y81" s="162">
        <v>2682.7389399999956</v>
      </c>
      <c r="Z81" s="205">
        <v>5.9656191683344462E-2</v>
      </c>
      <c r="AA81" s="205">
        <v>7.1690331231940352E-2</v>
      </c>
      <c r="AB81" s="205">
        <v>7.1519760106737662E-2</v>
      </c>
      <c r="AC81" s="205">
        <v>-1.18635684233932E-2</v>
      </c>
      <c r="AD81" s="167" t="s">
        <v>972</v>
      </c>
    </row>
    <row r="82" spans="1:30">
      <c r="A82" s="147" t="s">
        <v>904</v>
      </c>
      <c r="B82" s="148">
        <v>135</v>
      </c>
      <c r="C82" s="175">
        <v>97.97</v>
      </c>
      <c r="D82" s="176">
        <v>1.3764000000000001</v>
      </c>
      <c r="E82" s="151">
        <v>0.22000000000000003</v>
      </c>
      <c r="F82" s="171">
        <v>0.22185185185185177</v>
      </c>
      <c r="G82" s="153">
        <v>164.95</v>
      </c>
      <c r="H82" s="172">
        <v>29.949999999999989</v>
      </c>
      <c r="I82" s="148" t="s">
        <v>975</v>
      </c>
      <c r="J82" s="155" t="s">
        <v>1334</v>
      </c>
      <c r="K82" s="173">
        <v>43957</v>
      </c>
      <c r="L82" s="173">
        <v>44021</v>
      </c>
      <c r="M82" s="174">
        <v>8775</v>
      </c>
      <c r="N82" s="159">
        <v>1.2457834757834754</v>
      </c>
      <c r="O82" s="160">
        <v>134.84590800000001</v>
      </c>
      <c r="P82" s="160">
        <v>0.15409199999999146</v>
      </c>
      <c r="Q82" s="161">
        <v>0.9</v>
      </c>
      <c r="R82" s="162">
        <v>29400.87</v>
      </c>
      <c r="S82" s="163">
        <v>40467.357468000002</v>
      </c>
      <c r="T82" s="163"/>
      <c r="U82" s="163"/>
      <c r="V82" s="165">
        <v>7548.79</v>
      </c>
      <c r="W82" s="165">
        <v>48016.147468000003</v>
      </c>
      <c r="X82" s="166">
        <v>45105</v>
      </c>
      <c r="Y82" s="162">
        <v>2911.1474680000028</v>
      </c>
      <c r="Z82" s="205">
        <v>6.4541568961312468E-2</v>
      </c>
      <c r="AA82" s="205">
        <v>7.7514410213384233E-2</v>
      </c>
      <c r="AB82" s="205">
        <v>7.7390870103092535E-2</v>
      </c>
      <c r="AC82" s="205">
        <v>-1.2849301141780067E-2</v>
      </c>
      <c r="AD82" s="167" t="s">
        <v>972</v>
      </c>
    </row>
    <row r="83" spans="1:30">
      <c r="A83" s="147" t="s">
        <v>905</v>
      </c>
      <c r="B83" s="148">
        <v>135</v>
      </c>
      <c r="C83" s="175">
        <v>98.22</v>
      </c>
      <c r="D83" s="176">
        <v>1.3728</v>
      </c>
      <c r="E83" s="151">
        <v>0.22000000000000003</v>
      </c>
      <c r="F83" s="171">
        <v>0.224962962962963</v>
      </c>
      <c r="G83" s="153">
        <v>165.37</v>
      </c>
      <c r="H83" s="172">
        <v>30.370000000000005</v>
      </c>
      <c r="I83" s="148" t="s">
        <v>975</v>
      </c>
      <c r="J83" s="155" t="s">
        <v>1335</v>
      </c>
      <c r="K83" s="173">
        <v>43958</v>
      </c>
      <c r="L83" s="173">
        <v>44021</v>
      </c>
      <c r="M83" s="174">
        <v>8640</v>
      </c>
      <c r="N83" s="159">
        <v>1.2829918981481483</v>
      </c>
      <c r="O83" s="160">
        <v>134.83641600000001</v>
      </c>
      <c r="P83" s="160">
        <v>0.16358399999998596</v>
      </c>
      <c r="Q83" s="161">
        <v>0.9</v>
      </c>
      <c r="R83" s="162">
        <v>29499.09</v>
      </c>
      <c r="S83" s="163">
        <v>40496.350751999998</v>
      </c>
      <c r="T83" s="163"/>
      <c r="U83" s="163"/>
      <c r="V83" s="165">
        <v>7548.79</v>
      </c>
      <c r="W83" s="165">
        <v>48045.140751999999</v>
      </c>
      <c r="X83" s="166">
        <v>45240</v>
      </c>
      <c r="Y83" s="162">
        <v>2805.1407519999993</v>
      </c>
      <c r="Z83" s="205">
        <v>6.200576374889466E-2</v>
      </c>
      <c r="AA83" s="205">
        <v>7.4424269000650245E-2</v>
      </c>
      <c r="AB83" s="205">
        <v>7.4346786206896276E-2</v>
      </c>
      <c r="AC83" s="205">
        <v>-1.2341022458001616E-2</v>
      </c>
      <c r="AD83" s="167" t="s">
        <v>972</v>
      </c>
    </row>
    <row r="84" spans="1:30">
      <c r="A84" s="147" t="s">
        <v>906</v>
      </c>
      <c r="B84" s="148">
        <v>135</v>
      </c>
      <c r="C84" s="175">
        <v>97.21</v>
      </c>
      <c r="D84" s="176">
        <v>1.3871</v>
      </c>
      <c r="E84" s="151">
        <v>0.22000000000000003</v>
      </c>
      <c r="F84" s="171">
        <v>0.21844444444444452</v>
      </c>
      <c r="G84" s="153">
        <v>164.49</v>
      </c>
      <c r="H84" s="172">
        <v>29.490000000000009</v>
      </c>
      <c r="I84" s="148" t="s">
        <v>975</v>
      </c>
      <c r="J84" s="155" t="s">
        <v>1474</v>
      </c>
      <c r="K84" s="173">
        <v>43959</v>
      </c>
      <c r="L84" s="173">
        <v>44025</v>
      </c>
      <c r="M84" s="174">
        <v>9045</v>
      </c>
      <c r="N84" s="159">
        <v>1.1900331674958544</v>
      </c>
      <c r="O84" s="160">
        <v>134.839991</v>
      </c>
      <c r="P84" s="160">
        <v>0.16000900000000229</v>
      </c>
      <c r="Q84" s="161">
        <v>0.9</v>
      </c>
      <c r="R84" s="162">
        <v>29596.3</v>
      </c>
      <c r="S84" s="163">
        <v>41053.027730000002</v>
      </c>
      <c r="T84" s="163"/>
      <c r="U84" s="163"/>
      <c r="V84" s="165">
        <v>7548.79</v>
      </c>
      <c r="W84" s="165">
        <v>48601.817730000002</v>
      </c>
      <c r="X84" s="166">
        <v>45375</v>
      </c>
      <c r="Y84" s="162">
        <v>3226.8177300000025</v>
      </c>
      <c r="Z84" s="205">
        <v>7.1114440330578566E-2</v>
      </c>
      <c r="AA84" s="205">
        <v>8.5306398129762373E-2</v>
      </c>
      <c r="AB84" s="205">
        <v>8.5279879272726955E-2</v>
      </c>
      <c r="AC84" s="205">
        <v>-1.416543894214839E-2</v>
      </c>
      <c r="AD84" s="167" t="s">
        <v>972</v>
      </c>
    </row>
    <row r="85" spans="1:30">
      <c r="A85" s="147" t="s">
        <v>912</v>
      </c>
      <c r="B85" s="148">
        <v>135</v>
      </c>
      <c r="C85" s="175">
        <v>97.29</v>
      </c>
      <c r="D85" s="176">
        <v>1.3858999999999999</v>
      </c>
      <c r="E85" s="151">
        <v>0.22000000000000003</v>
      </c>
      <c r="F85" s="171">
        <v>0.21940740740740744</v>
      </c>
      <c r="G85" s="153">
        <v>164.62</v>
      </c>
      <c r="H85" s="172">
        <v>29.620000000000005</v>
      </c>
      <c r="I85" s="148" t="s">
        <v>975</v>
      </c>
      <c r="J85" s="155" t="s">
        <v>1472</v>
      </c>
      <c r="K85" s="173">
        <v>43962</v>
      </c>
      <c r="L85" s="173">
        <v>44025</v>
      </c>
      <c r="M85" s="174">
        <v>8640</v>
      </c>
      <c r="N85" s="159">
        <v>1.2513078703703706</v>
      </c>
      <c r="O85" s="160">
        <v>134.83421100000001</v>
      </c>
      <c r="P85" s="160">
        <v>0.16578899999998953</v>
      </c>
      <c r="Q85" s="161">
        <v>0.9</v>
      </c>
      <c r="R85" s="162">
        <v>29693.59</v>
      </c>
      <c r="S85" s="163">
        <v>41152.346380999996</v>
      </c>
      <c r="T85" s="163"/>
      <c r="U85" s="163"/>
      <c r="V85" s="165">
        <v>7548.79</v>
      </c>
      <c r="W85" s="165">
        <v>48701.136380999997</v>
      </c>
      <c r="X85" s="166">
        <v>45510</v>
      </c>
      <c r="Y85" s="162">
        <v>3191.1363809999966</v>
      </c>
      <c r="Z85" s="205">
        <v>7.011945464733027E-2</v>
      </c>
      <c r="AA85" s="205">
        <v>8.4063083895376201E-2</v>
      </c>
      <c r="AB85" s="205">
        <v>8.4087157745550201E-2</v>
      </c>
      <c r="AC85" s="205">
        <v>-1.396770309821993E-2</v>
      </c>
      <c r="AD85" s="167" t="s">
        <v>972</v>
      </c>
    </row>
    <row r="86" spans="1:30">
      <c r="A86" s="147" t="s">
        <v>913</v>
      </c>
      <c r="B86" s="148">
        <v>135</v>
      </c>
      <c r="C86" s="175">
        <v>97.29</v>
      </c>
      <c r="D86" s="176">
        <v>1.3859999999999999</v>
      </c>
      <c r="E86" s="151">
        <v>0.22000000000000003</v>
      </c>
      <c r="F86" s="171">
        <v>0.21940740740740744</v>
      </c>
      <c r="G86" s="153">
        <v>164.62</v>
      </c>
      <c r="H86" s="172">
        <v>29.620000000000005</v>
      </c>
      <c r="I86" s="148" t="s">
        <v>975</v>
      </c>
      <c r="J86" s="155" t="s">
        <v>1475</v>
      </c>
      <c r="K86" s="173">
        <v>43963</v>
      </c>
      <c r="L86" s="173">
        <v>44025</v>
      </c>
      <c r="M86" s="174">
        <v>8505</v>
      </c>
      <c r="N86" s="159">
        <v>1.271169900058789</v>
      </c>
      <c r="O86" s="160">
        <v>134.84394</v>
      </c>
      <c r="P86" s="160">
        <v>0.15605999999999653</v>
      </c>
      <c r="Q86" s="161">
        <v>0.9</v>
      </c>
      <c r="R86" s="162">
        <v>29790.880000000001</v>
      </c>
      <c r="S86" s="163">
        <v>41290.159679999997</v>
      </c>
      <c r="T86" s="163"/>
      <c r="U86" s="163"/>
      <c r="V86" s="165">
        <v>7548.79</v>
      </c>
      <c r="W86" s="165">
        <v>48838.949679999998</v>
      </c>
      <c r="X86" s="166">
        <v>45645</v>
      </c>
      <c r="Y86" s="162">
        <v>3193.9496799999979</v>
      </c>
      <c r="Z86" s="205">
        <v>6.9973703143827226E-2</v>
      </c>
      <c r="AA86" s="205">
        <v>8.383904015648791E-2</v>
      </c>
      <c r="AB86" s="205">
        <v>8.3913033190929687E-2</v>
      </c>
      <c r="AC86" s="205">
        <v>-1.3939330047102461E-2</v>
      </c>
      <c r="AD86" s="167" t="s">
        <v>972</v>
      </c>
    </row>
    <row r="87" spans="1:30">
      <c r="A87" s="147" t="s">
        <v>914</v>
      </c>
      <c r="B87" s="148">
        <v>135</v>
      </c>
      <c r="C87" s="175">
        <v>97.1</v>
      </c>
      <c r="D87" s="176">
        <v>1.3887</v>
      </c>
      <c r="E87" s="151">
        <v>0.22000000000000003</v>
      </c>
      <c r="F87" s="171">
        <v>0.21703703703703711</v>
      </c>
      <c r="G87" s="153">
        <v>164.3</v>
      </c>
      <c r="H87" s="172">
        <v>29.300000000000011</v>
      </c>
      <c r="I87" s="148" t="s">
        <v>975</v>
      </c>
      <c r="J87" s="155" t="s">
        <v>1471</v>
      </c>
      <c r="K87" s="173">
        <v>43964</v>
      </c>
      <c r="L87" s="173">
        <v>44025</v>
      </c>
      <c r="M87" s="174">
        <v>8370</v>
      </c>
      <c r="N87" s="159">
        <v>1.2777180406212669</v>
      </c>
      <c r="O87" s="160">
        <v>134.84277</v>
      </c>
      <c r="P87" s="160">
        <v>0.15722999999999843</v>
      </c>
      <c r="Q87" s="161">
        <v>0.9</v>
      </c>
      <c r="R87" s="162">
        <v>29887.98</v>
      </c>
      <c r="S87" s="163">
        <v>41505.437826000001</v>
      </c>
      <c r="T87" s="163"/>
      <c r="U87" s="163"/>
      <c r="V87" s="165">
        <v>7548.79</v>
      </c>
      <c r="W87" s="165">
        <v>49054.227826000002</v>
      </c>
      <c r="X87" s="166">
        <v>45780</v>
      </c>
      <c r="Y87" s="162">
        <v>3274.2278260000021</v>
      </c>
      <c r="Z87" s="205">
        <v>7.1520922367846351E-2</v>
      </c>
      <c r="AA87" s="205">
        <v>8.5642798802339826E-2</v>
      </c>
      <c r="AB87" s="205">
        <v>8.5767441022280178E-2</v>
      </c>
      <c r="AC87" s="205">
        <v>-1.4246518654433826E-2</v>
      </c>
      <c r="AD87" s="167" t="s">
        <v>972</v>
      </c>
    </row>
    <row r="88" spans="1:30">
      <c r="A88" s="147" t="s">
        <v>915</v>
      </c>
      <c r="B88" s="148">
        <v>135</v>
      </c>
      <c r="C88" s="175">
        <v>98.11</v>
      </c>
      <c r="D88" s="176">
        <v>1.3744000000000001</v>
      </c>
      <c r="E88" s="151">
        <v>0.22000000000000003</v>
      </c>
      <c r="F88" s="171">
        <v>0.22355555555555562</v>
      </c>
      <c r="G88" s="153">
        <v>165.18</v>
      </c>
      <c r="H88" s="172">
        <v>30.180000000000007</v>
      </c>
      <c r="I88" s="148" t="s">
        <v>975</v>
      </c>
      <c r="J88" s="155" t="s">
        <v>1337</v>
      </c>
      <c r="K88" s="173">
        <v>43965</v>
      </c>
      <c r="L88" s="173">
        <v>44021</v>
      </c>
      <c r="M88" s="174">
        <v>7695</v>
      </c>
      <c r="N88" s="159">
        <v>1.4315399610136457</v>
      </c>
      <c r="O88" s="160">
        <v>134.84238400000001</v>
      </c>
      <c r="P88" s="160">
        <v>0.15761599999999021</v>
      </c>
      <c r="Q88" s="161">
        <v>0.9</v>
      </c>
      <c r="R88" s="162">
        <v>29986.09</v>
      </c>
      <c r="S88" s="163">
        <v>41212.882096000001</v>
      </c>
      <c r="T88" s="163"/>
      <c r="U88" s="163"/>
      <c r="V88" s="165">
        <v>7548.79</v>
      </c>
      <c r="W88" s="165">
        <v>48761.672096000002</v>
      </c>
      <c r="X88" s="166">
        <v>45915</v>
      </c>
      <c r="Y88" s="162">
        <v>2846.6720960000021</v>
      </c>
      <c r="Z88" s="205">
        <v>6.1998738887073968E-2</v>
      </c>
      <c r="AA88" s="205">
        <v>7.4197375659467157E-2</v>
      </c>
      <c r="AB88" s="205">
        <v>7.4364124665142084E-2</v>
      </c>
      <c r="AC88" s="205">
        <v>-1.2365385778068116E-2</v>
      </c>
      <c r="AD88" s="167" t="s">
        <v>972</v>
      </c>
    </row>
    <row r="89" spans="1:30">
      <c r="A89" s="147" t="s">
        <v>916</v>
      </c>
      <c r="B89" s="148">
        <v>135</v>
      </c>
      <c r="C89" s="175">
        <v>98.39</v>
      </c>
      <c r="D89" s="176">
        <v>1.3705000000000001</v>
      </c>
      <c r="E89" s="151">
        <v>0.22000000000000003</v>
      </c>
      <c r="F89" s="171">
        <v>0.21074074074074065</v>
      </c>
      <c r="G89" s="153">
        <v>163.44999999999999</v>
      </c>
      <c r="H89" s="172">
        <v>28.449999999999989</v>
      </c>
      <c r="I89" s="148" t="s">
        <v>1306</v>
      </c>
      <c r="J89" s="155" t="s">
        <v>1312</v>
      </c>
      <c r="K89" s="173">
        <v>43966</v>
      </c>
      <c r="L89" s="173">
        <v>44020</v>
      </c>
      <c r="M89" s="174">
        <v>7425</v>
      </c>
      <c r="N89" s="159">
        <v>1.3985521885521879</v>
      </c>
      <c r="O89" s="160">
        <v>134.84349500000002</v>
      </c>
      <c r="P89" s="160">
        <v>0.15650499999998146</v>
      </c>
      <c r="Q89" s="161">
        <v>0.9</v>
      </c>
      <c r="R89" s="162">
        <v>30084.48</v>
      </c>
      <c r="S89" s="163">
        <v>41230.779840000003</v>
      </c>
      <c r="T89" s="163"/>
      <c r="U89" s="163"/>
      <c r="V89" s="165">
        <v>7548.79</v>
      </c>
      <c r="W89" s="165">
        <v>48779.569840000004</v>
      </c>
      <c r="X89" s="166">
        <v>46050</v>
      </c>
      <c r="Y89" s="162">
        <v>2729.5698400000038</v>
      </c>
      <c r="Z89" s="205">
        <v>5.9274046471226916E-2</v>
      </c>
      <c r="AA89" s="205">
        <v>7.089568977182803E-2</v>
      </c>
      <c r="AB89" s="205">
        <v>7.1103040173724041E-2</v>
      </c>
      <c r="AC89" s="205">
        <v>-1.1828993702497126E-2</v>
      </c>
      <c r="AD89" s="167" t="s">
        <v>972</v>
      </c>
    </row>
    <row r="90" spans="1:30">
      <c r="A90" s="147" t="s">
        <v>917</v>
      </c>
      <c r="B90" s="148">
        <v>135</v>
      </c>
      <c r="C90" s="175">
        <v>98.14</v>
      </c>
      <c r="D90" s="176">
        <v>1.3740000000000001</v>
      </c>
      <c r="E90" s="151">
        <v>0.22000000000000003</v>
      </c>
      <c r="F90" s="171">
        <v>0.22392592592592586</v>
      </c>
      <c r="G90" s="153">
        <v>165.23</v>
      </c>
      <c r="H90" s="172">
        <v>30.22999999999999</v>
      </c>
      <c r="I90" s="148" t="s">
        <v>975</v>
      </c>
      <c r="J90" s="155" t="s">
        <v>1340</v>
      </c>
      <c r="K90" s="173">
        <v>43969</v>
      </c>
      <c r="L90" s="173">
        <v>44021</v>
      </c>
      <c r="M90" s="174">
        <v>7155</v>
      </c>
      <c r="N90" s="159">
        <v>1.542131376659678</v>
      </c>
      <c r="O90" s="160">
        <v>134.84436000000002</v>
      </c>
      <c r="P90" s="160">
        <v>0.15563999999997691</v>
      </c>
      <c r="Q90" s="161">
        <v>0.9</v>
      </c>
      <c r="R90" s="162">
        <v>30182.62</v>
      </c>
      <c r="S90" s="163">
        <v>41470.919880000001</v>
      </c>
      <c r="T90" s="163"/>
      <c r="U90" s="163"/>
      <c r="V90" s="165">
        <v>7548.79</v>
      </c>
      <c r="W90" s="165">
        <v>49019.709880000002</v>
      </c>
      <c r="X90" s="166">
        <v>46185</v>
      </c>
      <c r="Y90" s="162">
        <v>2834.7098800000022</v>
      </c>
      <c r="Z90" s="205">
        <v>6.1377284399696919E-2</v>
      </c>
      <c r="AA90" s="205">
        <v>7.336925335067801E-2</v>
      </c>
      <c r="AB90" s="205">
        <v>7.3619234816498569E-2</v>
      </c>
      <c r="AC90" s="205">
        <v>-1.224195041680165E-2</v>
      </c>
      <c r="AD90" s="167" t="s">
        <v>972</v>
      </c>
    </row>
    <row r="91" spans="1:30">
      <c r="A91" s="147" t="s">
        <v>918</v>
      </c>
      <c r="B91" s="148">
        <v>135</v>
      </c>
      <c r="C91" s="175">
        <v>97.34</v>
      </c>
      <c r="D91" s="176">
        <v>1.3853</v>
      </c>
      <c r="E91" s="151">
        <v>0.22000000000000003</v>
      </c>
      <c r="F91" s="171">
        <v>0.22007407407407414</v>
      </c>
      <c r="G91" s="153">
        <v>164.71</v>
      </c>
      <c r="H91" s="172">
        <v>29.710000000000008</v>
      </c>
      <c r="I91" s="148" t="s">
        <v>975</v>
      </c>
      <c r="J91" s="155" t="s">
        <v>1476</v>
      </c>
      <c r="K91" s="173">
        <v>43970</v>
      </c>
      <c r="L91" s="173">
        <v>44025</v>
      </c>
      <c r="M91" s="174">
        <v>7560</v>
      </c>
      <c r="N91" s="159">
        <v>1.4344113756613761</v>
      </c>
      <c r="O91" s="160">
        <v>134.845102</v>
      </c>
      <c r="P91" s="160">
        <v>0.15489800000000287</v>
      </c>
      <c r="Q91" s="161">
        <v>0.9</v>
      </c>
      <c r="R91" s="162">
        <v>30279.96</v>
      </c>
      <c r="S91" s="163">
        <v>41946.828587999997</v>
      </c>
      <c r="T91" s="163"/>
      <c r="U91" s="163"/>
      <c r="V91" s="165">
        <v>7548.79</v>
      </c>
      <c r="W91" s="165">
        <v>49495.618587999998</v>
      </c>
      <c r="X91" s="166">
        <v>46320</v>
      </c>
      <c r="Y91" s="162">
        <v>3175.6185879999975</v>
      </c>
      <c r="Z91" s="205">
        <v>6.8558259671847921E-2</v>
      </c>
      <c r="AA91" s="205">
        <v>8.1906615449969022E-2</v>
      </c>
      <c r="AB91" s="205">
        <v>8.2205212521588633E-2</v>
      </c>
      <c r="AC91" s="205">
        <v>-1.3646952849740712E-2</v>
      </c>
      <c r="AD91" s="167" t="s">
        <v>972</v>
      </c>
    </row>
    <row r="92" spans="1:30">
      <c r="A92" s="147" t="s">
        <v>919</v>
      </c>
      <c r="B92" s="148">
        <v>135</v>
      </c>
      <c r="C92" s="175">
        <v>97.81</v>
      </c>
      <c r="D92" s="176">
        <v>1.3786</v>
      </c>
      <c r="E92" s="151">
        <v>0.22000000000000003</v>
      </c>
      <c r="F92" s="171">
        <v>0.21985185185185191</v>
      </c>
      <c r="G92" s="153">
        <v>164.68</v>
      </c>
      <c r="H92" s="172">
        <v>29.680000000000007</v>
      </c>
      <c r="I92" s="148" t="s">
        <v>975</v>
      </c>
      <c r="J92" s="155" t="s">
        <v>1338</v>
      </c>
      <c r="K92" s="173">
        <v>43971</v>
      </c>
      <c r="L92" s="173">
        <v>44021</v>
      </c>
      <c r="M92" s="174">
        <v>6885</v>
      </c>
      <c r="N92" s="159">
        <v>1.5734495279593324</v>
      </c>
      <c r="O92" s="160">
        <v>134.84086600000001</v>
      </c>
      <c r="P92" s="160">
        <v>0.15913399999999456</v>
      </c>
      <c r="Q92" s="161">
        <v>0.9</v>
      </c>
      <c r="R92" s="162">
        <v>30377.77</v>
      </c>
      <c r="S92" s="163">
        <v>41878.793722000002</v>
      </c>
      <c r="T92" s="163"/>
      <c r="U92" s="163"/>
      <c r="V92" s="165">
        <v>7548.79</v>
      </c>
      <c r="W92" s="165">
        <v>49427.583722000003</v>
      </c>
      <c r="X92" s="166">
        <v>46455</v>
      </c>
      <c r="Y92" s="162">
        <v>2972.583722000003</v>
      </c>
      <c r="Z92" s="205">
        <v>6.3988455968141178E-2</v>
      </c>
      <c r="AA92" s="205">
        <v>7.6403836868201846E-2</v>
      </c>
      <c r="AB92" s="205">
        <v>7.6744023119147187E-2</v>
      </c>
      <c r="AC92" s="205">
        <v>-1.2755567151006009E-2</v>
      </c>
      <c r="AD92" s="167" t="s">
        <v>972</v>
      </c>
    </row>
    <row r="93" spans="1:30">
      <c r="A93" s="147" t="s">
        <v>920</v>
      </c>
      <c r="B93" s="148">
        <v>135</v>
      </c>
      <c r="C93" s="175">
        <v>98.32</v>
      </c>
      <c r="D93" s="176">
        <v>1.3714999999999999</v>
      </c>
      <c r="E93" s="151">
        <v>0.22000000000000003</v>
      </c>
      <c r="F93" s="171">
        <v>0.20985185185185196</v>
      </c>
      <c r="G93" s="153">
        <v>163.33000000000001</v>
      </c>
      <c r="H93" s="172">
        <v>28.330000000000013</v>
      </c>
      <c r="I93" s="148" t="s">
        <v>1306</v>
      </c>
      <c r="J93" s="155" t="s">
        <v>1315</v>
      </c>
      <c r="K93" s="173">
        <v>43972</v>
      </c>
      <c r="L93" s="173">
        <v>44020</v>
      </c>
      <c r="M93" s="174">
        <v>6615</v>
      </c>
      <c r="N93" s="159">
        <v>1.563182161753591</v>
      </c>
      <c r="O93" s="160">
        <v>134.84587999999999</v>
      </c>
      <c r="P93" s="160">
        <v>0.15412000000000603</v>
      </c>
      <c r="Q93" s="161">
        <v>0.9</v>
      </c>
      <c r="R93" s="162">
        <v>30476.09</v>
      </c>
      <c r="S93" s="163">
        <v>41797.957434999997</v>
      </c>
      <c r="T93" s="163"/>
      <c r="U93" s="163"/>
      <c r="V93" s="165">
        <v>7548.79</v>
      </c>
      <c r="W93" s="165">
        <v>49346.747434999997</v>
      </c>
      <c r="X93" s="166">
        <v>46590</v>
      </c>
      <c r="Y93" s="162">
        <v>2756.7474349999975</v>
      </c>
      <c r="Z93" s="205">
        <v>5.9170367782785949E-2</v>
      </c>
      <c r="AA93" s="205">
        <v>7.0611219145103377E-2</v>
      </c>
      <c r="AB93" s="205">
        <v>7.0989012985618771E-2</v>
      </c>
      <c r="AC93" s="205">
        <v>-1.1818645202832823E-2</v>
      </c>
      <c r="AD93" s="167" t="s">
        <v>972</v>
      </c>
    </row>
    <row r="94" spans="1:30">
      <c r="A94" s="147" t="s">
        <v>921</v>
      </c>
      <c r="B94" s="148">
        <v>135</v>
      </c>
      <c r="C94" s="175">
        <v>100.47</v>
      </c>
      <c r="D94" s="176">
        <v>1.3421000000000001</v>
      </c>
      <c r="E94" s="151">
        <v>0.22000000000000003</v>
      </c>
      <c r="F94" s="171">
        <v>0.21762962962962959</v>
      </c>
      <c r="G94" s="153">
        <v>164.38</v>
      </c>
      <c r="H94" s="172">
        <v>29.379999999999995</v>
      </c>
      <c r="I94" s="148" t="s">
        <v>975</v>
      </c>
      <c r="J94" s="155" t="s">
        <v>1294</v>
      </c>
      <c r="K94" s="173">
        <v>43973</v>
      </c>
      <c r="L94" s="173">
        <v>44019</v>
      </c>
      <c r="M94" s="174">
        <v>6345</v>
      </c>
      <c r="N94" s="159">
        <v>1.6901024428683999</v>
      </c>
      <c r="O94" s="160">
        <v>134.84078700000001</v>
      </c>
      <c r="P94" s="160">
        <v>0.15921299999999405</v>
      </c>
      <c r="Q94" s="161">
        <v>0.9</v>
      </c>
      <c r="R94" s="162">
        <v>30576.560000000001</v>
      </c>
      <c r="S94" s="163">
        <v>41036.801176000001</v>
      </c>
      <c r="T94" s="163"/>
      <c r="U94" s="163"/>
      <c r="V94" s="165">
        <v>7548.79</v>
      </c>
      <c r="W94" s="165">
        <v>48585.591176000002</v>
      </c>
      <c r="X94" s="166">
        <v>46725</v>
      </c>
      <c r="Y94" s="162">
        <v>1860.5911760000017</v>
      </c>
      <c r="Z94" s="205">
        <v>3.9820035869448933E-2</v>
      </c>
      <c r="AA94" s="205">
        <v>4.7492883461672353E-2</v>
      </c>
      <c r="AB94" s="205">
        <v>4.788870129480971E-2</v>
      </c>
      <c r="AC94" s="205">
        <v>-8.068665425360777E-3</v>
      </c>
      <c r="AD94" s="167" t="s">
        <v>972</v>
      </c>
    </row>
    <row r="95" spans="1:30">
      <c r="A95" s="147" t="s">
        <v>932</v>
      </c>
      <c r="B95" s="148">
        <v>240</v>
      </c>
      <c r="C95" s="175">
        <v>178.37</v>
      </c>
      <c r="D95" s="176">
        <v>1.3439000000000001</v>
      </c>
      <c r="E95" s="151">
        <v>0.29000000000000004</v>
      </c>
      <c r="F95" s="171">
        <v>0.30758333333333332</v>
      </c>
      <c r="G95" s="153">
        <v>313.82</v>
      </c>
      <c r="H95" s="172">
        <v>73.819999999999993</v>
      </c>
      <c r="I95" s="148" t="s">
        <v>975</v>
      </c>
      <c r="J95" s="155" t="s">
        <v>1792</v>
      </c>
      <c r="K95" s="173">
        <v>43976</v>
      </c>
      <c r="L95" s="173">
        <v>44144</v>
      </c>
      <c r="M95" s="174">
        <v>40560</v>
      </c>
      <c r="N95" s="159">
        <v>0.66430719921104531</v>
      </c>
      <c r="O95" s="160">
        <v>239.71144300000003</v>
      </c>
      <c r="P95" s="160">
        <v>0.28855699999996887</v>
      </c>
      <c r="Q95" s="161">
        <v>1.6</v>
      </c>
      <c r="R95" s="162">
        <v>30754.93</v>
      </c>
      <c r="S95" s="163">
        <v>41331.550427000002</v>
      </c>
      <c r="T95" s="163"/>
      <c r="U95" s="163"/>
      <c r="V95" s="165">
        <v>7548.79</v>
      </c>
      <c r="W95" s="165">
        <v>48880.340427000003</v>
      </c>
      <c r="X95" s="166">
        <v>46965</v>
      </c>
      <c r="Y95" s="162">
        <v>1915.3404270000028</v>
      </c>
      <c r="Z95" s="240">
        <v>4.0782293771957967E-2</v>
      </c>
      <c r="AA95" s="240">
        <v>4.8592709116376254E-2</v>
      </c>
      <c r="AB95" s="240">
        <v>4.9036064196742002E-2</v>
      </c>
      <c r="AC95" s="240">
        <v>-8.2537704247840349E-3</v>
      </c>
      <c r="AD95" s="167" t="s">
        <v>972</v>
      </c>
    </row>
    <row r="96" spans="1:30">
      <c r="A96" s="147" t="s">
        <v>933</v>
      </c>
      <c r="B96" s="148">
        <v>240</v>
      </c>
      <c r="C96" s="175">
        <v>176.48</v>
      </c>
      <c r="D96" s="176">
        <v>1.3583000000000001</v>
      </c>
      <c r="E96" s="151">
        <v>0.29000000000000004</v>
      </c>
      <c r="F96" s="171">
        <v>0.29370833333333335</v>
      </c>
      <c r="G96" s="153">
        <v>310.49</v>
      </c>
      <c r="H96" s="172">
        <v>70.490000000000009</v>
      </c>
      <c r="I96" s="148" t="s">
        <v>975</v>
      </c>
      <c r="J96" s="155" t="s">
        <v>1793</v>
      </c>
      <c r="K96" s="173">
        <v>43977</v>
      </c>
      <c r="L96" s="173">
        <v>44144</v>
      </c>
      <c r="M96" s="174">
        <v>40320</v>
      </c>
      <c r="N96" s="159">
        <v>0.63811631944444447</v>
      </c>
      <c r="O96" s="160">
        <v>239.712784</v>
      </c>
      <c r="P96" s="160">
        <v>0.2872160000000008</v>
      </c>
      <c r="Q96" s="161">
        <v>1.6</v>
      </c>
      <c r="R96" s="162">
        <v>30931.41</v>
      </c>
      <c r="S96" s="163">
        <v>42014.134203000001</v>
      </c>
      <c r="T96" s="163"/>
      <c r="U96" s="163"/>
      <c r="V96" s="165">
        <v>7548.79</v>
      </c>
      <c r="W96" s="165">
        <v>49562.924203000002</v>
      </c>
      <c r="X96" s="166">
        <v>47205</v>
      </c>
      <c r="Y96" s="162">
        <v>2357.9242030000023</v>
      </c>
      <c r="Z96" s="240">
        <v>4.9950729859125076E-2</v>
      </c>
      <c r="AA96" s="240">
        <v>5.9459141531679416E-2</v>
      </c>
      <c r="AB96" s="240">
        <v>5.9964029636690785E-2</v>
      </c>
      <c r="AC96" s="240">
        <v>-1.001329977756571E-2</v>
      </c>
      <c r="AD96" s="167" t="s">
        <v>972</v>
      </c>
    </row>
    <row r="97" spans="1:30">
      <c r="A97" s="147" t="s">
        <v>934</v>
      </c>
      <c r="B97" s="148">
        <v>135</v>
      </c>
      <c r="C97" s="175">
        <v>99.92</v>
      </c>
      <c r="D97" s="176">
        <v>1.3494999999999999</v>
      </c>
      <c r="E97" s="151">
        <v>0.22000000000000003</v>
      </c>
      <c r="F97" s="171">
        <v>0.21096296296296288</v>
      </c>
      <c r="G97" s="153">
        <v>163.47999999999999</v>
      </c>
      <c r="H97" s="172">
        <v>28.47999999999999</v>
      </c>
      <c r="I97" s="148" t="s">
        <v>975</v>
      </c>
      <c r="J97" s="155" t="s">
        <v>1295</v>
      </c>
      <c r="K97" s="173">
        <v>43978</v>
      </c>
      <c r="L97" s="173">
        <v>44019</v>
      </c>
      <c r="M97" s="174">
        <v>5670</v>
      </c>
      <c r="N97" s="159">
        <v>1.8333686067019395</v>
      </c>
      <c r="O97" s="160">
        <v>134.84204</v>
      </c>
      <c r="P97" s="160">
        <v>0.15796000000000276</v>
      </c>
      <c r="Q97" s="161">
        <v>0.9</v>
      </c>
      <c r="R97" s="162">
        <v>31031.329999999998</v>
      </c>
      <c r="S97" s="163">
        <v>41876.779834999994</v>
      </c>
      <c r="T97" s="163"/>
      <c r="U97" s="163"/>
      <c r="V97" s="165">
        <v>7548.79</v>
      </c>
      <c r="W97" s="165">
        <v>49425.569834999995</v>
      </c>
      <c r="X97" s="166">
        <v>47340</v>
      </c>
      <c r="Y97" s="162">
        <v>2085.5698349999948</v>
      </c>
      <c r="Z97" s="240">
        <v>4.4055129594423148E-2</v>
      </c>
      <c r="AA97" s="240">
        <v>5.2412827732556844E-2</v>
      </c>
      <c r="AB97" s="240">
        <v>5.294210128855048E-2</v>
      </c>
      <c r="AC97" s="240">
        <v>-8.8869716941273325E-3</v>
      </c>
      <c r="AD97" s="167" t="s">
        <v>972</v>
      </c>
    </row>
    <row r="98" spans="1:30">
      <c r="A98" s="147" t="s">
        <v>935</v>
      </c>
      <c r="B98" s="148">
        <v>240</v>
      </c>
      <c r="C98" s="175">
        <v>177.1</v>
      </c>
      <c r="D98" s="176">
        <v>1.3534999999999999</v>
      </c>
      <c r="E98" s="151">
        <v>0.29000000000000004</v>
      </c>
      <c r="F98" s="171">
        <v>0.29824999999999996</v>
      </c>
      <c r="G98" s="153">
        <v>311.58</v>
      </c>
      <c r="H98" s="172">
        <v>71.579999999999984</v>
      </c>
      <c r="I98" s="148" t="s">
        <v>975</v>
      </c>
      <c r="J98" s="155" t="s">
        <v>1794</v>
      </c>
      <c r="K98" s="173">
        <v>43979</v>
      </c>
      <c r="L98" s="173">
        <v>44144</v>
      </c>
      <c r="M98" s="174">
        <v>39840</v>
      </c>
      <c r="N98" s="159">
        <v>0.65579066265060226</v>
      </c>
      <c r="O98" s="160">
        <v>239.70484999999996</v>
      </c>
      <c r="P98" s="160">
        <v>0.29515000000003511</v>
      </c>
      <c r="Q98" s="161">
        <v>1.6</v>
      </c>
      <c r="R98" s="162">
        <v>31208.429999999997</v>
      </c>
      <c r="S98" s="163">
        <v>42240.610004999995</v>
      </c>
      <c r="T98" s="163"/>
      <c r="U98" s="163"/>
      <c r="V98" s="165">
        <v>7548.79</v>
      </c>
      <c r="W98" s="165">
        <v>49789.400004999996</v>
      </c>
      <c r="X98" s="166">
        <v>47580</v>
      </c>
      <c r="Y98" s="162">
        <v>2209.4000049999959</v>
      </c>
      <c r="Z98" s="240">
        <v>4.6435477196300923E-2</v>
      </c>
      <c r="AA98" s="240">
        <v>5.5191936616454829E-2</v>
      </c>
      <c r="AB98" s="240">
        <v>5.5774092580916035E-2</v>
      </c>
      <c r="AC98" s="240">
        <v>-9.3386153846151121E-3</v>
      </c>
      <c r="AD98" s="167" t="s">
        <v>972</v>
      </c>
    </row>
    <row r="99" spans="1:30">
      <c r="A99" s="147" t="s">
        <v>936</v>
      </c>
      <c r="B99" s="148">
        <v>240</v>
      </c>
      <c r="C99" s="175">
        <v>176.56</v>
      </c>
      <c r="D99" s="176">
        <v>1.3576999999999999</v>
      </c>
      <c r="E99" s="151">
        <v>0.29000000000000004</v>
      </c>
      <c r="F99" s="171">
        <v>0.29429166666666667</v>
      </c>
      <c r="G99" s="153">
        <v>310.63</v>
      </c>
      <c r="H99" s="172">
        <v>70.63</v>
      </c>
      <c r="I99" s="148" t="s">
        <v>975</v>
      </c>
      <c r="J99" s="155" t="s">
        <v>1795</v>
      </c>
      <c r="K99" s="173">
        <v>43980</v>
      </c>
      <c r="L99" s="173">
        <v>44144</v>
      </c>
      <c r="M99" s="174">
        <v>39600</v>
      </c>
      <c r="N99" s="159">
        <v>0.65100883838383838</v>
      </c>
      <c r="O99" s="160">
        <v>239.71551199999999</v>
      </c>
      <c r="P99" s="160">
        <v>0.28448800000001029</v>
      </c>
      <c r="Q99" s="161">
        <v>1.6</v>
      </c>
      <c r="R99" s="162">
        <v>31384.989999999998</v>
      </c>
      <c r="S99" s="163">
        <v>42611.400922999994</v>
      </c>
      <c r="T99" s="163"/>
      <c r="U99" s="163"/>
      <c r="V99" s="165">
        <v>7548.79</v>
      </c>
      <c r="W99" s="165">
        <v>50160.190922999995</v>
      </c>
      <c r="X99" s="166">
        <v>47820</v>
      </c>
      <c r="Y99" s="162">
        <v>2340.1909229999947</v>
      </c>
      <c r="Z99" s="240">
        <v>4.8937493161856915E-2</v>
      </c>
      <c r="AA99" s="240">
        <v>5.8110767543364084E-2</v>
      </c>
      <c r="AB99" s="240">
        <v>5.8747917754077505E-2</v>
      </c>
      <c r="AC99" s="240">
        <v>-9.8104245922205902E-3</v>
      </c>
      <c r="AD99" s="167" t="s">
        <v>972</v>
      </c>
    </row>
    <row r="100" spans="1:30">
      <c r="A100" s="147" t="s">
        <v>943</v>
      </c>
      <c r="B100" s="148">
        <v>135</v>
      </c>
      <c r="C100" s="175">
        <v>96.85</v>
      </c>
      <c r="D100" s="176">
        <v>1.3923000000000001</v>
      </c>
      <c r="E100" s="151">
        <v>0.22000000000000003</v>
      </c>
      <c r="F100" s="171">
        <v>0.21392592592592588</v>
      </c>
      <c r="G100" s="153">
        <v>163.88</v>
      </c>
      <c r="H100" s="172">
        <v>28.879999999999995</v>
      </c>
      <c r="I100" s="148" t="s">
        <v>975</v>
      </c>
      <c r="J100" s="155" t="s">
        <v>1470</v>
      </c>
      <c r="K100" s="173">
        <v>43983</v>
      </c>
      <c r="L100" s="173">
        <v>44025</v>
      </c>
      <c r="M100" s="174">
        <v>5805</v>
      </c>
      <c r="N100" s="159">
        <v>1.8158828596037895</v>
      </c>
      <c r="O100" s="160">
        <v>134.844255</v>
      </c>
      <c r="P100" s="160">
        <v>0.15574499999999603</v>
      </c>
      <c r="Q100" s="161">
        <v>0.9</v>
      </c>
      <c r="R100" s="162">
        <v>31481.839999999997</v>
      </c>
      <c r="S100" s="163">
        <v>43832.165831999999</v>
      </c>
      <c r="T100" s="163"/>
      <c r="U100" s="163"/>
      <c r="V100" s="165">
        <v>7548.79</v>
      </c>
      <c r="W100" s="165">
        <v>51380.955832</v>
      </c>
      <c r="X100" s="166">
        <v>47955</v>
      </c>
      <c r="Y100" s="162">
        <v>3425.9558319999996</v>
      </c>
      <c r="Z100" s="240">
        <v>7.144105582316751E-2</v>
      </c>
      <c r="AA100" s="240">
        <v>8.4787853946212799E-2</v>
      </c>
      <c r="AB100" s="240">
        <v>8.5484752955895749E-2</v>
      </c>
      <c r="AC100" s="240">
        <v>-1.4043697132728239E-2</v>
      </c>
      <c r="AD100" s="167" t="s">
        <v>972</v>
      </c>
    </row>
    <row r="101" spans="1:30">
      <c r="A101" s="147" t="s">
        <v>944</v>
      </c>
      <c r="B101" s="148">
        <v>135</v>
      </c>
      <c r="C101" s="175">
        <v>96.51</v>
      </c>
      <c r="D101" s="176">
        <v>1.3972</v>
      </c>
      <c r="E101" s="151">
        <v>0.22000000000000003</v>
      </c>
      <c r="F101" s="171">
        <v>0.21955555555555545</v>
      </c>
      <c r="G101" s="153">
        <v>164.64</v>
      </c>
      <c r="H101" s="172">
        <v>29.639999999999986</v>
      </c>
      <c r="I101" s="148" t="s">
        <v>975</v>
      </c>
      <c r="J101" s="155" t="s">
        <v>1650</v>
      </c>
      <c r="K101" s="173">
        <v>43984</v>
      </c>
      <c r="L101" s="173" t="s">
        <v>1639</v>
      </c>
      <c r="M101" s="174">
        <v>14310</v>
      </c>
      <c r="N101" s="159">
        <v>0.75601677148846924</v>
      </c>
      <c r="O101" s="160">
        <v>134.843772</v>
      </c>
      <c r="P101" s="160">
        <v>0.1562279999999987</v>
      </c>
      <c r="Q101" s="161">
        <v>0.9</v>
      </c>
      <c r="R101" s="162">
        <v>31578.349999999995</v>
      </c>
      <c r="S101" s="163">
        <v>44121.270619999996</v>
      </c>
      <c r="T101" s="163"/>
      <c r="U101" s="163"/>
      <c r="V101" s="165">
        <v>7548.79</v>
      </c>
      <c r="W101" s="165">
        <v>51670.060619999997</v>
      </c>
      <c r="X101" s="166">
        <v>48090</v>
      </c>
      <c r="Y101" s="162">
        <v>3580.0606199999966</v>
      </c>
      <c r="Z101" s="240">
        <v>7.4445011852775966E-2</v>
      </c>
      <c r="AA101" s="240">
        <v>8.8306703721965807E-2</v>
      </c>
      <c r="AB101" s="240">
        <v>8.9051011935953106E-2</v>
      </c>
      <c r="AC101" s="240">
        <v>-1.460600008317714E-2</v>
      </c>
      <c r="AD101" s="167" t="s">
        <v>972</v>
      </c>
    </row>
    <row r="102" spans="1:30">
      <c r="A102" s="147" t="s">
        <v>945</v>
      </c>
      <c r="B102" s="148">
        <v>135</v>
      </c>
      <c r="C102" s="175">
        <v>96.49</v>
      </c>
      <c r="D102" s="176">
        <v>1.3975</v>
      </c>
      <c r="E102" s="151">
        <v>0.22000000000000003</v>
      </c>
      <c r="F102" s="171">
        <v>0.21925925925925921</v>
      </c>
      <c r="G102" s="153">
        <v>164.6</v>
      </c>
      <c r="H102" s="172">
        <v>29.599999999999994</v>
      </c>
      <c r="I102" s="148" t="s">
        <v>975</v>
      </c>
      <c r="J102" s="155" t="s">
        <v>1651</v>
      </c>
      <c r="K102" s="173">
        <v>43985</v>
      </c>
      <c r="L102" s="173" t="s">
        <v>1639</v>
      </c>
      <c r="M102" s="174">
        <v>14175</v>
      </c>
      <c r="N102" s="159">
        <v>0.76218694885361549</v>
      </c>
      <c r="O102" s="160">
        <v>134.844775</v>
      </c>
      <c r="P102" s="160">
        <v>0.1552250000000015</v>
      </c>
      <c r="Q102" s="161">
        <v>0.9</v>
      </c>
      <c r="R102" s="162">
        <v>31674.839999999997</v>
      </c>
      <c r="S102" s="163">
        <v>44265.588899999995</v>
      </c>
      <c r="T102" s="163"/>
      <c r="U102" s="163"/>
      <c r="V102" s="165">
        <v>7548.79</v>
      </c>
      <c r="W102" s="165">
        <v>51814.378899999996</v>
      </c>
      <c r="X102" s="166">
        <v>48225</v>
      </c>
      <c r="Y102" s="162">
        <v>3589.3788999999961</v>
      </c>
      <c r="Z102" s="240">
        <v>7.4429837221358097E-2</v>
      </c>
      <c r="AA102" s="240">
        <v>8.8242707469550208E-2</v>
      </c>
      <c r="AB102" s="240">
        <v>8.9031686884395445E-2</v>
      </c>
      <c r="AC102" s="240">
        <v>-1.4601849663037347E-2</v>
      </c>
      <c r="AD102" s="167" t="s">
        <v>972</v>
      </c>
    </row>
    <row r="103" spans="1:30">
      <c r="A103" s="147" t="s">
        <v>946</v>
      </c>
      <c r="B103" s="148">
        <v>135</v>
      </c>
      <c r="C103" s="175">
        <v>96.51</v>
      </c>
      <c r="D103" s="176">
        <v>1.3972</v>
      </c>
      <c r="E103" s="151">
        <v>0.22000000000000003</v>
      </c>
      <c r="F103" s="171">
        <v>0.21955555555555545</v>
      </c>
      <c r="G103" s="153">
        <v>164.64</v>
      </c>
      <c r="H103" s="172">
        <v>29.639999999999986</v>
      </c>
      <c r="I103" s="148" t="s">
        <v>975</v>
      </c>
      <c r="J103" s="155" t="s">
        <v>1653</v>
      </c>
      <c r="K103" s="173">
        <v>43986</v>
      </c>
      <c r="L103" s="173" t="s">
        <v>1639</v>
      </c>
      <c r="M103" s="174">
        <v>14040</v>
      </c>
      <c r="N103" s="159">
        <v>0.77055555555555522</v>
      </c>
      <c r="O103" s="160">
        <v>134.843772</v>
      </c>
      <c r="P103" s="160">
        <v>0.1562279999999987</v>
      </c>
      <c r="Q103" s="161">
        <v>0.9</v>
      </c>
      <c r="R103" s="162">
        <v>31771.349999999995</v>
      </c>
      <c r="S103" s="163">
        <v>44390.930219999995</v>
      </c>
      <c r="T103" s="163"/>
      <c r="U103" s="163"/>
      <c r="V103" s="165">
        <v>7548.79</v>
      </c>
      <c r="W103" s="165">
        <v>51939.720219999996</v>
      </c>
      <c r="X103" s="166">
        <v>48360</v>
      </c>
      <c r="Y103" s="162">
        <v>3579.7202199999956</v>
      </c>
      <c r="Z103" s="240">
        <v>7.4022337055417609E-2</v>
      </c>
      <c r="AA103" s="240">
        <v>8.77141407961195E-2</v>
      </c>
      <c r="AB103" s="240">
        <v>8.8546789991728492E-2</v>
      </c>
      <c r="AC103" s="240">
        <v>-1.4524452936310883E-2</v>
      </c>
      <c r="AD103" s="167" t="s">
        <v>972</v>
      </c>
    </row>
    <row r="104" spans="1:30">
      <c r="A104" s="147" t="s">
        <v>947</v>
      </c>
      <c r="B104" s="148">
        <v>135</v>
      </c>
      <c r="C104" s="175">
        <v>96.08</v>
      </c>
      <c r="D104" s="176">
        <v>1.4034</v>
      </c>
      <c r="E104" s="151">
        <v>0.22000000000000003</v>
      </c>
      <c r="F104" s="171">
        <v>0.21414814814814812</v>
      </c>
      <c r="G104" s="153">
        <v>163.91</v>
      </c>
      <c r="H104" s="172">
        <v>28.909999999999997</v>
      </c>
      <c r="I104" s="148" t="s">
        <v>975</v>
      </c>
      <c r="J104" s="155" t="s">
        <v>1652</v>
      </c>
      <c r="K104" s="173">
        <v>43987</v>
      </c>
      <c r="L104" s="173" t="s">
        <v>1639</v>
      </c>
      <c r="M104" s="174">
        <v>13905</v>
      </c>
      <c r="N104" s="159">
        <v>0.75887450557353464</v>
      </c>
      <c r="O104" s="160">
        <v>134.838672</v>
      </c>
      <c r="P104" s="160">
        <v>0.16132799999999747</v>
      </c>
      <c r="Q104" s="161">
        <v>0.9</v>
      </c>
      <c r="R104" s="162">
        <v>31867.429999999997</v>
      </c>
      <c r="S104" s="163">
        <v>44722.751261999998</v>
      </c>
      <c r="T104" s="163"/>
      <c r="U104" s="163"/>
      <c r="V104" s="165">
        <v>7548.79</v>
      </c>
      <c r="W104" s="165">
        <v>52271.541261999999</v>
      </c>
      <c r="X104" s="166">
        <v>48495</v>
      </c>
      <c r="Y104" s="162">
        <v>3776.5412619999988</v>
      </c>
      <c r="Z104" s="240">
        <v>7.7874858480255771E-2</v>
      </c>
      <c r="AA104" s="240">
        <v>9.2231766065772547E-2</v>
      </c>
      <c r="AB104" s="240">
        <v>9.3113888648314047E-2</v>
      </c>
      <c r="AC104" s="240">
        <v>-1.5239030168058276E-2</v>
      </c>
      <c r="AD104" s="167" t="s">
        <v>972</v>
      </c>
    </row>
    <row r="105" spans="1:30">
      <c r="A105" s="147" t="s">
        <v>948</v>
      </c>
      <c r="B105" s="148">
        <v>135</v>
      </c>
      <c r="C105" s="175">
        <v>95.57</v>
      </c>
      <c r="D105" s="176">
        <v>1.4109</v>
      </c>
      <c r="E105" s="151">
        <v>0.22000000000000003</v>
      </c>
      <c r="F105" s="171">
        <v>0.24548148148148138</v>
      </c>
      <c r="G105" s="153">
        <v>168.14</v>
      </c>
      <c r="H105" s="172">
        <v>33.139999999999986</v>
      </c>
      <c r="I105" s="148" t="s">
        <v>975</v>
      </c>
      <c r="J105" s="155" t="s">
        <v>1796</v>
      </c>
      <c r="K105" s="173">
        <v>43990</v>
      </c>
      <c r="L105" s="173">
        <v>44144</v>
      </c>
      <c r="M105" s="174">
        <v>20925</v>
      </c>
      <c r="N105" s="159">
        <v>0.57806929510155292</v>
      </c>
      <c r="O105" s="160">
        <v>134.83971299999999</v>
      </c>
      <c r="P105" s="160">
        <v>0.16028700000001095</v>
      </c>
      <c r="Q105" s="161">
        <v>0.9</v>
      </c>
      <c r="R105" s="162">
        <v>31962.999999999996</v>
      </c>
      <c r="S105" s="163">
        <v>45096.596699999995</v>
      </c>
      <c r="T105" s="163"/>
      <c r="U105" s="163"/>
      <c r="V105" s="165">
        <v>7548.79</v>
      </c>
      <c r="W105" s="165">
        <v>52645.386699999995</v>
      </c>
      <c r="X105" s="166">
        <v>48630</v>
      </c>
      <c r="Y105" s="162">
        <v>4015.3866999999955</v>
      </c>
      <c r="Z105" s="240">
        <v>8.257015628213038E-2</v>
      </c>
      <c r="AA105" s="240">
        <v>9.7742658991787135E-2</v>
      </c>
      <c r="AB105" s="240">
        <v>9.8677665391733171E-2</v>
      </c>
      <c r="AC105" s="240">
        <v>-1.6107509109602791E-2</v>
      </c>
      <c r="AD105" s="167" t="s">
        <v>972</v>
      </c>
    </row>
    <row r="106" spans="1:30">
      <c r="A106" s="147" t="s">
        <v>949</v>
      </c>
      <c r="B106" s="148">
        <v>135</v>
      </c>
      <c r="C106" s="175">
        <v>95.02</v>
      </c>
      <c r="D106" s="176">
        <v>1.419</v>
      </c>
      <c r="E106" s="151">
        <v>0.22000000000000003</v>
      </c>
      <c r="F106" s="171">
        <v>0.2382962962962962</v>
      </c>
      <c r="G106" s="153">
        <v>167.17</v>
      </c>
      <c r="H106" s="172">
        <v>32.169999999999987</v>
      </c>
      <c r="I106" s="148" t="s">
        <v>975</v>
      </c>
      <c r="J106" s="155" t="s">
        <v>1797</v>
      </c>
      <c r="K106" s="173">
        <v>43991</v>
      </c>
      <c r="L106" s="173">
        <v>44144</v>
      </c>
      <c r="M106" s="174">
        <v>20790</v>
      </c>
      <c r="N106" s="159">
        <v>0.56479316979316962</v>
      </c>
      <c r="O106" s="160">
        <v>134.83338000000001</v>
      </c>
      <c r="P106" s="160">
        <v>0.16661999999999466</v>
      </c>
      <c r="Q106" s="161">
        <v>0.9</v>
      </c>
      <c r="R106" s="162">
        <v>32058.019999999997</v>
      </c>
      <c r="S106" s="163">
        <v>45490.330379999999</v>
      </c>
      <c r="T106" s="163"/>
      <c r="U106" s="163"/>
      <c r="V106" s="165">
        <v>7548.79</v>
      </c>
      <c r="W106" s="165">
        <v>53039.12038</v>
      </c>
      <c r="X106" s="166">
        <v>48765</v>
      </c>
      <c r="Y106" s="162">
        <v>4274.1203800000003</v>
      </c>
      <c r="Z106" s="240">
        <v>8.7647295806418501E-2</v>
      </c>
      <c r="AA106" s="240">
        <v>0.10369998551540771</v>
      </c>
      <c r="AB106" s="240">
        <v>0.1046911362657641</v>
      </c>
      <c r="AC106" s="240">
        <v>-1.7043840459345594E-2</v>
      </c>
      <c r="AD106" s="167" t="s">
        <v>972</v>
      </c>
    </row>
    <row r="107" spans="1:30">
      <c r="A107" s="147" t="s">
        <v>950</v>
      </c>
      <c r="B107" s="148">
        <v>135</v>
      </c>
      <c r="C107" s="175">
        <v>95.11</v>
      </c>
      <c r="D107" s="176">
        <v>1.4177999999999999</v>
      </c>
      <c r="E107" s="151">
        <v>0.22000000000000003</v>
      </c>
      <c r="F107" s="171">
        <v>0.23948148148148157</v>
      </c>
      <c r="G107" s="153">
        <v>167.33</v>
      </c>
      <c r="H107" s="172">
        <v>32.330000000000013</v>
      </c>
      <c r="I107" s="148" t="s">
        <v>975</v>
      </c>
      <c r="J107" s="155" t="s">
        <v>1798</v>
      </c>
      <c r="K107" s="173">
        <v>43992</v>
      </c>
      <c r="L107" s="173">
        <v>44144</v>
      </c>
      <c r="M107" s="174">
        <v>20655</v>
      </c>
      <c r="N107" s="159">
        <v>0.57131203098523375</v>
      </c>
      <c r="O107" s="160">
        <v>134.846958</v>
      </c>
      <c r="P107" s="160">
        <v>0.15304199999999923</v>
      </c>
      <c r="Q107" s="161">
        <v>0.9</v>
      </c>
      <c r="R107" s="162">
        <v>32153.129999999997</v>
      </c>
      <c r="S107" s="163">
        <v>45586.707713999996</v>
      </c>
      <c r="T107" s="163"/>
      <c r="U107" s="163"/>
      <c r="V107" s="165">
        <v>7548.79</v>
      </c>
      <c r="W107" s="165">
        <v>53135.497713999997</v>
      </c>
      <c r="X107" s="166">
        <v>48900</v>
      </c>
      <c r="Y107" s="162">
        <v>4235.4977139999974</v>
      </c>
      <c r="Z107" s="240">
        <v>8.6615495173824053E-2</v>
      </c>
      <c r="AA107" s="240">
        <v>0.10242741902836694</v>
      </c>
      <c r="AB107" s="240">
        <v>0.10346736134969281</v>
      </c>
      <c r="AC107" s="240">
        <v>-1.6851866175868757E-2</v>
      </c>
      <c r="AD107" s="167" t="s">
        <v>972</v>
      </c>
    </row>
    <row r="108" spans="1:30">
      <c r="A108" s="147" t="s">
        <v>951</v>
      </c>
      <c r="B108" s="148">
        <v>135</v>
      </c>
      <c r="C108" s="175">
        <v>96.02</v>
      </c>
      <c r="D108" s="176">
        <v>1.4043000000000001</v>
      </c>
      <c r="E108" s="151">
        <v>0.22000000000000003</v>
      </c>
      <c r="F108" s="171">
        <v>0.21333333333333343</v>
      </c>
      <c r="G108" s="153">
        <v>163.80000000000001</v>
      </c>
      <c r="H108" s="172">
        <v>28.800000000000011</v>
      </c>
      <c r="I108" s="148" t="s">
        <v>975</v>
      </c>
      <c r="J108" s="155" t="s">
        <v>1654</v>
      </c>
      <c r="K108" s="173">
        <v>43993</v>
      </c>
      <c r="L108" s="173" t="s">
        <v>1639</v>
      </c>
      <c r="M108" s="174">
        <v>13095</v>
      </c>
      <c r="N108" s="159">
        <v>0.80274914089347105</v>
      </c>
      <c r="O108" s="160">
        <v>134.84088600000001</v>
      </c>
      <c r="P108" s="160">
        <v>0.15911399999998821</v>
      </c>
      <c r="Q108" s="161">
        <v>0.9</v>
      </c>
      <c r="R108" s="162">
        <v>32249.149999999998</v>
      </c>
      <c r="S108" s="163">
        <v>45287.481345</v>
      </c>
      <c r="T108" s="163"/>
      <c r="U108" s="163"/>
      <c r="V108" s="165">
        <v>7548.79</v>
      </c>
      <c r="W108" s="165">
        <v>52836.271345000001</v>
      </c>
      <c r="X108" s="166">
        <v>49035</v>
      </c>
      <c r="Y108" s="162">
        <v>3801.271345000001</v>
      </c>
      <c r="Z108" s="240">
        <v>7.7521593657591481E-2</v>
      </c>
      <c r="AA108" s="240">
        <v>9.1627346653261332E-2</v>
      </c>
      <c r="AB108" s="240">
        <v>9.2701194677270893E-2</v>
      </c>
      <c r="AC108" s="240">
        <v>-1.5179601019679412E-2</v>
      </c>
      <c r="AD108" s="167" t="s">
        <v>972</v>
      </c>
    </row>
    <row r="109" spans="1:30">
      <c r="A109" s="147" t="s">
        <v>952</v>
      </c>
      <c r="B109" s="148">
        <v>135</v>
      </c>
      <c r="C109" s="175">
        <v>95.95</v>
      </c>
      <c r="D109" s="176">
        <v>1.4053</v>
      </c>
      <c r="E109" s="151">
        <v>0.22000000000000003</v>
      </c>
      <c r="F109" s="171">
        <v>0.21370370370370367</v>
      </c>
      <c r="G109" s="153">
        <v>163.85</v>
      </c>
      <c r="H109" s="172">
        <v>28.849999999999994</v>
      </c>
      <c r="I109" s="148" t="s">
        <v>975</v>
      </c>
      <c r="J109" s="155" t="s">
        <v>1717</v>
      </c>
      <c r="K109" s="173">
        <v>43994</v>
      </c>
      <c r="L109" s="173">
        <v>44117</v>
      </c>
      <c r="M109" s="174">
        <v>16740</v>
      </c>
      <c r="N109" s="159">
        <v>0.62904719235364392</v>
      </c>
      <c r="O109" s="160">
        <v>134.83853500000001</v>
      </c>
      <c r="P109" s="160">
        <v>0.16146499999999264</v>
      </c>
      <c r="Q109" s="161">
        <v>0.9</v>
      </c>
      <c r="R109" s="162">
        <v>32345.1</v>
      </c>
      <c r="S109" s="163">
        <v>45454.569029999999</v>
      </c>
      <c r="T109" s="163"/>
      <c r="U109" s="163"/>
      <c r="V109" s="165">
        <v>7548.79</v>
      </c>
      <c r="W109" s="165">
        <v>53003.35903</v>
      </c>
      <c r="X109" s="166">
        <v>49170</v>
      </c>
      <c r="Y109" s="162">
        <v>3833.3590299999996</v>
      </c>
      <c r="Z109" s="240">
        <v>7.7961338824486415E-2</v>
      </c>
      <c r="AA109" s="240">
        <v>9.2101095330962224E-2</v>
      </c>
      <c r="AB109" s="240">
        <v>9.3219367215781279E-2</v>
      </c>
      <c r="AC109" s="240">
        <v>-1.5258028391294864E-2</v>
      </c>
      <c r="AD109" s="167" t="s">
        <v>972</v>
      </c>
    </row>
    <row r="110" spans="1:30">
      <c r="A110" s="147" t="s">
        <v>958</v>
      </c>
      <c r="B110" s="148">
        <v>135</v>
      </c>
      <c r="C110" s="175">
        <v>97.03</v>
      </c>
      <c r="D110" s="176">
        <v>1.3896999999999999</v>
      </c>
      <c r="E110" s="151">
        <v>0.22000000000000003</v>
      </c>
      <c r="F110" s="171">
        <v>0.2161481481481482</v>
      </c>
      <c r="G110" s="153">
        <v>164.18</v>
      </c>
      <c r="H110" s="172">
        <v>29.180000000000007</v>
      </c>
      <c r="I110" s="148" t="s">
        <v>975</v>
      </c>
      <c r="J110" s="155" t="s">
        <v>1469</v>
      </c>
      <c r="K110" s="173">
        <v>43997</v>
      </c>
      <c r="L110" s="173">
        <v>44025</v>
      </c>
      <c r="M110" s="174">
        <v>3915</v>
      </c>
      <c r="N110" s="159">
        <v>2.7204853128991067</v>
      </c>
      <c r="O110" s="160">
        <v>134.842591</v>
      </c>
      <c r="P110" s="160">
        <v>0.15740900000000124</v>
      </c>
      <c r="Q110" s="161">
        <v>0.9</v>
      </c>
      <c r="R110" s="162">
        <v>32442.129999999997</v>
      </c>
      <c r="S110" s="163">
        <v>45084.828060999993</v>
      </c>
      <c r="T110" s="163"/>
      <c r="U110" s="163"/>
      <c r="V110" s="165">
        <v>7548.79</v>
      </c>
      <c r="W110" s="165">
        <v>52633.618060999994</v>
      </c>
      <c r="X110" s="166">
        <v>49305</v>
      </c>
      <c r="Y110" s="162">
        <v>3328.6180609999938</v>
      </c>
      <c r="Z110" s="240">
        <v>6.7510760795051139E-2</v>
      </c>
      <c r="AA110" s="240">
        <v>7.971552161941875E-2</v>
      </c>
      <c r="AB110" s="240">
        <v>8.0858517493154203E-2</v>
      </c>
      <c r="AC110" s="240">
        <v>-1.3347756698103064E-2</v>
      </c>
      <c r="AD110" s="167" t="s">
        <v>972</v>
      </c>
    </row>
    <row r="111" spans="1:30">
      <c r="A111" s="147" t="s">
        <v>959</v>
      </c>
      <c r="B111" s="148">
        <v>135</v>
      </c>
      <c r="C111" s="175">
        <v>95.65</v>
      </c>
      <c r="D111" s="176">
        <v>1.4097</v>
      </c>
      <c r="E111" s="151">
        <v>0.22000000000000003</v>
      </c>
      <c r="F111" s="171">
        <v>0.24651851851851853</v>
      </c>
      <c r="G111" s="153">
        <v>168.28</v>
      </c>
      <c r="H111" s="172">
        <v>33.28</v>
      </c>
      <c r="I111" s="148" t="s">
        <v>975</v>
      </c>
      <c r="J111" s="155" t="s">
        <v>1799</v>
      </c>
      <c r="K111" s="173">
        <v>43998</v>
      </c>
      <c r="L111" s="173">
        <v>44144</v>
      </c>
      <c r="M111" s="174">
        <v>19845</v>
      </c>
      <c r="N111" s="159">
        <v>0.61210380448475687</v>
      </c>
      <c r="O111" s="160">
        <v>134.837805</v>
      </c>
      <c r="P111" s="160">
        <v>0.16219499999999698</v>
      </c>
      <c r="Q111" s="161">
        <v>0.9</v>
      </c>
      <c r="R111" s="162">
        <v>32537.78</v>
      </c>
      <c r="S111" s="163">
        <v>45868.508465999999</v>
      </c>
      <c r="T111" s="163"/>
      <c r="U111" s="163"/>
      <c r="V111" s="165">
        <v>7548.79</v>
      </c>
      <c r="W111" s="165">
        <v>53417.298466</v>
      </c>
      <c r="X111" s="166">
        <v>49440</v>
      </c>
      <c r="Y111" s="162">
        <v>3977.2984660000002</v>
      </c>
      <c r="Z111" s="240">
        <v>8.0446975444983915E-2</v>
      </c>
      <c r="AA111" s="240">
        <v>9.4943508817243449E-2</v>
      </c>
      <c r="AB111" s="240">
        <v>9.6147249393203404E-2</v>
      </c>
      <c r="AC111" s="240">
        <v>-1.570027394821949E-2</v>
      </c>
      <c r="AD111" s="167" t="s">
        <v>972</v>
      </c>
    </row>
    <row r="112" spans="1:30">
      <c r="A112" s="147" t="s">
        <v>961</v>
      </c>
      <c r="B112" s="148">
        <v>135</v>
      </c>
      <c r="C112" s="175">
        <v>95.57</v>
      </c>
      <c r="D112" s="176">
        <v>1.4109</v>
      </c>
      <c r="E112" s="151">
        <v>0.22000000000000003</v>
      </c>
      <c r="F112" s="171">
        <v>0.24548148148148138</v>
      </c>
      <c r="G112" s="153">
        <v>168.14</v>
      </c>
      <c r="H112" s="172">
        <v>33.139999999999986</v>
      </c>
      <c r="I112" s="148" t="s">
        <v>975</v>
      </c>
      <c r="J112" s="155" t="s">
        <v>1800</v>
      </c>
      <c r="K112" s="173">
        <v>43999</v>
      </c>
      <c r="L112" s="173">
        <v>44144</v>
      </c>
      <c r="M112" s="174">
        <v>19710</v>
      </c>
      <c r="N112" s="159">
        <v>0.61370370370370353</v>
      </c>
      <c r="O112" s="160">
        <v>134.83971299999999</v>
      </c>
      <c r="P112" s="160">
        <v>0.16028700000001095</v>
      </c>
      <c r="Q112" s="161">
        <v>0.9</v>
      </c>
      <c r="R112" s="162">
        <v>32633.35</v>
      </c>
      <c r="S112" s="163">
        <v>46042.393514999996</v>
      </c>
      <c r="T112" s="163"/>
      <c r="U112" s="163"/>
      <c r="V112" s="165">
        <v>7548.79</v>
      </c>
      <c r="W112" s="165">
        <v>53591.183514999997</v>
      </c>
      <c r="X112" s="166">
        <v>49575</v>
      </c>
      <c r="Y112" s="162">
        <v>4016.183514999997</v>
      </c>
      <c r="Z112" s="240">
        <v>8.1012274634392201E-2</v>
      </c>
      <c r="AA112" s="240">
        <v>9.5563780674012611E-2</v>
      </c>
      <c r="AB112" s="240">
        <v>9.6812741966716409E-2</v>
      </c>
      <c r="AC112" s="240">
        <v>-1.5800467332324208E-2</v>
      </c>
      <c r="AD112" s="167" t="s">
        <v>972</v>
      </c>
    </row>
    <row r="113" spans="1:30">
      <c r="A113" s="147" t="s">
        <v>963</v>
      </c>
      <c r="B113" s="148">
        <v>135</v>
      </c>
      <c r="C113" s="175">
        <v>94.93</v>
      </c>
      <c r="D113" s="176">
        <v>1.4204000000000001</v>
      </c>
      <c r="E113" s="151">
        <v>0.22000000000000003</v>
      </c>
      <c r="F113" s="171">
        <v>0.23718518518518525</v>
      </c>
      <c r="G113" s="153">
        <v>167.02</v>
      </c>
      <c r="H113" s="172">
        <v>32.02000000000001</v>
      </c>
      <c r="I113" s="148" t="s">
        <v>975</v>
      </c>
      <c r="J113" s="155" t="s">
        <v>1801</v>
      </c>
      <c r="K113" s="173">
        <v>44000</v>
      </c>
      <c r="L113" s="173">
        <v>44144</v>
      </c>
      <c r="M113" s="174">
        <v>19575</v>
      </c>
      <c r="N113" s="159">
        <v>0.59705236270753526</v>
      </c>
      <c r="O113" s="160">
        <v>134.83857200000003</v>
      </c>
      <c r="P113" s="160">
        <v>0.16142799999997237</v>
      </c>
      <c r="Q113" s="161">
        <v>0.9</v>
      </c>
      <c r="R113" s="162">
        <v>32728.28</v>
      </c>
      <c r="S113" s="163">
        <v>46487.248912000003</v>
      </c>
      <c r="T113" s="163"/>
      <c r="U113" s="163"/>
      <c r="V113" s="165">
        <v>7548.79</v>
      </c>
      <c r="W113" s="165">
        <v>54036.038912000004</v>
      </c>
      <c r="X113" s="166">
        <v>49710</v>
      </c>
      <c r="Y113" s="162">
        <v>4326.0389120000036</v>
      </c>
      <c r="Z113" s="240">
        <v>8.7025526292496602E-2</v>
      </c>
      <c r="AA113" s="240">
        <v>0.10260708627669857</v>
      </c>
      <c r="AB113" s="240">
        <v>0.10391167813317193</v>
      </c>
      <c r="AC113" s="240">
        <v>-1.6886151840675323E-2</v>
      </c>
      <c r="AD113" s="167" t="s">
        <v>972</v>
      </c>
    </row>
    <row r="114" spans="1:30">
      <c r="A114" s="147" t="s">
        <v>965</v>
      </c>
      <c r="B114" s="148">
        <v>135</v>
      </c>
      <c r="C114" s="175">
        <v>93.68</v>
      </c>
      <c r="D114" s="176">
        <v>1.4393</v>
      </c>
      <c r="E114" s="151">
        <v>0.22000000000000003</v>
      </c>
      <c r="F114" s="171">
        <v>0.22088888888888883</v>
      </c>
      <c r="G114" s="153">
        <v>164.82</v>
      </c>
      <c r="H114" s="172">
        <v>29.819999999999993</v>
      </c>
      <c r="I114" s="148" t="s">
        <v>975</v>
      </c>
      <c r="J114" s="155" t="s">
        <v>1802</v>
      </c>
      <c r="K114" s="173">
        <v>44001</v>
      </c>
      <c r="L114" s="173">
        <v>44144</v>
      </c>
      <c r="M114" s="174">
        <v>19440</v>
      </c>
      <c r="N114" s="159">
        <v>0.55989197530864188</v>
      </c>
      <c r="O114" s="160">
        <v>134.83362400000001</v>
      </c>
      <c r="P114" s="160">
        <v>0.16637599999998542</v>
      </c>
      <c r="Q114" s="161">
        <v>0.9</v>
      </c>
      <c r="R114" s="162">
        <v>32821.96</v>
      </c>
      <c r="S114" s="163">
        <v>47240.647027999999</v>
      </c>
      <c r="T114" s="163"/>
      <c r="U114" s="163"/>
      <c r="V114" s="165">
        <v>7548.79</v>
      </c>
      <c r="W114" s="165">
        <v>54789.437028</v>
      </c>
      <c r="X114" s="166">
        <v>49845</v>
      </c>
      <c r="Y114" s="162">
        <v>4944.4370280000003</v>
      </c>
      <c r="Z114" s="240">
        <v>9.9196248931688213E-2</v>
      </c>
      <c r="AA114" s="240">
        <v>0.1169002382955826</v>
      </c>
      <c r="AB114" s="240">
        <v>0.11827589455311416</v>
      </c>
      <c r="AC114" s="240">
        <v>-1.9079645621425945E-2</v>
      </c>
      <c r="AD114" s="167" t="s">
        <v>972</v>
      </c>
    </row>
    <row r="115" spans="1:30">
      <c r="A115" s="147" t="s">
        <v>989</v>
      </c>
      <c r="B115" s="148">
        <v>135</v>
      </c>
      <c r="C115" s="175">
        <v>93.57</v>
      </c>
      <c r="D115" s="176">
        <v>1.4411</v>
      </c>
      <c r="E115" s="151">
        <v>0.22000000000000003</v>
      </c>
      <c r="F115" s="171">
        <v>0.21940740740740744</v>
      </c>
      <c r="G115" s="153">
        <v>164.62</v>
      </c>
      <c r="H115" s="172">
        <v>29.620000000000005</v>
      </c>
      <c r="I115" s="148" t="s">
        <v>975</v>
      </c>
      <c r="J115" s="155" t="s">
        <v>1803</v>
      </c>
      <c r="K115" s="173">
        <v>44004</v>
      </c>
      <c r="L115" s="173">
        <v>44144</v>
      </c>
      <c r="M115" s="174">
        <v>19035</v>
      </c>
      <c r="N115" s="159">
        <v>0.56796952981350157</v>
      </c>
      <c r="O115" s="160">
        <v>134.843727</v>
      </c>
      <c r="P115" s="160">
        <v>0.15627299999999877</v>
      </c>
      <c r="Q115" s="161">
        <v>0.9</v>
      </c>
      <c r="R115" s="162">
        <v>32915.53</v>
      </c>
      <c r="S115" s="163">
        <v>47434.570283000001</v>
      </c>
      <c r="T115" s="163"/>
      <c r="U115" s="163"/>
      <c r="V115" s="165">
        <v>7548.79</v>
      </c>
      <c r="W115" s="165">
        <v>54983.360283000002</v>
      </c>
      <c r="X115" s="166">
        <v>49980</v>
      </c>
      <c r="Y115" s="162">
        <v>5003.3602830000018</v>
      </c>
      <c r="Z115" s="240">
        <v>0.10010724855942388</v>
      </c>
      <c r="AA115" s="240">
        <v>0.1179169833478706</v>
      </c>
      <c r="AB115" s="240">
        <v>0.1193480423169262</v>
      </c>
      <c r="AC115" s="240">
        <v>-1.9240793757502317E-2</v>
      </c>
      <c r="AD115" s="167" t="s">
        <v>972</v>
      </c>
    </row>
    <row r="116" spans="1:30">
      <c r="A116" s="31" t="s">
        <v>990</v>
      </c>
      <c r="B116" s="2">
        <v>135</v>
      </c>
      <c r="C116" s="126">
        <v>93.15</v>
      </c>
      <c r="D116" s="122">
        <v>1.4476</v>
      </c>
      <c r="E116" s="32">
        <f>10%*Q116+13%</f>
        <v>0.22000000000000003</v>
      </c>
      <c r="F116" s="13">
        <f>IF(G116="",($F$1*C116-B116)/B116,H116/B116)</f>
        <v>0.12263000000000017</v>
      </c>
      <c r="H116" s="5">
        <f>IF(G116="",$F$1*C116-B116,G116-B116)</f>
        <v>16.555050000000023</v>
      </c>
      <c r="I116" s="2" t="s">
        <v>66</v>
      </c>
      <c r="J116" s="33" t="s">
        <v>986</v>
      </c>
      <c r="K116" s="34">
        <f>DATE(MID(J116,1,4),MID(J116,5,2),MID(J116,7,2))</f>
        <v>44005</v>
      </c>
      <c r="L116" s="34" t="str">
        <f ca="1">IF(LEN(J116) &gt; 15,DATE(MID(J116,12,4),MID(J116,16,2),MID(J116,18,2)),TEXT(TODAY(),"yyyy-mm-dd"))</f>
        <v>2020-11-10</v>
      </c>
      <c r="M116" s="18">
        <f ca="1">(L116-K116+1)*B116</f>
        <v>19035</v>
      </c>
      <c r="N116" s="19">
        <f ca="1">H116/M116*365</f>
        <v>0.31744645390070969</v>
      </c>
      <c r="O116" s="35">
        <f>D116*C116</f>
        <v>134.84394</v>
      </c>
      <c r="P116" s="35">
        <f>B116-O116</f>
        <v>0.15605999999999653</v>
      </c>
      <c r="Q116" s="36">
        <f>B116/150</f>
        <v>0.9</v>
      </c>
      <c r="R116" s="37">
        <f>R115+C116-T116</f>
        <v>33008.68</v>
      </c>
      <c r="S116" s="38">
        <f>R116*D116</f>
        <v>47783.365168000004</v>
      </c>
      <c r="T116" s="38"/>
      <c r="U116" s="38"/>
      <c r="V116" s="39">
        <f>V115+U116</f>
        <v>7548.79</v>
      </c>
      <c r="W116" s="39">
        <f>V116+S116</f>
        <v>55332.155168000005</v>
      </c>
      <c r="X116" s="1">
        <f>X115+B116</f>
        <v>50115</v>
      </c>
      <c r="Y116" s="37">
        <f>W116-X116</f>
        <v>5217.1551680000048</v>
      </c>
      <c r="Z116" s="204">
        <f>W116/X116-1</f>
        <v>0.10410366493065948</v>
      </c>
      <c r="AA116" s="204">
        <f>S116/(X116-V116)-1</f>
        <v>0.12256564932607361</v>
      </c>
      <c r="AB116" s="204">
        <f>SUM($C$2:C116)*D116/SUM($B$2:B116)-1</f>
        <v>5.136629371293E-2</v>
      </c>
      <c r="AC116" s="204">
        <f>Z116-AB116</f>
        <v>5.2737371217729478E-2</v>
      </c>
      <c r="AD116" s="40">
        <f>IF(E116-F116&lt;0,"达成",E116-F116)</f>
        <v>9.7369999999999859E-2</v>
      </c>
    </row>
    <row r="117" spans="1:30">
      <c r="A117" s="31" t="s">
        <v>991</v>
      </c>
      <c r="B117" s="2">
        <v>135</v>
      </c>
      <c r="C117" s="126">
        <v>92.64</v>
      </c>
      <c r="D117" s="122">
        <v>1.4555</v>
      </c>
      <c r="E117" s="32">
        <f>10%*Q117+13%</f>
        <v>0.22000000000000003</v>
      </c>
      <c r="F117" s="13">
        <f>IF(G117="",($F$1*C117-B117)/B117,H117/B117)</f>
        <v>0.11648355555555553</v>
      </c>
      <c r="H117" s="5">
        <f>IF(G117="",$F$1*C117-B117,G117-B117)</f>
        <v>15.725279999999998</v>
      </c>
      <c r="I117" s="2" t="s">
        <v>66</v>
      </c>
      <c r="J117" s="33" t="s">
        <v>988</v>
      </c>
      <c r="K117" s="34">
        <f>DATE(MID(J117,1,4),MID(J117,5,2),MID(J117,7,2))</f>
        <v>44006</v>
      </c>
      <c r="L117" s="34" t="str">
        <f ca="1">IF(LEN(J117) &gt; 15,DATE(MID(J117,12,4),MID(J117,16,2),MID(J117,18,2)),TEXT(TODAY(),"yyyy-mm-dd"))</f>
        <v>2020-11-10</v>
      </c>
      <c r="M117" s="18">
        <f ca="1">(L117-K117+1)*B117</f>
        <v>18900</v>
      </c>
      <c r="N117" s="19">
        <f ca="1">H117/M117*365</f>
        <v>0.30368926984126976</v>
      </c>
      <c r="O117" s="35">
        <f>D117*C117</f>
        <v>134.83752000000001</v>
      </c>
      <c r="P117" s="35">
        <f>B117-O117</f>
        <v>0.16247999999998797</v>
      </c>
      <c r="Q117" s="36">
        <f>B117/150</f>
        <v>0.9</v>
      </c>
      <c r="R117" s="37">
        <f>R116+C117-T117</f>
        <v>33101.32</v>
      </c>
      <c r="S117" s="38">
        <f>R117*D117</f>
        <v>48178.971259999998</v>
      </c>
      <c r="T117" s="38"/>
      <c r="U117" s="38"/>
      <c r="V117" s="39">
        <f>V116+U117</f>
        <v>7548.79</v>
      </c>
      <c r="W117" s="39">
        <f>V117+S117</f>
        <v>55727.761259999999</v>
      </c>
      <c r="X117" s="1">
        <f>X116+B117</f>
        <v>50250</v>
      </c>
      <c r="Y117" s="37">
        <f>W117-X117</f>
        <v>5477.7612599999993</v>
      </c>
      <c r="Z117" s="204">
        <f>W117/X117-1</f>
        <v>0.10901017432835824</v>
      </c>
      <c r="AA117" s="204">
        <f>S117/(X117-V117)-1</f>
        <v>0.1282811718918504</v>
      </c>
      <c r="AB117" s="204">
        <f>SUM($C$2:C117)*D117/SUM($B$2:B117)-1</f>
        <v>5.6640757869961922E-2</v>
      </c>
      <c r="AC117" s="204">
        <f>Z117-AB117</f>
        <v>5.2369416458396323E-2</v>
      </c>
      <c r="AD117" s="40">
        <f>IF(E117-F117&lt;0,"达成",E117-F117)</f>
        <v>0.10351644444444449</v>
      </c>
    </row>
    <row r="118" spans="1:30">
      <c r="A118" s="31" t="s">
        <v>1118</v>
      </c>
      <c r="B118" s="2">
        <v>135</v>
      </c>
      <c r="C118" s="126">
        <v>93.26</v>
      </c>
      <c r="D118" s="122">
        <v>1.4458</v>
      </c>
      <c r="E118" s="32">
        <f>10%*Q118+13%</f>
        <v>0.22000000000000003</v>
      </c>
      <c r="F118" s="13">
        <f>IF(G118="",($F$1*C118-B118)/B118,H118/B118)</f>
        <v>0.12395570370370382</v>
      </c>
      <c r="H118" s="5">
        <f>IF(G118="",$F$1*C118-B118,G118-B118)</f>
        <v>16.734020000000015</v>
      </c>
      <c r="I118" s="2" t="s">
        <v>66</v>
      </c>
      <c r="J118" s="33" t="s">
        <v>1111</v>
      </c>
      <c r="K118" s="34">
        <f>DATE(MID(J118,1,4),MID(J118,5,2),MID(J118,7,2))</f>
        <v>44011</v>
      </c>
      <c r="L118" s="34" t="str">
        <f ca="1">IF(LEN(J118) &gt; 15,DATE(MID(J118,12,4),MID(J118,16,2),MID(J118,18,2)),TEXT(TODAY(),"yyyy-mm-dd"))</f>
        <v>2020-11-10</v>
      </c>
      <c r="M118" s="18">
        <f ca="1">(L118-K118+1)*B118</f>
        <v>18225</v>
      </c>
      <c r="N118" s="19">
        <f ca="1">H118/M118*365</f>
        <v>0.3351394951989029</v>
      </c>
      <c r="O118" s="35">
        <f>D118*C118</f>
        <v>134.835308</v>
      </c>
      <c r="P118" s="35">
        <f>B118-O118</f>
        <v>0.16469200000000228</v>
      </c>
      <c r="Q118" s="36">
        <f>B118/150</f>
        <v>0.9</v>
      </c>
      <c r="R118" s="37">
        <f>R117+C118-T118</f>
        <v>33194.58</v>
      </c>
      <c r="S118" s="38">
        <f>R118*D118</f>
        <v>47992.723764000002</v>
      </c>
      <c r="T118" s="38"/>
      <c r="U118" s="38"/>
      <c r="V118" s="39">
        <f>V117+U118</f>
        <v>7548.79</v>
      </c>
      <c r="W118" s="39">
        <f>V118+S118</f>
        <v>55541.513764000003</v>
      </c>
      <c r="X118" s="1">
        <f>X117+B118</f>
        <v>50385</v>
      </c>
      <c r="Y118" s="37">
        <f>W118-X118</f>
        <v>5156.513764000003</v>
      </c>
      <c r="Z118" s="204">
        <f>W118/X118-1</f>
        <v>0.10234224003175552</v>
      </c>
      <c r="AA118" s="204">
        <f>S118/(X118-V118)-1</f>
        <v>0.12037745085291163</v>
      </c>
      <c r="AB118" s="204">
        <f>SUM($C$2:C118)*D118/SUM($B$2:B118)-1</f>
        <v>4.9198407238762343E-2</v>
      </c>
      <c r="AC118" s="204">
        <f>Z118-AB118</f>
        <v>5.3143832792993173E-2</v>
      </c>
      <c r="AD118" s="40">
        <f>IF(E118-F118&lt;0,"达成",E118-F118)</f>
        <v>9.6044296296296211E-2</v>
      </c>
    </row>
    <row r="119" spans="1:30">
      <c r="A119" s="31" t="s">
        <v>1119</v>
      </c>
      <c r="B119" s="2">
        <v>135</v>
      </c>
      <c r="C119" s="126">
        <v>92.04</v>
      </c>
      <c r="D119" s="122">
        <v>1.4650000000000001</v>
      </c>
      <c r="E119" s="32">
        <f>10%*Q119+13%</f>
        <v>0.22000000000000003</v>
      </c>
      <c r="F119" s="13">
        <f>IF(G119="",($F$1*C119-B119)/B119,H119/B119)</f>
        <v>0.1092524444444446</v>
      </c>
      <c r="H119" s="5">
        <f>IF(G119="",$F$1*C119-B119,G119-B119)</f>
        <v>14.749080000000021</v>
      </c>
      <c r="I119" s="2" t="s">
        <v>66</v>
      </c>
      <c r="J119" s="33" t="s">
        <v>1112</v>
      </c>
      <c r="K119" s="34">
        <f>DATE(MID(J119,1,4),MID(J119,5,2),MID(J119,7,2))</f>
        <v>44012</v>
      </c>
      <c r="L119" s="34" t="str">
        <f ca="1">IF(LEN(J119) &gt; 15,DATE(MID(J119,12,4),MID(J119,16,2),MID(J119,18,2)),TEXT(TODAY(),"yyyy-mm-dd"))</f>
        <v>2020-11-10</v>
      </c>
      <c r="M119" s="18">
        <f ca="1">(L119-K119+1)*B119</f>
        <v>18090</v>
      </c>
      <c r="N119" s="19">
        <f ca="1">H119/M119*365</f>
        <v>0.29759061359867373</v>
      </c>
      <c r="O119" s="35">
        <f>D119*C119</f>
        <v>134.83860000000001</v>
      </c>
      <c r="P119" s="35">
        <f>B119-O119</f>
        <v>0.16139999999998622</v>
      </c>
      <c r="Q119" s="36">
        <f>B119/150</f>
        <v>0.9</v>
      </c>
      <c r="R119" s="37">
        <f>R118+C119-T119</f>
        <v>33286.620000000003</v>
      </c>
      <c r="S119" s="38">
        <f>R119*D119</f>
        <v>48764.898300000008</v>
      </c>
      <c r="T119" s="38"/>
      <c r="U119" s="38"/>
      <c r="V119" s="39">
        <f>V118+U119</f>
        <v>7548.79</v>
      </c>
      <c r="W119" s="39">
        <f>V119+S119</f>
        <v>56313.688300000009</v>
      </c>
      <c r="X119" s="1">
        <f>X118+B119</f>
        <v>50520</v>
      </c>
      <c r="Y119" s="37">
        <f>W119-X119</f>
        <v>5793.6883000000089</v>
      </c>
      <c r="Z119" s="204">
        <f>W119/X119-1</f>
        <v>0.11468108273950928</v>
      </c>
      <c r="AA119" s="204">
        <f>S119/(X119-V119)-1</f>
        <v>0.13482720872882115</v>
      </c>
      <c r="AB119" s="204">
        <f>SUM($C$2:C119)*D119/SUM($B$2:B119)-1</f>
        <v>6.2628607008398562E-2</v>
      </c>
      <c r="AC119" s="204">
        <f>Z119-AB119</f>
        <v>5.2052475731110714E-2</v>
      </c>
      <c r="AD119" s="40">
        <f>IF(E119-F119&lt;0,"达成",E119-F119)</f>
        <v>0.11074755555555543</v>
      </c>
    </row>
    <row r="120" spans="1:30">
      <c r="A120" s="31" t="s">
        <v>1120</v>
      </c>
      <c r="B120" s="2">
        <v>135</v>
      </c>
      <c r="C120" s="126">
        <v>90.32</v>
      </c>
      <c r="D120" s="122">
        <v>1.4928999999999999</v>
      </c>
      <c r="E120" s="32">
        <f>10%*Q120+13%</f>
        <v>0.22000000000000003</v>
      </c>
      <c r="F120" s="13">
        <f>IF(G120="",($F$1*C120-B120)/B120,H120/B120)</f>
        <v>8.8523259259259204E-2</v>
      </c>
      <c r="H120" s="5">
        <f>IF(G120="",$F$1*C120-B120,G120-B120)</f>
        <v>11.950639999999993</v>
      </c>
      <c r="I120" s="2" t="s">
        <v>66</v>
      </c>
      <c r="J120" s="33" t="s">
        <v>1113</v>
      </c>
      <c r="K120" s="34">
        <f>DATE(MID(J120,1,4),MID(J120,5,2),MID(J120,7,2))</f>
        <v>44013</v>
      </c>
      <c r="L120" s="34" t="str">
        <f ca="1">IF(LEN(J120) &gt; 15,DATE(MID(J120,12,4),MID(J120,16,2),MID(J120,18,2)),TEXT(TODAY(),"yyyy-mm-dd"))</f>
        <v>2020-11-10</v>
      </c>
      <c r="M120" s="18">
        <f ca="1">(L120-K120+1)*B120</f>
        <v>17955</v>
      </c>
      <c r="N120" s="19">
        <f ca="1">H120/M120*365</f>
        <v>0.24293977165135047</v>
      </c>
      <c r="O120" s="35">
        <f>D120*C120</f>
        <v>134.83872799999997</v>
      </c>
      <c r="P120" s="35">
        <f>B120-O120</f>
        <v>0.16127200000002517</v>
      </c>
      <c r="Q120" s="36">
        <f>B120/150</f>
        <v>0.9</v>
      </c>
      <c r="R120" s="37">
        <f>R119+C120-T120</f>
        <v>30958.560000000001</v>
      </c>
      <c r="S120" s="38">
        <f>R120*D120</f>
        <v>46218.034223999995</v>
      </c>
      <c r="T120" s="38">
        <v>2418.38</v>
      </c>
      <c r="U120" s="38">
        <v>3592.35</v>
      </c>
      <c r="V120" s="39">
        <f>V119+U120</f>
        <v>11141.14</v>
      </c>
      <c r="W120" s="39">
        <f>V120+S120</f>
        <v>57359.174223999995</v>
      </c>
      <c r="X120" s="1">
        <f>X119+B120</f>
        <v>50655</v>
      </c>
      <c r="Y120" s="37">
        <f>W120-X120</f>
        <v>6704.1742239999949</v>
      </c>
      <c r="Z120" s="204">
        <f>W120/X120-1</f>
        <v>0.13234970336590646</v>
      </c>
      <c r="AA120" s="204">
        <f>S120/(X120-V120)-1</f>
        <v>0.1696663961455549</v>
      </c>
      <c r="AB120" s="204">
        <f>SUM($C$2:C120)*D120/SUM($B$2:B120)-1</f>
        <v>8.2213505862068992E-2</v>
      </c>
      <c r="AC120" s="204">
        <f>Z120-AB120</f>
        <v>5.0136197503837465E-2</v>
      </c>
      <c r="AD120" s="40">
        <f>IF(E120-F120&lt;0,"达成",E120-F120)</f>
        <v>0.13147674074074084</v>
      </c>
    </row>
    <row r="121" spans="1:30">
      <c r="A121" s="31" t="s">
        <v>1121</v>
      </c>
      <c r="B121" s="2">
        <v>135</v>
      </c>
      <c r="C121" s="126">
        <v>88.54</v>
      </c>
      <c r="D121" s="122">
        <v>1.5228999999999999</v>
      </c>
      <c r="E121" s="32">
        <f>10%*Q121+13%</f>
        <v>0.22000000000000003</v>
      </c>
      <c r="F121" s="13">
        <f>IF(G121="",($F$1*C121-B121)/B121,H121/B121)</f>
        <v>6.7070962962963082E-2</v>
      </c>
      <c r="H121" s="5">
        <f>IF(G121="",$F$1*C121-B121,G121-B121)</f>
        <v>9.0545800000000156</v>
      </c>
      <c r="I121" s="2" t="s">
        <v>66</v>
      </c>
      <c r="J121" s="33" t="s">
        <v>1114</v>
      </c>
      <c r="K121" s="34">
        <f>DATE(MID(J121,1,4),MID(J121,5,2),MID(J121,7,2))</f>
        <v>44014</v>
      </c>
      <c r="L121" s="34" t="str">
        <f ca="1">IF(LEN(J121) &gt; 15,DATE(MID(J121,12,4),MID(J121,16,2),MID(J121,18,2)),TEXT(TODAY(),"yyyy-mm-dd"))</f>
        <v>2020-11-10</v>
      </c>
      <c r="M121" s="18">
        <f ca="1">(L121-K121+1)*B121</f>
        <v>17820</v>
      </c>
      <c r="N121" s="19">
        <f ca="1">H121/M121*365</f>
        <v>0.18546137485970851</v>
      </c>
      <c r="O121" s="35">
        <f>D121*C121</f>
        <v>134.83756600000001</v>
      </c>
      <c r="P121" s="35">
        <f>B121-O121</f>
        <v>0.16243399999999042</v>
      </c>
      <c r="Q121" s="36">
        <f>B121/150</f>
        <v>0.9</v>
      </c>
      <c r="R121" s="37">
        <f>R120+C121-T121</f>
        <v>28816.210000000003</v>
      </c>
      <c r="S121" s="38">
        <f>R121*D121</f>
        <v>43884.206209000004</v>
      </c>
      <c r="T121" s="38">
        <v>2230.89</v>
      </c>
      <c r="U121" s="38">
        <v>3380.43</v>
      </c>
      <c r="V121" s="39">
        <f>V120+U121</f>
        <v>14521.57</v>
      </c>
      <c r="W121" s="39">
        <f>V121+S121</f>
        <v>58405.776209000003</v>
      </c>
      <c r="X121" s="1">
        <f>X120+B121</f>
        <v>50790</v>
      </c>
      <c r="Y121" s="37">
        <f>W121-X121</f>
        <v>7615.7762090000033</v>
      </c>
      <c r="Z121" s="204">
        <f>W121/X121-1</f>
        <v>0.1499463715101399</v>
      </c>
      <c r="AA121" s="204">
        <f>S121/(X121-V121)-1</f>
        <v>0.2099836196107745</v>
      </c>
      <c r="AB121" s="204">
        <f>SUM($C$2:C121)*D121/SUM($B$2:B121)-1</f>
        <v>0.10315106746506997</v>
      </c>
      <c r="AC121" s="204">
        <f>Z121-AB121</f>
        <v>4.679530404506993E-2</v>
      </c>
      <c r="AD121" s="40">
        <f>IF(E121-F121&lt;0,"达成",E121-F121)</f>
        <v>0.15292903703703695</v>
      </c>
    </row>
    <row r="122" spans="1:30">
      <c r="A122" s="31" t="s">
        <v>1122</v>
      </c>
      <c r="B122" s="2">
        <v>135</v>
      </c>
      <c r="C122" s="178">
        <v>86.94</v>
      </c>
      <c r="D122" s="179">
        <v>1.5508999999999999</v>
      </c>
      <c r="E122" s="32">
        <f>10%*Q122+13%</f>
        <v>0.22000000000000003</v>
      </c>
      <c r="F122" s="13">
        <f>IF(G122="",($F$1*C122-B122)/B122,H122/B122)</f>
        <v>4.7788000000000004E-2</v>
      </c>
      <c r="H122" s="5">
        <f>IF(G122="",$F$1*C122-B122,G122-B122)</f>
        <v>6.4513800000000003</v>
      </c>
      <c r="I122" s="2" t="s">
        <v>66</v>
      </c>
      <c r="J122" s="33" t="s">
        <v>1116</v>
      </c>
      <c r="K122" s="34">
        <f>DATE(MID(J122,1,4),MID(J122,5,2),MID(J122,7,2))</f>
        <v>44015</v>
      </c>
      <c r="L122" s="34" t="str">
        <f ca="1">IF(LEN(J122) &gt; 15,DATE(MID(J122,12,4),MID(J122,16,2),MID(J122,18,2)),TEXT(TODAY(),"yyyy-mm-dd"))</f>
        <v>2020-11-10</v>
      </c>
      <c r="M122" s="18">
        <f ca="1">(L122-K122+1)*B122</f>
        <v>17685</v>
      </c>
      <c r="N122" s="19">
        <f ca="1">H122/M122*365</f>
        <v>0.13314977099236641</v>
      </c>
      <c r="O122" s="35">
        <f>D122*C122</f>
        <v>134.83524599999998</v>
      </c>
      <c r="P122" s="35">
        <f>B122-O122</f>
        <v>0.16475400000001628</v>
      </c>
      <c r="Q122" s="36">
        <f>B122/150</f>
        <v>0.9</v>
      </c>
      <c r="R122" s="37">
        <f>R121+C122-T122</f>
        <v>26617.260000000002</v>
      </c>
      <c r="S122" s="38">
        <f>R122*D122</f>
        <v>41280.708534000005</v>
      </c>
      <c r="T122" s="38">
        <v>2285.89</v>
      </c>
      <c r="U122" s="38">
        <v>3527.46</v>
      </c>
      <c r="V122" s="39">
        <f>V121+U122</f>
        <v>18049.03</v>
      </c>
      <c r="W122" s="39">
        <f>V122+S122</f>
        <v>59329.738534000004</v>
      </c>
      <c r="X122" s="1">
        <f>X121+B122</f>
        <v>50925</v>
      </c>
      <c r="Y122" s="37">
        <f>W122-X122</f>
        <v>8404.7385340000037</v>
      </c>
      <c r="Z122" s="204">
        <f>W122/X122-1</f>
        <v>0.16504150287677954</v>
      </c>
      <c r="AA122" s="204">
        <f>S122/(X122-V122)-1</f>
        <v>0.2556499027709298</v>
      </c>
      <c r="AB122" s="204">
        <f>SUM($C$2:C122)*D122/SUM($B$2:B122)-1</f>
        <v>0.12248120962082654</v>
      </c>
      <c r="AC122" s="204">
        <f>Z122-AB122</f>
        <v>4.2560293255953008E-2</v>
      </c>
      <c r="AD122" s="40">
        <f>IF(E122-F122&lt;0,"达成",E122-F122)</f>
        <v>0.17221200000000003</v>
      </c>
    </row>
    <row r="123" spans="1:30">
      <c r="A123" s="31" t="s">
        <v>1452</v>
      </c>
      <c r="B123" s="2">
        <v>135</v>
      </c>
      <c r="C123" s="178">
        <v>82.48</v>
      </c>
      <c r="D123" s="179">
        <v>1.6394</v>
      </c>
      <c r="E123" s="32">
        <f>10%*Q123+13%</f>
        <v>0.22000000000000003</v>
      </c>
      <c r="F123" s="13">
        <f>IF(G123="",($F$1*C123-B123)/B123,H123/B123)</f>
        <v>-5.9632592592591934E-3</v>
      </c>
      <c r="H123" s="5">
        <f>IF(G123="",$F$1*C123-B123,G123-B123)</f>
        <v>-0.8050399999999911</v>
      </c>
      <c r="I123" s="2" t="s">
        <v>66</v>
      </c>
      <c r="J123" s="33" t="s">
        <v>1453</v>
      </c>
      <c r="K123" s="34">
        <f>DATE(MID(J123,1,4),MID(J123,5,2),MID(J123,7,2))</f>
        <v>44018</v>
      </c>
      <c r="L123" s="34" t="str">
        <f ca="1">IF(LEN(J123) &gt; 15,DATE(MID(J123,12,4),MID(J123,16,2),MID(J123,18,2)),TEXT(TODAY(),"yyyy-mm-dd"))</f>
        <v>2020-11-10</v>
      </c>
      <c r="M123" s="18">
        <f ca="1">(L123-K123+1)*B123</f>
        <v>17280</v>
      </c>
      <c r="N123" s="19">
        <f ca="1">H123/M123*365</f>
        <v>-1.7004606481481294E-2</v>
      </c>
      <c r="O123" s="35">
        <f>D123*C123</f>
        <v>135.21771200000001</v>
      </c>
      <c r="P123" s="35">
        <f>B123-O123</f>
        <v>-0.2177120000000059</v>
      </c>
      <c r="Q123" s="36">
        <f>B123/150</f>
        <v>0.9</v>
      </c>
      <c r="R123" s="37">
        <f>R122+C123-T123</f>
        <v>19184.190000000002</v>
      </c>
      <c r="S123" s="38">
        <f>R123*D123</f>
        <v>31450.561086000002</v>
      </c>
      <c r="T123" s="38">
        <v>7515.55</v>
      </c>
      <c r="U123" s="38">
        <v>12225.73</v>
      </c>
      <c r="V123" s="39">
        <f>V122+U123</f>
        <v>30274.76</v>
      </c>
      <c r="W123" s="39">
        <f>V123+S123</f>
        <v>61725.321085999996</v>
      </c>
      <c r="X123" s="1">
        <f>X122+B123</f>
        <v>51060</v>
      </c>
      <c r="Y123" s="37">
        <f>W123-X123</f>
        <v>10665.321085999996</v>
      </c>
      <c r="Z123" s="204">
        <f>W123/X123-1</f>
        <v>0.20887820379945166</v>
      </c>
      <c r="AA123" s="204">
        <f>S123/(X123-V123)-1</f>
        <v>0.51311993924534915</v>
      </c>
      <c r="AB123" s="204">
        <f>SUM($C$2:C123)*D123/SUM($B$2:B123)-1</f>
        <v>0.18513197393990466</v>
      </c>
      <c r="AC123" s="204">
        <f>Z123-AB123</f>
        <v>2.3746229859546997E-2</v>
      </c>
      <c r="AD123" s="40">
        <f>IF(E123-F123&lt;0,"达成",E123-F123)</f>
        <v>0.22596325925925922</v>
      </c>
    </row>
    <row r="124" spans="1:30">
      <c r="A124" s="31" t="s">
        <v>1454</v>
      </c>
      <c r="B124" s="2">
        <v>120</v>
      </c>
      <c r="C124" s="178">
        <v>72.89</v>
      </c>
      <c r="D124" s="179">
        <v>1.6443000000000001</v>
      </c>
      <c r="E124" s="32">
        <f>10%*Q124+13%</f>
        <v>0.21000000000000002</v>
      </c>
      <c r="F124" s="13">
        <f>IF(G124="",($F$1*C124-B124)/B124,H124/B124)</f>
        <v>-1.1733083333333384E-2</v>
      </c>
      <c r="H124" s="5">
        <f>IF(G124="",$F$1*C124-B124,G124-B124)</f>
        <v>-1.4079700000000059</v>
      </c>
      <c r="I124" s="2" t="s">
        <v>66</v>
      </c>
      <c r="J124" s="33" t="s">
        <v>1455</v>
      </c>
      <c r="K124" s="34">
        <f>DATE(MID(J124,1,4),MID(J124,5,2),MID(J124,7,2))</f>
        <v>44019</v>
      </c>
      <c r="L124" s="34" t="str">
        <f ca="1">IF(LEN(J124) &gt; 15,DATE(MID(J124,12,4),MID(J124,16,2),MID(J124,18,2)),TEXT(TODAY(),"yyyy-mm-dd"))</f>
        <v>2020-11-10</v>
      </c>
      <c r="M124" s="18">
        <f ca="1">(L124-K124+1)*B124</f>
        <v>15240</v>
      </c>
      <c r="N124" s="19">
        <f ca="1">H124/M124*365</f>
        <v>-3.3721066272966026E-2</v>
      </c>
      <c r="O124" s="35">
        <f>D124*C124</f>
        <v>119.85302700000001</v>
      </c>
      <c r="P124" s="35">
        <f>B124-O124</f>
        <v>0.14697299999998847</v>
      </c>
      <c r="Q124" s="36">
        <f>B124/150</f>
        <v>0.8</v>
      </c>
      <c r="R124" s="37">
        <f>R123+C124-T124</f>
        <v>17764.320000000003</v>
      </c>
      <c r="S124" s="38">
        <f>R124*D124</f>
        <v>29209.871376000006</v>
      </c>
      <c r="T124" s="38">
        <v>1492.76</v>
      </c>
      <c r="U124" s="38">
        <v>2442.2800000000002</v>
      </c>
      <c r="V124" s="39">
        <f>V123+U124</f>
        <v>32717.039999999997</v>
      </c>
      <c r="W124" s="39">
        <f>V124+S124</f>
        <v>61926.911376000004</v>
      </c>
      <c r="X124" s="1">
        <f>X123+B124</f>
        <v>51180</v>
      </c>
      <c r="Y124" s="37">
        <f>W124-X124</f>
        <v>10746.911376000004</v>
      </c>
      <c r="Z124" s="204">
        <f>W124/X124-1</f>
        <v>0.20998263728018762</v>
      </c>
      <c r="AA124" s="204">
        <f>S124/(X124-V124)-1</f>
        <v>0.58207954607495238</v>
      </c>
      <c r="AB124" s="204">
        <f>SUM($C$2:C124)*D124/SUM($B$2:B124)-1</f>
        <v>0.18740292267782444</v>
      </c>
      <c r="AC124" s="204">
        <f>Z124-AB124</f>
        <v>2.2579714602363188E-2</v>
      </c>
      <c r="AD124" s="40">
        <f>IF(E124-F124&lt;0,"达成",E124-F124)</f>
        <v>0.22173308333333341</v>
      </c>
    </row>
    <row r="125" spans="1:30">
      <c r="A125" s="31" t="s">
        <v>1456</v>
      </c>
      <c r="B125" s="2">
        <v>120</v>
      </c>
      <c r="C125" s="178">
        <v>71.790000000000006</v>
      </c>
      <c r="D125" s="179">
        <v>1.6696</v>
      </c>
      <c r="E125" s="32">
        <f>10%*Q125+13%</f>
        <v>0.21000000000000002</v>
      </c>
      <c r="F125" s="13">
        <f>IF(G125="",($F$1*C125-B125)/B125,H125/B125)</f>
        <v>-2.66472499999999E-2</v>
      </c>
      <c r="H125" s="5">
        <f>IF(G125="",$F$1*C125-B125,G125-B125)</f>
        <v>-3.197669999999988</v>
      </c>
      <c r="I125" s="2" t="s">
        <v>66</v>
      </c>
      <c r="J125" s="33" t="s">
        <v>1457</v>
      </c>
      <c r="K125" s="34">
        <f>DATE(MID(J125,1,4),MID(J125,5,2),MID(J125,7,2))</f>
        <v>44020</v>
      </c>
      <c r="L125" s="34" t="str">
        <f ca="1">IF(LEN(J125) &gt; 15,DATE(MID(J125,12,4),MID(J125,16,2),MID(J125,18,2)),TEXT(TODAY(),"yyyy-mm-dd"))</f>
        <v>2020-11-10</v>
      </c>
      <c r="M125" s="18">
        <f ca="1">(L125-K125+1)*B125</f>
        <v>15120</v>
      </c>
      <c r="N125" s="19">
        <f ca="1">H125/M125*365</f>
        <v>-7.7192430555555261E-2</v>
      </c>
      <c r="O125" s="35">
        <f>D125*C125</f>
        <v>119.860584</v>
      </c>
      <c r="P125" s="35">
        <f>B125-O125</f>
        <v>0.1394159999999971</v>
      </c>
      <c r="Q125" s="36">
        <f>B125/150</f>
        <v>0.8</v>
      </c>
      <c r="R125" s="37">
        <f>R124+C125-T125</f>
        <v>13177.490000000005</v>
      </c>
      <c r="S125" s="38">
        <f>R125*D125</f>
        <v>22001.137304000007</v>
      </c>
      <c r="T125" s="38">
        <v>4658.62</v>
      </c>
      <c r="U125" s="38">
        <v>7739.14</v>
      </c>
      <c r="V125" s="39">
        <f>V124+U125</f>
        <v>40456.18</v>
      </c>
      <c r="W125" s="39">
        <f>V125+S125</f>
        <v>62457.317304000011</v>
      </c>
      <c r="X125" s="1">
        <f>X124+B125</f>
        <v>51300</v>
      </c>
      <c r="Y125" s="37">
        <f>W125-X125</f>
        <v>11157.317304000011</v>
      </c>
      <c r="Z125" s="204">
        <f>W125/X125-1</f>
        <v>0.21749156538011727</v>
      </c>
      <c r="AA125" s="204">
        <f>S125/(X125-V125)-1</f>
        <v>1.0289102275766298</v>
      </c>
      <c r="AB125" s="204">
        <f>SUM($C$2:C125)*D125/SUM($B$2:B125)-1</f>
        <v>0.2042974226655585</v>
      </c>
      <c r="AC125" s="204">
        <f>Z125-AB125</f>
        <v>1.3194142714558765E-2</v>
      </c>
      <c r="AD125" s="40">
        <f>IF(E125-F125&lt;0,"达成",E125-F125)</f>
        <v>0.23664724999999992</v>
      </c>
    </row>
    <row r="126" spans="1:30">
      <c r="A126" s="31" t="s">
        <v>1458</v>
      </c>
      <c r="B126" s="2">
        <v>120</v>
      </c>
      <c r="C126" s="178">
        <v>70.84</v>
      </c>
      <c r="D126" s="179">
        <v>1.6920999999999999</v>
      </c>
      <c r="E126" s="32">
        <f>10%*Q126+13%</f>
        <v>0.21000000000000002</v>
      </c>
      <c r="F126" s="13">
        <f>IF(G126="",($F$1*C126-B126)/B126,H126/B126)</f>
        <v>-3.9527666666666642E-2</v>
      </c>
      <c r="H126" s="5">
        <f>IF(G126="",$F$1*C126-B126,G126-B126)</f>
        <v>-4.7433199999999971</v>
      </c>
      <c r="I126" s="2" t="s">
        <v>66</v>
      </c>
      <c r="J126" s="33" t="s">
        <v>1459</v>
      </c>
      <c r="K126" s="34">
        <f>DATE(MID(J126,1,4),MID(J126,5,2),MID(J126,7,2))</f>
        <v>44021</v>
      </c>
      <c r="L126" s="34" t="str">
        <f ca="1">IF(LEN(J126) &gt; 15,DATE(MID(J126,12,4),MID(J126,16,2),MID(J126,18,2)),TEXT(TODAY(),"yyyy-mm-dd"))</f>
        <v>2020-11-10</v>
      </c>
      <c r="M126" s="18">
        <f ca="1">(L126-K126+1)*B126</f>
        <v>15000</v>
      </c>
      <c r="N126" s="19">
        <f ca="1">H126/M126*365</f>
        <v>-0.11542078666666659</v>
      </c>
      <c r="O126" s="35">
        <f>D126*C126</f>
        <v>119.868364</v>
      </c>
      <c r="P126" s="35">
        <f>B126-O126</f>
        <v>0.13163600000000031</v>
      </c>
      <c r="Q126" s="36">
        <f>B126/150</f>
        <v>0.8</v>
      </c>
      <c r="R126" s="37">
        <f>R125+C126-T126</f>
        <v>11096.300000000005</v>
      </c>
      <c r="S126" s="38">
        <f>R126*D126</f>
        <v>18776.049230000008</v>
      </c>
      <c r="T126" s="38">
        <v>2152.0300000000002</v>
      </c>
      <c r="U126" s="38">
        <v>3623.24</v>
      </c>
      <c r="V126" s="39">
        <f>V125+U126</f>
        <v>44079.42</v>
      </c>
      <c r="W126" s="39">
        <f>V126+S126</f>
        <v>62855.469230000002</v>
      </c>
      <c r="X126" s="1">
        <f>X125+B126</f>
        <v>51420</v>
      </c>
      <c r="Y126" s="37">
        <f>W126-X126</f>
        <v>11435.469230000002</v>
      </c>
      <c r="Z126" s="204">
        <f>W126/X126-1</f>
        <v>0.22239341170750682</v>
      </c>
      <c r="AA126" s="204">
        <f>S126/(X126-V126)-1</f>
        <v>1.5578427358601097</v>
      </c>
      <c r="AB126" s="204">
        <f>SUM($C$2:C126)*D126/SUM($B$2:B126)-1</f>
        <v>0.21906280242224074</v>
      </c>
      <c r="AC126" s="204">
        <f>Z126-AB126</f>
        <v>3.3306092852660729E-3</v>
      </c>
      <c r="AD126" s="40">
        <f>IF(E126-F126&lt;0,"达成",E126-F126)</f>
        <v>0.24952766666666665</v>
      </c>
    </row>
    <row r="127" spans="1:30">
      <c r="A127" s="31" t="s">
        <v>1460</v>
      </c>
      <c r="B127" s="2">
        <v>120</v>
      </c>
      <c r="C127" s="178">
        <v>71.930000000000007</v>
      </c>
      <c r="D127" s="179">
        <v>1.6662999999999999</v>
      </c>
      <c r="E127" s="32">
        <f>10%*Q127+13%</f>
        <v>0.21000000000000002</v>
      </c>
      <c r="F127" s="13">
        <f>IF(G127="",($F$1*C127-B127)/B127,H127/B127)</f>
        <v>-2.4749083333333269E-2</v>
      </c>
      <c r="H127" s="5">
        <f>IF(G127="",$F$1*C127-B127,G127-B127)</f>
        <v>-2.9698899999999924</v>
      </c>
      <c r="I127" s="2" t="s">
        <v>66</v>
      </c>
      <c r="J127" s="33" t="s">
        <v>1461</v>
      </c>
      <c r="K127" s="34">
        <f>DATE(MID(J127,1,4),MID(J127,5,2),MID(J127,7,2))</f>
        <v>44022</v>
      </c>
      <c r="L127" s="34" t="str">
        <f ca="1">IF(LEN(J127) &gt; 15,DATE(MID(J127,12,4),MID(J127,16,2),MID(J127,18,2)),TEXT(TODAY(),"yyyy-mm-dd"))</f>
        <v>2020-11-10</v>
      </c>
      <c r="M127" s="18">
        <f ca="1">(L127-K127+1)*B127</f>
        <v>14880</v>
      </c>
      <c r="N127" s="19">
        <f ca="1">H127/M127*365</f>
        <v>-7.2850124327956803E-2</v>
      </c>
      <c r="O127" s="35">
        <f>D127*C127</f>
        <v>119.856959</v>
      </c>
      <c r="P127" s="35">
        <f>B127-O127</f>
        <v>0.14304099999999664</v>
      </c>
      <c r="Q127" s="36">
        <f>B127/150</f>
        <v>0.8</v>
      </c>
      <c r="R127" s="37">
        <f>R126+C127-T127</f>
        <v>11168.230000000005</v>
      </c>
      <c r="S127" s="38">
        <f>R127*D127</f>
        <v>18609.621649000008</v>
      </c>
      <c r="T127" s="38"/>
      <c r="U127" s="38"/>
      <c r="V127" s="39">
        <f>V126+U127</f>
        <v>44079.42</v>
      </c>
      <c r="W127" s="39">
        <f>V127+S127</f>
        <v>62689.041649000006</v>
      </c>
      <c r="X127" s="1">
        <f>X126+B127</f>
        <v>51540</v>
      </c>
      <c r="Y127" s="37">
        <f>W127-X127</f>
        <v>11149.041649000006</v>
      </c>
      <c r="Z127" s="204">
        <f>W127/X127-1</f>
        <v>0.21631823145130014</v>
      </c>
      <c r="AA127" s="204">
        <f>S127/(X127-V127)-1</f>
        <v>1.4943934183401297</v>
      </c>
      <c r="AB127" s="204">
        <f>SUM($C$2:C127)*D127/SUM($B$2:B127)-1</f>
        <v>0.19915186092425508</v>
      </c>
      <c r="AC127" s="204">
        <f>Z127-AB127</f>
        <v>1.7166370527045061E-2</v>
      </c>
      <c r="AD127" s="40">
        <f>IF(E127-F127&lt;0,"达成",E127-F127)</f>
        <v>0.23474908333333327</v>
      </c>
    </row>
    <row r="128" spans="1:30">
      <c r="A128" s="31" t="s">
        <v>1519</v>
      </c>
      <c r="B128" s="2">
        <v>120</v>
      </c>
      <c r="C128" s="178">
        <v>70.48</v>
      </c>
      <c r="D128" s="179">
        <v>1.7005999999999999</v>
      </c>
      <c r="E128" s="32">
        <f>10%*Q128+13%</f>
        <v>0.21000000000000002</v>
      </c>
      <c r="F128" s="13">
        <f>IF(G128="",($F$1*C128-B128)/B128,H128/B128)</f>
        <v>-4.4408666666666603E-2</v>
      </c>
      <c r="H128" s="5">
        <f>IF(G128="",$F$1*C128-B128,G128-B128)</f>
        <v>-5.329039999999992</v>
      </c>
      <c r="I128" s="2" t="s">
        <v>66</v>
      </c>
      <c r="J128" s="33" t="s">
        <v>1520</v>
      </c>
      <c r="K128" s="34">
        <f>DATE(MID(J128,1,4),MID(J128,5,2),MID(J128,7,2))</f>
        <v>44025</v>
      </c>
      <c r="L128" s="34" t="str">
        <f ca="1">IF(LEN(J128) &gt; 15,DATE(MID(J128,12,4),MID(J128,16,2),MID(J128,18,2)),TEXT(TODAY(),"yyyy-mm-dd"))</f>
        <v>2020-11-10</v>
      </c>
      <c r="M128" s="18">
        <f ca="1">(L128-K128+1)*B128</f>
        <v>14520</v>
      </c>
      <c r="N128" s="19">
        <f ca="1">H128/M128*365</f>
        <v>-0.13396002754820918</v>
      </c>
      <c r="O128" s="35">
        <f>D128*C128</f>
        <v>119.858288</v>
      </c>
      <c r="P128" s="35">
        <f>B128-O128</f>
        <v>0.14171199999999828</v>
      </c>
      <c r="Q128" s="36">
        <f>B128/150</f>
        <v>0.8</v>
      </c>
      <c r="R128" s="37">
        <f>R127+C128-T128</f>
        <v>9599.9900000000052</v>
      </c>
      <c r="S128" s="38">
        <f>R128*D128</f>
        <v>16325.742994000007</v>
      </c>
      <c r="T128" s="38">
        <v>1638.72</v>
      </c>
      <c r="U128" s="38">
        <v>2772.88</v>
      </c>
      <c r="V128" s="39">
        <f>V127+U128</f>
        <v>46852.299999999996</v>
      </c>
      <c r="W128" s="39">
        <f>V128+S128</f>
        <v>63178.042994000003</v>
      </c>
      <c r="X128" s="1">
        <f>X127+B128</f>
        <v>51660</v>
      </c>
      <c r="Y128" s="37">
        <f>W128-X128</f>
        <v>11518.042994000003</v>
      </c>
      <c r="Z128" s="204">
        <f>W128/X128-1</f>
        <v>0.22295863325590415</v>
      </c>
      <c r="AA128" s="204">
        <f>S128/(X128-V128)-1</f>
        <v>2.3957491095534231</v>
      </c>
      <c r="AB128" s="204">
        <f>SUM($C$2:C128)*D128/SUM($B$2:B128)-1</f>
        <v>0.22236873469165985</v>
      </c>
      <c r="AC128" s="204">
        <f>Z128-AB128</f>
        <v>5.8989856424429554E-4</v>
      </c>
      <c r="AD128" s="40">
        <f>IF(E128-F128&lt;0,"达成",E128-F128)</f>
        <v>0.25440866666666662</v>
      </c>
    </row>
    <row r="129" spans="1:30">
      <c r="A129" s="31" t="s">
        <v>1521</v>
      </c>
      <c r="B129" s="2">
        <v>120</v>
      </c>
      <c r="C129" s="178">
        <v>71.099999999999994</v>
      </c>
      <c r="D129" s="179">
        <v>1.6859</v>
      </c>
      <c r="E129" s="32">
        <f>10%*Q129+13%</f>
        <v>0.21000000000000002</v>
      </c>
      <c r="F129" s="13">
        <f>IF(G129="",($F$1*C129-B129)/B129,H129/B129)</f>
        <v>-3.6002500000000028E-2</v>
      </c>
      <c r="H129" s="5">
        <f>IF(G129="",$F$1*C129-B129,G129-B129)</f>
        <v>-4.3203000000000031</v>
      </c>
      <c r="I129" s="2" t="s">
        <v>66</v>
      </c>
      <c r="J129" s="33" t="s">
        <v>1522</v>
      </c>
      <c r="K129" s="34">
        <f>DATE(MID(J129,1,4),MID(J129,5,2),MID(J129,7,2))</f>
        <v>44026</v>
      </c>
      <c r="L129" s="34" t="str">
        <f ca="1">IF(LEN(J129) &gt; 15,DATE(MID(J129,12,4),MID(J129,16,2),MID(J129,18,2)),TEXT(TODAY(),"yyyy-mm-dd"))</f>
        <v>2020-11-10</v>
      </c>
      <c r="M129" s="18">
        <f ca="1">(L129-K129+1)*B129</f>
        <v>14400</v>
      </c>
      <c r="N129" s="19">
        <f ca="1">H129/M129*365</f>
        <v>-0.10950760416666674</v>
      </c>
      <c r="O129" s="35">
        <f>D129*C129</f>
        <v>119.86748999999999</v>
      </c>
      <c r="P129" s="35">
        <f>B129-O129</f>
        <v>0.13251000000001056</v>
      </c>
      <c r="Q129" s="36">
        <f>B129/150</f>
        <v>0.8</v>
      </c>
      <c r="R129" s="37">
        <f>R128+C129-T129</f>
        <v>9671.0900000000056</v>
      </c>
      <c r="S129" s="38">
        <f>R129*D129</f>
        <v>16304.49063100001</v>
      </c>
      <c r="T129" s="38"/>
      <c r="U129" s="38"/>
      <c r="V129" s="39">
        <f>V128+U129</f>
        <v>46852.299999999996</v>
      </c>
      <c r="W129" s="39">
        <f>V129+S129</f>
        <v>63156.790631000003</v>
      </c>
      <c r="X129" s="1">
        <f>X128+B129</f>
        <v>51780</v>
      </c>
      <c r="Y129" s="37">
        <f>W129-X129</f>
        <v>11376.790631000003</v>
      </c>
      <c r="Z129" s="204">
        <f>W129/X129-1</f>
        <v>0.21971399441869455</v>
      </c>
      <c r="AA129" s="204">
        <f>S129/(X129-V129)-1</f>
        <v>2.3087425433772339</v>
      </c>
      <c r="AB129" s="204">
        <f>SUM($C$2:C129)*D129/SUM($B$2:B129)-1</f>
        <v>0.21042341608637005</v>
      </c>
      <c r="AC129" s="204">
        <f>Z129-AB129</f>
        <v>9.290578332324495E-3</v>
      </c>
      <c r="AD129" s="40">
        <f>IF(E129-F129&lt;0,"达成",E129-F129)</f>
        <v>0.24600250000000004</v>
      </c>
    </row>
    <row r="130" spans="1:30">
      <c r="A130" s="31" t="s">
        <v>1523</v>
      </c>
      <c r="B130" s="2">
        <v>120</v>
      </c>
      <c r="C130" s="178">
        <v>71.790000000000006</v>
      </c>
      <c r="D130" s="179">
        <v>1.6695</v>
      </c>
      <c r="E130" s="32">
        <f>10%*Q130+13%</f>
        <v>0.21000000000000002</v>
      </c>
      <c r="F130" s="13">
        <f>IF(G130="",($F$1*C130-B130)/B130,H130/B130)</f>
        <v>-2.66472499999999E-2</v>
      </c>
      <c r="H130" s="5">
        <f>IF(G130="",$F$1*C130-B130,G130-B130)</f>
        <v>-3.197669999999988</v>
      </c>
      <c r="I130" s="2" t="s">
        <v>66</v>
      </c>
      <c r="J130" s="33" t="s">
        <v>1524</v>
      </c>
      <c r="K130" s="34">
        <f>DATE(MID(J130,1,4),MID(J130,5,2),MID(J130,7,2))</f>
        <v>44027</v>
      </c>
      <c r="L130" s="34" t="str">
        <f ca="1">IF(LEN(J130) &gt; 15,DATE(MID(J130,12,4),MID(J130,16,2),MID(J130,18,2)),TEXT(TODAY(),"yyyy-mm-dd"))</f>
        <v>2020-11-10</v>
      </c>
      <c r="M130" s="18">
        <f ca="1">(L130-K130+1)*B130</f>
        <v>14280</v>
      </c>
      <c r="N130" s="19">
        <f ca="1">H130/M130*365</f>
        <v>-8.1733161764705575E-2</v>
      </c>
      <c r="O130" s="35">
        <f>D130*C130</f>
        <v>119.85340500000001</v>
      </c>
      <c r="P130" s="35">
        <f>B130-O130</f>
        <v>0.1465949999999907</v>
      </c>
      <c r="Q130" s="36">
        <f>B130/150</f>
        <v>0.8</v>
      </c>
      <c r="R130" s="37">
        <f>R129+C130-T130</f>
        <v>9742.8800000000065</v>
      </c>
      <c r="S130" s="38">
        <f>R130*D130</f>
        <v>16265.73816000001</v>
      </c>
      <c r="T130" s="38"/>
      <c r="U130" s="38"/>
      <c r="V130" s="39">
        <f>V129+U130</f>
        <v>46852.299999999996</v>
      </c>
      <c r="W130" s="39">
        <f>V130+S130</f>
        <v>63118.038160000004</v>
      </c>
      <c r="X130" s="1">
        <f>X129+B130</f>
        <v>51900</v>
      </c>
      <c r="Y130" s="37">
        <f>W130-X130</f>
        <v>11218.038160000004</v>
      </c>
      <c r="Z130" s="204">
        <f>W130/X130-1</f>
        <v>0.21614717071290945</v>
      </c>
      <c r="AA130" s="204">
        <f>S130/(X130-V130)-1</f>
        <v>2.2224058799056987</v>
      </c>
      <c r="AB130" s="204">
        <f>SUM($C$2:C130)*D130/SUM($B$2:B130)-1</f>
        <v>0.19736235559131154</v>
      </c>
      <c r="AC130" s="204">
        <f>Z130-AB130</f>
        <v>1.8784815121597909E-2</v>
      </c>
      <c r="AD130" s="40">
        <f>IF(E130-F130&lt;0,"达成",E130-F130)</f>
        <v>0.23664724999999992</v>
      </c>
    </row>
    <row r="131" spans="1:30">
      <c r="A131" s="31" t="s">
        <v>1525</v>
      </c>
      <c r="B131" s="2">
        <v>120</v>
      </c>
      <c r="C131" s="178">
        <v>75.19</v>
      </c>
      <c r="D131" s="179">
        <v>1.5940000000000001</v>
      </c>
      <c r="E131" s="32">
        <f>10%*Q131+13%</f>
        <v>0.21000000000000002</v>
      </c>
      <c r="F131" s="13">
        <f>IF(G131="",($F$1*C131-B131)/B131,H131/B131)</f>
        <v>1.9451083333333348E-2</v>
      </c>
      <c r="H131" s="5">
        <f>IF(G131="",$F$1*C131-B131,G131-B131)</f>
        <v>2.3341300000000018</v>
      </c>
      <c r="I131" s="2" t="s">
        <v>66</v>
      </c>
      <c r="J131" s="33" t="s">
        <v>1526</v>
      </c>
      <c r="K131" s="34">
        <f>DATE(MID(J131,1,4),MID(J131,5,2),MID(J131,7,2))</f>
        <v>44028</v>
      </c>
      <c r="L131" s="34" t="str">
        <f ca="1">IF(LEN(J131) &gt; 15,DATE(MID(J131,12,4),MID(J131,16,2),MID(J131,18,2)),TEXT(TODAY(),"yyyy-mm-dd"))</f>
        <v>2020-11-10</v>
      </c>
      <c r="M131" s="18">
        <f ca="1">(L131-K131+1)*B131</f>
        <v>14160</v>
      </c>
      <c r="N131" s="19">
        <f ca="1">H131/M131*365</f>
        <v>6.0166486581920954E-2</v>
      </c>
      <c r="O131" s="35">
        <f>D131*C131</f>
        <v>119.85286000000001</v>
      </c>
      <c r="P131" s="35">
        <f>B131-O131</f>
        <v>0.14713999999999317</v>
      </c>
      <c r="Q131" s="36">
        <f>B131/150</f>
        <v>0.8</v>
      </c>
      <c r="R131" s="37">
        <f>R130+C131-T131</f>
        <v>9818.070000000007</v>
      </c>
      <c r="S131" s="38">
        <f>R131*D131</f>
        <v>15650.003580000011</v>
      </c>
      <c r="T131" s="38"/>
      <c r="U131" s="38"/>
      <c r="V131" s="39">
        <f>V130+U131</f>
        <v>46852.299999999996</v>
      </c>
      <c r="W131" s="39">
        <f>V131+S131</f>
        <v>62502.303580000007</v>
      </c>
      <c r="X131" s="1">
        <f>X130+B131</f>
        <v>52020</v>
      </c>
      <c r="Y131" s="37">
        <f>W131-X131</f>
        <v>10482.303580000007</v>
      </c>
      <c r="Z131" s="204">
        <f>W131/X131-1</f>
        <v>0.20150525913110351</v>
      </c>
      <c r="AA131" s="204">
        <f>S131/(X131-V131)-1</f>
        <v>2.0284272655146385</v>
      </c>
      <c r="AB131" s="204">
        <f>SUM($C$2:C131)*D131/SUM($B$2:B131)-1</f>
        <v>0.14229021582733847</v>
      </c>
      <c r="AC131" s="204">
        <f>Z131-AB131</f>
        <v>5.9215043303765036E-2</v>
      </c>
      <c r="AD131" s="40">
        <f>IF(E131-F131&lt;0,"达成",E131-F131)</f>
        <v>0.19054891666666668</v>
      </c>
    </row>
    <row r="132" spans="1:30">
      <c r="A132" s="31" t="s">
        <v>1527</v>
      </c>
      <c r="B132" s="2">
        <v>135</v>
      </c>
      <c r="C132" s="178">
        <v>84.02</v>
      </c>
      <c r="D132" s="179">
        <v>1.6049</v>
      </c>
      <c r="E132" s="32">
        <f>10%*Q132+13%</f>
        <v>0.22000000000000003</v>
      </c>
      <c r="F132" s="13">
        <f>IF(G132="",($F$1*C132-B132)/B132,H132/B132)</f>
        <v>1.2596592592592515E-2</v>
      </c>
      <c r="H132" s="5">
        <f>IF(G132="",$F$1*C132-B132,G132-B132)</f>
        <v>1.7005399999999895</v>
      </c>
      <c r="I132" s="2" t="s">
        <v>66</v>
      </c>
      <c r="J132" s="33" t="s">
        <v>1528</v>
      </c>
      <c r="K132" s="34">
        <f>DATE(MID(J132,1,4),MID(J132,5,2),MID(J132,7,2))</f>
        <v>44029</v>
      </c>
      <c r="L132" s="34" t="str">
        <f ca="1">IF(LEN(J132) &gt; 15,DATE(MID(J132,12,4),MID(J132,16,2),MID(J132,18,2)),TEXT(TODAY(),"yyyy-mm-dd"))</f>
        <v>2020-11-10</v>
      </c>
      <c r="M132" s="18">
        <f ca="1">(L132-K132+1)*B132</f>
        <v>15795</v>
      </c>
      <c r="N132" s="19">
        <f ca="1">H132/M132*365</f>
        <v>3.9297062361506561E-2</v>
      </c>
      <c r="O132" s="35">
        <f>D132*C132</f>
        <v>134.84369799999999</v>
      </c>
      <c r="P132" s="35">
        <f>B132-O132</f>
        <v>0.15630200000001082</v>
      </c>
      <c r="Q132" s="36">
        <f>B132/150</f>
        <v>0.9</v>
      </c>
      <c r="R132" s="37">
        <f>R131+C132-T132</f>
        <v>9902.0900000000074</v>
      </c>
      <c r="S132" s="38">
        <f>R132*D132</f>
        <v>15891.864241000012</v>
      </c>
      <c r="T132" s="38"/>
      <c r="U132" s="38"/>
      <c r="V132" s="39">
        <f>V131+U132</f>
        <v>46852.299999999996</v>
      </c>
      <c r="W132" s="39">
        <f>V132+S132</f>
        <v>62744.164241000006</v>
      </c>
      <c r="X132" s="1">
        <f>X131+B132</f>
        <v>52155</v>
      </c>
      <c r="Y132" s="37">
        <f>W132-X132</f>
        <v>10589.164241000006</v>
      </c>
      <c r="Z132" s="204">
        <f>W132/X132-1</f>
        <v>0.20303258059629958</v>
      </c>
      <c r="AA132" s="204">
        <f>S132/(X132-V132)-1</f>
        <v>1.9969382090255907</v>
      </c>
      <c r="AB132" s="204">
        <f>SUM($C$2:C132)*D132/SUM($B$2:B132)-1</f>
        <v>0.14902093719576759</v>
      </c>
      <c r="AC132" s="204">
        <f>Z132-AB132</f>
        <v>5.4011643400531995E-2</v>
      </c>
      <c r="AD132" s="40">
        <f>IF(E132-F132&lt;0,"达成",E132-F132)</f>
        <v>0.20740340740740751</v>
      </c>
    </row>
    <row r="133" spans="1:30">
      <c r="A133" s="31" t="s">
        <v>1534</v>
      </c>
      <c r="B133" s="2">
        <v>120</v>
      </c>
      <c r="C133" s="178">
        <v>72.62</v>
      </c>
      <c r="D133" s="179">
        <v>1.6505000000000001</v>
      </c>
      <c r="E133" s="32">
        <f>10%*Q133+13%</f>
        <v>0.21000000000000002</v>
      </c>
      <c r="F133" s="13">
        <f>IF(G133="",($F$1*C133-B133)/B133,H133/B133)</f>
        <v>-1.5393833333333263E-2</v>
      </c>
      <c r="H133" s="5">
        <f>IF(G133="",$F$1*C133-B133,G133-B133)</f>
        <v>-1.8472599999999915</v>
      </c>
      <c r="I133" s="2" t="s">
        <v>66</v>
      </c>
      <c r="J133" s="33" t="s">
        <v>1535</v>
      </c>
      <c r="K133" s="34">
        <f>DATE(MID(J133,1,4),MID(J133,5,2),MID(J133,7,2))</f>
        <v>44032</v>
      </c>
      <c r="L133" s="34" t="str">
        <f ca="1">IF(LEN(J133) &gt; 15,DATE(MID(J133,12,4),MID(J133,16,2),MID(J133,18,2)),TEXT(TODAY(),"yyyy-mm-dd"))</f>
        <v>2020-11-10</v>
      </c>
      <c r="M133" s="18">
        <f ca="1">(L133-K133+1)*B133</f>
        <v>13680</v>
      </c>
      <c r="N133" s="19">
        <f ca="1">H133/M133*365</f>
        <v>-4.9287273391812637E-2</v>
      </c>
      <c r="O133" s="35">
        <f>D133*C133</f>
        <v>119.85931000000001</v>
      </c>
      <c r="P133" s="35">
        <f>B133-O133</f>
        <v>0.14068999999999221</v>
      </c>
      <c r="Q133" s="36">
        <f>B133/150</f>
        <v>0.8</v>
      </c>
      <c r="R133" s="37">
        <f>R132+C133-T133</f>
        <v>9974.7100000000082</v>
      </c>
      <c r="S133" s="38">
        <f>R133*D133</f>
        <v>16463.258855000015</v>
      </c>
      <c r="T133" s="38"/>
      <c r="U133" s="38"/>
      <c r="V133" s="39">
        <f>V132+U133</f>
        <v>46852.299999999996</v>
      </c>
      <c r="W133" s="39">
        <f>V133+S133</f>
        <v>63315.55885500001</v>
      </c>
      <c r="X133" s="1">
        <f>X132+B133</f>
        <v>52275</v>
      </c>
      <c r="Y133" s="37">
        <f>W133-X133</f>
        <v>11040.55885500001</v>
      </c>
      <c r="Z133" s="204">
        <f>W133/X133-1</f>
        <v>0.21120150846484953</v>
      </c>
      <c r="AA133" s="204">
        <f>S133/(X133-V133)-1</f>
        <v>2.0359892405997013</v>
      </c>
      <c r="AB133" s="204">
        <f>SUM($C$2:C133)*D133/SUM($B$2:B133)-1</f>
        <v>0.18051448449001106</v>
      </c>
      <c r="AC133" s="204">
        <f>Z133-AB133</f>
        <v>3.0687023974838468E-2</v>
      </c>
      <c r="AD133" s="40">
        <f>IF(E133-F133&lt;0,"达成",E133-F133)</f>
        <v>0.22539383333333329</v>
      </c>
    </row>
    <row r="134" spans="1:30">
      <c r="A134" s="31" t="s">
        <v>1536</v>
      </c>
      <c r="B134" s="2">
        <v>120</v>
      </c>
      <c r="C134" s="178">
        <v>72.45</v>
      </c>
      <c r="D134" s="179">
        <v>1.6544000000000001</v>
      </c>
      <c r="E134" s="32">
        <f>10%*Q134+13%</f>
        <v>0.21000000000000002</v>
      </c>
      <c r="F134" s="13">
        <f>IF(G134="",($F$1*C134-B134)/B134,H134/B134)</f>
        <v>-1.7698749999999919E-2</v>
      </c>
      <c r="H134" s="5">
        <f>IF(G134="",$F$1*C134-B134,G134-B134)</f>
        <v>-2.1238499999999902</v>
      </c>
      <c r="I134" s="2" t="s">
        <v>66</v>
      </c>
      <c r="J134" s="33" t="s">
        <v>1537</v>
      </c>
      <c r="K134" s="34">
        <f>DATE(MID(J134,1,4),MID(J134,5,2),MID(J134,7,2))</f>
        <v>44033</v>
      </c>
      <c r="L134" s="34" t="str">
        <f ca="1">IF(LEN(J134) &gt; 15,DATE(MID(J134,12,4),MID(J134,16,2),MID(J134,18,2)),TEXT(TODAY(),"yyyy-mm-dd"))</f>
        <v>2020-11-10</v>
      </c>
      <c r="M134" s="18">
        <f ca="1">(L134-K134+1)*B134</f>
        <v>13560</v>
      </c>
      <c r="N134" s="19">
        <f ca="1">H134/M134*365</f>
        <v>-5.7168528761061689E-2</v>
      </c>
      <c r="O134" s="35">
        <f>D134*C134</f>
        <v>119.86128000000001</v>
      </c>
      <c r="P134" s="35">
        <f>B134-O134</f>
        <v>0.13871999999999218</v>
      </c>
      <c r="Q134" s="36">
        <f>B134/150</f>
        <v>0.8</v>
      </c>
      <c r="R134" s="37">
        <f>R133+C134-T134</f>
        <v>10047.160000000009</v>
      </c>
      <c r="S134" s="38">
        <f>R134*D134</f>
        <v>16622.021504000015</v>
      </c>
      <c r="T134" s="38"/>
      <c r="U134" s="38"/>
      <c r="V134" s="39">
        <f>V133+U134</f>
        <v>46852.299999999996</v>
      </c>
      <c r="W134" s="39">
        <f>V134+S134</f>
        <v>63474.321504000007</v>
      </c>
      <c r="X134" s="1">
        <f>X133+B134</f>
        <v>52395</v>
      </c>
      <c r="Y134" s="37">
        <f>W134-X134</f>
        <v>11079.321504000007</v>
      </c>
      <c r="Z134" s="204">
        <f>W134/X134-1</f>
        <v>0.2114576105353565</v>
      </c>
      <c r="AA134" s="204">
        <f>S134/(X134-V134)-1</f>
        <v>1.9989033330326378</v>
      </c>
      <c r="AB134" s="204">
        <f>SUM($C$2:C134)*D134/SUM($B$2:B134)-1</f>
        <v>0.18214745747126493</v>
      </c>
      <c r="AC134" s="204">
        <f>Z134-AB134</f>
        <v>2.9310153064091571E-2</v>
      </c>
      <c r="AD134" s="40">
        <f>IF(E134-F134&lt;0,"达成",E134-F134)</f>
        <v>0.22769874999999995</v>
      </c>
    </row>
    <row r="135" spans="1:30">
      <c r="A135" s="31" t="s">
        <v>1538</v>
      </c>
      <c r="B135" s="2">
        <v>120</v>
      </c>
      <c r="C135" s="178">
        <v>72.040000000000006</v>
      </c>
      <c r="D135" s="179">
        <v>1.6638999999999999</v>
      </c>
      <c r="E135" s="32">
        <f>10%*Q135+13%</f>
        <v>0.21000000000000002</v>
      </c>
      <c r="F135" s="13">
        <f>IF(G135="",($F$1*C135-B135)/B135,H135/B135)</f>
        <v>-2.3257666666666548E-2</v>
      </c>
      <c r="H135" s="5">
        <f>IF(G135="",$F$1*C135-B135,G135-B135)</f>
        <v>-2.7909199999999856</v>
      </c>
      <c r="I135" s="2" t="s">
        <v>66</v>
      </c>
      <c r="J135" s="33" t="s">
        <v>1539</v>
      </c>
      <c r="K135" s="34">
        <f>DATE(MID(J135,1,4),MID(J135,5,2),MID(J135,7,2))</f>
        <v>44034</v>
      </c>
      <c r="L135" s="34" t="str">
        <f ca="1">IF(LEN(J135) &gt; 15,DATE(MID(J135,12,4),MID(J135,16,2),MID(J135,18,2)),TEXT(TODAY(),"yyyy-mm-dd"))</f>
        <v>2020-11-10</v>
      </c>
      <c r="M135" s="18">
        <f ca="1">(L135-K135+1)*B135</f>
        <v>13440</v>
      </c>
      <c r="N135" s="19">
        <f ca="1">H135/M135*365</f>
        <v>-7.579507440476152E-2</v>
      </c>
      <c r="O135" s="35">
        <f>D135*C135</f>
        <v>119.867356</v>
      </c>
      <c r="P135" s="35">
        <f>B135-O135</f>
        <v>0.1326439999999991</v>
      </c>
      <c r="Q135" s="36">
        <f>B135/150</f>
        <v>0.8</v>
      </c>
      <c r="R135" s="37">
        <f>R134+C135-T135</f>
        <v>10119.20000000001</v>
      </c>
      <c r="S135" s="38">
        <f>R135*D135</f>
        <v>16837.336880000017</v>
      </c>
      <c r="T135" s="38"/>
      <c r="U135" s="38"/>
      <c r="V135" s="39">
        <f>V134+U135</f>
        <v>46852.299999999996</v>
      </c>
      <c r="W135" s="39">
        <f>V135+S135</f>
        <v>63689.636880000013</v>
      </c>
      <c r="X135" s="1">
        <f>X134+B135</f>
        <v>52515</v>
      </c>
      <c r="Y135" s="37">
        <f>W135-X135</f>
        <v>11174.636880000013</v>
      </c>
      <c r="Z135" s="204">
        <f>W135/X135-1</f>
        <v>0.21278942930591294</v>
      </c>
      <c r="AA135" s="204">
        <f>S135/(X135-V135)-1</f>
        <v>1.9733761068041753</v>
      </c>
      <c r="AB135" s="204">
        <f>SUM($C$2:C135)*D135/SUM($B$2:B135)-1</f>
        <v>0.18775160290758097</v>
      </c>
      <c r="AC135" s="204">
        <f>Z135-AB135</f>
        <v>2.5037826398331964E-2</v>
      </c>
      <c r="AD135" s="40">
        <f>IF(E135-F135&lt;0,"达成",E135-F135)</f>
        <v>0.23325766666666656</v>
      </c>
    </row>
    <row r="136" spans="1:30">
      <c r="A136" s="31" t="s">
        <v>1540</v>
      </c>
      <c r="B136" s="2">
        <v>120</v>
      </c>
      <c r="C136" s="178">
        <v>72.03</v>
      </c>
      <c r="D136" s="179">
        <v>1.6640999999999999</v>
      </c>
      <c r="E136" s="32">
        <f>10%*Q136+13%</f>
        <v>0.21000000000000002</v>
      </c>
      <c r="F136" s="13">
        <f>IF(G136="",($F$1*C136-B136)/B136,H136/B136)</f>
        <v>-2.3393249999999928E-2</v>
      </c>
      <c r="H136" s="5">
        <f>IF(G136="",$F$1*C136-B136,G136-B136)</f>
        <v>-2.8071899999999914</v>
      </c>
      <c r="I136" s="2" t="s">
        <v>66</v>
      </c>
      <c r="J136" s="33" t="s">
        <v>1541</v>
      </c>
      <c r="K136" s="34">
        <f>DATE(MID(J136,1,4),MID(J136,5,2),MID(J136,7,2))</f>
        <v>44035</v>
      </c>
      <c r="L136" s="34" t="str">
        <f ca="1">IF(LEN(J136) &gt; 15,DATE(MID(J136,12,4),MID(J136,16,2),MID(J136,18,2)),TEXT(TODAY(),"yyyy-mm-dd"))</f>
        <v>2020-11-10</v>
      </c>
      <c r="M136" s="18">
        <f ca="1">(L136-K136+1)*B136</f>
        <v>13320</v>
      </c>
      <c r="N136" s="19">
        <f ca="1">H136/M136*365</f>
        <v>-7.6923749999999763E-2</v>
      </c>
      <c r="O136" s="35">
        <f>D136*C136</f>
        <v>119.865123</v>
      </c>
      <c r="P136" s="35">
        <f>B136-O136</f>
        <v>0.13487700000000302</v>
      </c>
      <c r="Q136" s="36">
        <f>B136/150</f>
        <v>0.8</v>
      </c>
      <c r="R136" s="37">
        <f>R135+C136-T136</f>
        <v>10191.23000000001</v>
      </c>
      <c r="S136" s="38">
        <f>R136*D136</f>
        <v>16959.225843000018</v>
      </c>
      <c r="T136" s="38"/>
      <c r="U136" s="38"/>
      <c r="V136" s="39">
        <f>V135+U136</f>
        <v>46852.299999999996</v>
      </c>
      <c r="W136" s="39">
        <f>V136+S136</f>
        <v>63811.52584300001</v>
      </c>
      <c r="X136" s="1">
        <f>X135+B136</f>
        <v>52635</v>
      </c>
      <c r="Y136" s="37">
        <f>W136-X136</f>
        <v>11176.52584300001</v>
      </c>
      <c r="Z136" s="204">
        <f>W136/X136-1</f>
        <v>0.21234018890472139</v>
      </c>
      <c r="AA136" s="204">
        <f>S136/(X136-V136)-1</f>
        <v>1.9327521474397784</v>
      </c>
      <c r="AB136" s="204">
        <f>SUM($C$2:C136)*D136/SUM($B$2:B136)-1</f>
        <v>0.1867239778637777</v>
      </c>
      <c r="AC136" s="204">
        <f>Z136-AB136</f>
        <v>2.5616211040943693E-2</v>
      </c>
      <c r="AD136" s="40">
        <f>IF(E136-F136&lt;0,"达成",E136-F136)</f>
        <v>0.23339324999999994</v>
      </c>
    </row>
    <row r="137" spans="1:30">
      <c r="A137" s="31" t="s">
        <v>1542</v>
      </c>
      <c r="B137" s="2">
        <v>120</v>
      </c>
      <c r="C137" s="178">
        <v>75.150000000000006</v>
      </c>
      <c r="D137" s="179">
        <v>1.595</v>
      </c>
      <c r="E137" s="32">
        <f>10%*Q137+13%</f>
        <v>0.21000000000000002</v>
      </c>
      <c r="F137" s="13">
        <f>IF(G137="",($F$1*C137-B137)/B137,H137/B137)</f>
        <v>1.8908750000000061E-2</v>
      </c>
      <c r="H137" s="5">
        <f>IF(G137="",$F$1*C137-B137,G137-B137)</f>
        <v>2.2690500000000071</v>
      </c>
      <c r="I137" s="2" t="s">
        <v>66</v>
      </c>
      <c r="J137" s="33" t="s">
        <v>1543</v>
      </c>
      <c r="K137" s="34">
        <f>DATE(MID(J137,1,4),MID(J137,5,2),MID(J137,7,2))</f>
        <v>44036</v>
      </c>
      <c r="L137" s="34" t="str">
        <f ca="1">IF(LEN(J137) &gt; 15,DATE(MID(J137,12,4),MID(J137,16,2),MID(J137,18,2)),TEXT(TODAY(),"yyyy-mm-dd"))</f>
        <v>2020-11-10</v>
      </c>
      <c r="M137" s="18">
        <f ca="1">(L137-K137+1)*B137</f>
        <v>13200</v>
      </c>
      <c r="N137" s="19">
        <f ca="1">H137/M137*365</f>
        <v>6.2742670454545652E-2</v>
      </c>
      <c r="O137" s="35">
        <f>D137*C137</f>
        <v>119.86425000000001</v>
      </c>
      <c r="P137" s="35">
        <f>B137-O137</f>
        <v>0.13574999999998738</v>
      </c>
      <c r="Q137" s="36">
        <f>B137/150</f>
        <v>0.8</v>
      </c>
      <c r="R137" s="37">
        <f>R136+C137-T137</f>
        <v>10266.38000000001</v>
      </c>
      <c r="S137" s="38">
        <f>R137*D137</f>
        <v>16374.876100000016</v>
      </c>
      <c r="T137" s="38"/>
      <c r="U137" s="38"/>
      <c r="V137" s="39">
        <f>V136+U137</f>
        <v>46852.299999999996</v>
      </c>
      <c r="W137" s="39">
        <f>V137+S137</f>
        <v>63227.176100000012</v>
      </c>
      <c r="X137" s="1">
        <f>X136+B137</f>
        <v>52755</v>
      </c>
      <c r="Y137" s="37">
        <f>W137-X137</f>
        <v>10472.176100000012</v>
      </c>
      <c r="Z137" s="204">
        <f>W137/X137-1</f>
        <v>0.19850584968249474</v>
      </c>
      <c r="AA137" s="204">
        <f>S137/(X137-V137)-1</f>
        <v>1.7741332102258296</v>
      </c>
      <c r="AB137" s="204">
        <f>SUM($C$2:C137)*D137/SUM($B$2:B137)-1</f>
        <v>0.13659372820512883</v>
      </c>
      <c r="AC137" s="204">
        <f>Z137-AB137</f>
        <v>6.1912121477365911E-2</v>
      </c>
      <c r="AD137" s="40">
        <f>IF(E137-F137&lt;0,"达成",E137-F137)</f>
        <v>0.19109124999999996</v>
      </c>
    </row>
    <row r="138" spans="1:30">
      <c r="A138" s="31" t="s">
        <v>1550</v>
      </c>
      <c r="B138" s="2">
        <v>135</v>
      </c>
      <c r="C138" s="178">
        <v>84.15</v>
      </c>
      <c r="D138" s="179">
        <v>1.6023000000000001</v>
      </c>
      <c r="E138" s="32">
        <f>10%*Q138+13%</f>
        <v>0.22000000000000003</v>
      </c>
      <c r="F138" s="13">
        <f>IF(G138="",($F$1*C138-B138)/B138,H138/B138)</f>
        <v>1.4163333333333496E-2</v>
      </c>
      <c r="H138" s="5">
        <f>IF(G138="",$F$1*C138-B138,G138-B138)</f>
        <v>1.912050000000022</v>
      </c>
      <c r="I138" s="2" t="s">
        <v>66</v>
      </c>
      <c r="J138" s="33" t="s">
        <v>1551</v>
      </c>
      <c r="K138" s="34">
        <f>DATE(MID(J138,1,4),MID(J138,5,2),MID(J138,7,2))</f>
        <v>44039</v>
      </c>
      <c r="L138" s="34" t="str">
        <f ca="1">IF(LEN(J138) &gt; 15,DATE(MID(J138,12,4),MID(J138,16,2),MID(J138,18,2)),TEXT(TODAY(),"yyyy-mm-dd"))</f>
        <v>2020-11-10</v>
      </c>
      <c r="M138" s="18">
        <f ca="1">(L138-K138+1)*B138</f>
        <v>14445</v>
      </c>
      <c r="N138" s="19">
        <f ca="1">H138/M138*365</f>
        <v>4.8314174454829217E-2</v>
      </c>
      <c r="O138" s="35">
        <f>D138*C138</f>
        <v>134.83354500000002</v>
      </c>
      <c r="P138" s="35">
        <f>B138-O138</f>
        <v>0.16645499999998492</v>
      </c>
      <c r="Q138" s="36">
        <f>B138/150</f>
        <v>0.9</v>
      </c>
      <c r="R138" s="37">
        <f>R137+C138-T138</f>
        <v>10350.53000000001</v>
      </c>
      <c r="S138" s="38">
        <f>R138*D138</f>
        <v>16584.654219000015</v>
      </c>
      <c r="T138" s="38"/>
      <c r="U138" s="38"/>
      <c r="V138" s="39">
        <f>V137+U138</f>
        <v>46852.299999999996</v>
      </c>
      <c r="W138" s="39">
        <f>V138+S138</f>
        <v>63436.954219000007</v>
      </c>
      <c r="X138" s="1">
        <f>X137+B138</f>
        <v>52890</v>
      </c>
      <c r="Y138" s="37">
        <f>W138-X138</f>
        <v>10546.954219000007</v>
      </c>
      <c r="Z138" s="204">
        <f>W138/X138-1</f>
        <v>0.1994130122707507</v>
      </c>
      <c r="AA138" s="204">
        <f>S138/(X138-V138)-1</f>
        <v>1.7468496644417582</v>
      </c>
      <c r="AB138" s="204">
        <f>SUM($C$2:C138)*D138/SUM($B$2:B138)-1</f>
        <v>0.1408123026737973</v>
      </c>
      <c r="AC138" s="204">
        <f>Z138-AB138</f>
        <v>5.8600709596953404E-2</v>
      </c>
      <c r="AD138" s="40">
        <f>IF(E138-F138&lt;0,"达成",E138-F138)</f>
        <v>0.20583666666666653</v>
      </c>
    </row>
    <row r="139" spans="1:30">
      <c r="A139" s="31" t="s">
        <v>1552</v>
      </c>
      <c r="B139" s="2">
        <v>135</v>
      </c>
      <c r="C139" s="178">
        <v>83.47</v>
      </c>
      <c r="D139" s="179">
        <v>1.6153999999999999</v>
      </c>
      <c r="E139" s="32">
        <f>10%*Q139+13%</f>
        <v>0.22000000000000003</v>
      </c>
      <c r="F139" s="13">
        <f>IF(G139="",($F$1*C139-B139)/B139,H139/B139)</f>
        <v>5.9680740740740623E-3</v>
      </c>
      <c r="H139" s="5">
        <f>IF(G139="",$F$1*C139-B139,G139-B139)</f>
        <v>0.80568999999999846</v>
      </c>
      <c r="I139" s="2" t="s">
        <v>66</v>
      </c>
      <c r="J139" s="33" t="s">
        <v>1553</v>
      </c>
      <c r="K139" s="34">
        <f>DATE(MID(J139,1,4),MID(J139,5,2),MID(J139,7,2))</f>
        <v>44040</v>
      </c>
      <c r="L139" s="34" t="str">
        <f ca="1">IF(LEN(J139) &gt; 15,DATE(MID(J139,12,4),MID(J139,16,2),MID(J139,18,2)),TEXT(TODAY(),"yyyy-mm-dd"))</f>
        <v>2020-11-10</v>
      </c>
      <c r="M139" s="18">
        <f ca="1">(L139-K139+1)*B139</f>
        <v>14310</v>
      </c>
      <c r="N139" s="19">
        <f ca="1">H139/M139*365</f>
        <v>2.0550443745632384E-2</v>
      </c>
      <c r="O139" s="35">
        <f>D139*C139</f>
        <v>134.83743799999999</v>
      </c>
      <c r="P139" s="35">
        <f>B139-O139</f>
        <v>0.16256200000000831</v>
      </c>
      <c r="Q139" s="36">
        <f>B139/150</f>
        <v>0.9</v>
      </c>
      <c r="R139" s="37">
        <f>R138+C139-T139</f>
        <v>10434.000000000009</v>
      </c>
      <c r="S139" s="38">
        <f>R139*D139</f>
        <v>16855.083600000013</v>
      </c>
      <c r="T139" s="38"/>
      <c r="U139" s="38"/>
      <c r="V139" s="39">
        <f>V138+U139</f>
        <v>46852.299999999996</v>
      </c>
      <c r="W139" s="39">
        <f>V139+S139</f>
        <v>63707.383600000008</v>
      </c>
      <c r="X139" s="1">
        <f>X138+B139</f>
        <v>53025</v>
      </c>
      <c r="Y139" s="37">
        <f>W139-X139</f>
        <v>10682.383600000008</v>
      </c>
      <c r="Z139" s="204">
        <f>W139/X139-1</f>
        <v>0.20145937953795401</v>
      </c>
      <c r="AA139" s="204">
        <f>S139/(X139-V139)-1</f>
        <v>1.7305852544267504</v>
      </c>
      <c r="AB139" s="204">
        <f>SUM($C$2:C139)*D139/SUM($B$2:B139)-1</f>
        <v>0.1491058427921097</v>
      </c>
      <c r="AC139" s="204">
        <f>Z139-AB139</f>
        <v>5.2353536745844309E-2</v>
      </c>
      <c r="AD139" s="40">
        <f>IF(E139-F139&lt;0,"达成",E139-F139)</f>
        <v>0.21403192592592596</v>
      </c>
    </row>
    <row r="140" spans="1:30">
      <c r="A140" s="31" t="s">
        <v>1554</v>
      </c>
      <c r="B140" s="2">
        <v>120</v>
      </c>
      <c r="C140" s="178">
        <v>72.510000000000005</v>
      </c>
      <c r="D140" s="179">
        <v>1.6529</v>
      </c>
      <c r="E140" s="32">
        <f>10%*Q140+13%</f>
        <v>0.21000000000000002</v>
      </c>
      <c r="F140" s="13">
        <f>IF(G140="",($F$1*C140-B140)/B140,H140/B140)</f>
        <v>-1.6885249999999984E-2</v>
      </c>
      <c r="H140" s="5">
        <f>IF(G140="",$F$1*C140-B140,G140-B140)</f>
        <v>-2.0262299999999982</v>
      </c>
      <c r="I140" s="2" t="s">
        <v>66</v>
      </c>
      <c r="J140" s="33" t="s">
        <v>1555</v>
      </c>
      <c r="K140" s="34">
        <f>DATE(MID(J140,1,4),MID(J140,5,2),MID(J140,7,2))</f>
        <v>44041</v>
      </c>
      <c r="L140" s="34" t="str">
        <f ca="1">IF(LEN(J140) &gt; 15,DATE(MID(J140,12,4),MID(J140,16,2),MID(J140,18,2)),TEXT(TODAY(),"yyyy-mm-dd"))</f>
        <v>2020-11-10</v>
      </c>
      <c r="M140" s="18">
        <f ca="1">(L140-K140+1)*B140</f>
        <v>12600</v>
      </c>
      <c r="N140" s="19">
        <f ca="1">H140/M140*365</f>
        <v>-5.8696345238095186E-2</v>
      </c>
      <c r="O140" s="35">
        <f>D140*C140</f>
        <v>119.85177900000001</v>
      </c>
      <c r="P140" s="35">
        <f>B140-O140</f>
        <v>0.14822099999999239</v>
      </c>
      <c r="Q140" s="36">
        <f>B140/150</f>
        <v>0.8</v>
      </c>
      <c r="R140" s="37">
        <f>R139+C140-T140</f>
        <v>10506.510000000009</v>
      </c>
      <c r="S140" s="38">
        <f>R140*D140</f>
        <v>17366.210379000015</v>
      </c>
      <c r="T140" s="38"/>
      <c r="U140" s="38"/>
      <c r="V140" s="39">
        <f>V139+U140</f>
        <v>46852.299999999996</v>
      </c>
      <c r="W140" s="39">
        <f>V140+S140</f>
        <v>64218.510379000014</v>
      </c>
      <c r="X140" s="1">
        <f>X139+B140</f>
        <v>53145</v>
      </c>
      <c r="Y140" s="37">
        <f>W140-X140</f>
        <v>11073.510379000014</v>
      </c>
      <c r="Z140" s="204">
        <f>W140/X140-1</f>
        <v>0.20836410535327898</v>
      </c>
      <c r="AA140" s="204">
        <f>S140/(X140-V140)-1</f>
        <v>1.7597391229519923</v>
      </c>
      <c r="AB140" s="204">
        <f>SUM($C$2:C140)*D140/SUM($B$2:B140)-1</f>
        <v>0.17471328763197636</v>
      </c>
      <c r="AC140" s="204">
        <f>Z140-AB140</f>
        <v>3.3650817721302628E-2</v>
      </c>
      <c r="AD140" s="40">
        <f>IF(E140-F140&lt;0,"达成",E140-F140)</f>
        <v>0.22688525000000001</v>
      </c>
    </row>
    <row r="141" spans="1:30">
      <c r="A141" s="31" t="s">
        <v>1556</v>
      </c>
      <c r="B141" s="2">
        <v>120</v>
      </c>
      <c r="C141" s="178">
        <v>72.849999999999994</v>
      </c>
      <c r="D141" s="179">
        <v>1.6454</v>
      </c>
      <c r="E141" s="32">
        <f>10%*Q141+13%</f>
        <v>0.21000000000000002</v>
      </c>
      <c r="F141" s="13">
        <f>IF(G141="",($F$1*C141-B141)/B141,H141/B141)</f>
        <v>-1.227541666666679E-2</v>
      </c>
      <c r="H141" s="5">
        <f>IF(G141="",$F$1*C141-B141,G141-B141)</f>
        <v>-1.4730500000000148</v>
      </c>
      <c r="I141" s="2" t="s">
        <v>66</v>
      </c>
      <c r="J141" s="33" t="s">
        <v>1557</v>
      </c>
      <c r="K141" s="34">
        <f>DATE(MID(J141,1,4),MID(J141,5,2),MID(J141,7,2))</f>
        <v>44042</v>
      </c>
      <c r="L141" s="34" t="str">
        <f ca="1">IF(LEN(J141) &gt; 15,DATE(MID(J141,12,4),MID(J141,16,2),MID(J141,18,2)),TEXT(TODAY(),"yyyy-mm-dd"))</f>
        <v>2020-11-10</v>
      </c>
      <c r="M141" s="18">
        <f ca="1">(L141-K141+1)*B141</f>
        <v>12480</v>
      </c>
      <c r="N141" s="19">
        <f ca="1">H141/M141*365</f>
        <v>-4.3081991185897874E-2</v>
      </c>
      <c r="O141" s="35">
        <f>D141*C141</f>
        <v>119.86738999999999</v>
      </c>
      <c r="P141" s="35">
        <f>B141-O141</f>
        <v>0.13261000000001388</v>
      </c>
      <c r="Q141" s="36">
        <f>B141/150</f>
        <v>0.8</v>
      </c>
      <c r="R141" s="37">
        <f>R140+C141-T141</f>
        <v>10579.36000000001</v>
      </c>
      <c r="S141" s="38">
        <f>R141*D141</f>
        <v>17407.278944000016</v>
      </c>
      <c r="T141" s="38"/>
      <c r="U141" s="38"/>
      <c r="V141" s="39">
        <f>V140+U141</f>
        <v>46852.299999999996</v>
      </c>
      <c r="W141" s="39">
        <f>V141+S141</f>
        <v>64259.578944000008</v>
      </c>
      <c r="X141" s="1">
        <f>X140+B141</f>
        <v>53265</v>
      </c>
      <c r="Y141" s="37">
        <f>W141-X141</f>
        <v>10994.578944000008</v>
      </c>
      <c r="Z141" s="204">
        <f>W141/X141-1</f>
        <v>0.20641282162771057</v>
      </c>
      <c r="AA141" s="204">
        <f>S141/(X141-V141)-1</f>
        <v>1.7145007475790237</v>
      </c>
      <c r="AB141" s="204">
        <f>SUM($C$2:C141)*D141/SUM($B$2:B141)-1</f>
        <v>0.16836063248375877</v>
      </c>
      <c r="AC141" s="204">
        <f>Z141-AB141</f>
        <v>3.8052189143951809E-2</v>
      </c>
      <c r="AD141" s="40">
        <f>IF(E141-F141&lt;0,"达成",E141-F141)</f>
        <v>0.22227541666666681</v>
      </c>
    </row>
    <row r="142" spans="1:30">
      <c r="A142" s="31" t="s">
        <v>1558</v>
      </c>
      <c r="B142" s="2">
        <v>120</v>
      </c>
      <c r="C142" s="178">
        <v>72.260000000000005</v>
      </c>
      <c r="D142" s="179">
        <v>1.6587000000000001</v>
      </c>
      <c r="E142" s="32">
        <f>10%*Q142+13%</f>
        <v>0.21000000000000002</v>
      </c>
      <c r="F142" s="13">
        <f>IF(G142="",($F$1*C142-B142)/B142,H142/B142)</f>
        <v>-2.0274833333333221E-2</v>
      </c>
      <c r="H142" s="5">
        <f>IF(G142="",$F$1*C142-B142,G142-B142)</f>
        <v>-2.4329799999999864</v>
      </c>
      <c r="I142" s="2" t="s">
        <v>66</v>
      </c>
      <c r="J142" s="33" t="s">
        <v>1559</v>
      </c>
      <c r="K142" s="34">
        <f>DATE(MID(J142,1,4),MID(J142,5,2),MID(J142,7,2))</f>
        <v>44043</v>
      </c>
      <c r="L142" s="34" t="str">
        <f ca="1">IF(LEN(J142) &gt; 15,DATE(MID(J142,12,4),MID(J142,16,2),MID(J142,18,2)),TEXT(TODAY(),"yyyy-mm-dd"))</f>
        <v>2020-11-10</v>
      </c>
      <c r="M142" s="18">
        <f ca="1">(L142-K142+1)*B142</f>
        <v>12360</v>
      </c>
      <c r="N142" s="19">
        <f ca="1">H142/M142*365</f>
        <v>-7.1847710355986652E-2</v>
      </c>
      <c r="O142" s="35">
        <f>D142*C142</f>
        <v>119.85766200000002</v>
      </c>
      <c r="P142" s="35">
        <f>B142-O142</f>
        <v>0.14233799999998098</v>
      </c>
      <c r="Q142" s="36">
        <f>B142/150</f>
        <v>0.8</v>
      </c>
      <c r="R142" s="37">
        <f>R141+C142-T142</f>
        <v>10651.62000000001</v>
      </c>
      <c r="S142" s="38">
        <f>R142*D142</f>
        <v>17667.842094000018</v>
      </c>
      <c r="T142" s="38"/>
      <c r="U142" s="38"/>
      <c r="V142" s="39">
        <f>V141+U142</f>
        <v>46852.299999999996</v>
      </c>
      <c r="W142" s="39">
        <f>V142+S142</f>
        <v>64520.14209400001</v>
      </c>
      <c r="X142" s="1">
        <f>X141+B142</f>
        <v>53385</v>
      </c>
      <c r="Y142" s="37">
        <f>W142-X142</f>
        <v>11135.14209400001</v>
      </c>
      <c r="Z142" s="204">
        <f>W142/X142-1</f>
        <v>0.20858185059473655</v>
      </c>
      <c r="AA142" s="204">
        <f>S142/(X142-V142)-1</f>
        <v>1.7045237182175832</v>
      </c>
      <c r="AB142" s="204">
        <f>SUM($C$2:C142)*D142/SUM($B$2:B142)-1</f>
        <v>0.17673764679582771</v>
      </c>
      <c r="AC142" s="204">
        <f>Z142-AB142</f>
        <v>3.1844203798908843E-2</v>
      </c>
      <c r="AD142" s="40">
        <f>IF(E142-F142&lt;0,"达成",E142-F142)</f>
        <v>0.23027483333333323</v>
      </c>
    </row>
    <row r="143" spans="1:30">
      <c r="A143" s="31" t="s">
        <v>1568</v>
      </c>
      <c r="B143" s="2">
        <v>120</v>
      </c>
      <c r="C143" s="178">
        <v>71.180000000000007</v>
      </c>
      <c r="D143" s="179">
        <v>1.6839999999999999</v>
      </c>
      <c r="E143" s="32">
        <f>10%*Q143+13%</f>
        <v>0.21000000000000002</v>
      </c>
      <c r="F143" s="13">
        <f>IF(G143="",($F$1*C143-B143)/B143,H143/B143)</f>
        <v>-3.4917833333333211E-2</v>
      </c>
      <c r="H143" s="5">
        <f>IF(G143="",$F$1*C143-B143,G143-B143)</f>
        <v>-4.1901399999999853</v>
      </c>
      <c r="I143" s="2" t="s">
        <v>66</v>
      </c>
      <c r="J143" s="33" t="s">
        <v>1569</v>
      </c>
      <c r="K143" s="34">
        <f>DATE(MID(J143,1,4),MID(J143,5,2),MID(J143,7,2))</f>
        <v>44046</v>
      </c>
      <c r="L143" s="34" t="str">
        <f ca="1">IF(LEN(J143) &gt; 15,DATE(MID(J143,12,4),MID(J143,16,2),MID(J143,18,2)),TEXT(TODAY(),"yyyy-mm-dd"))</f>
        <v>2020-11-10</v>
      </c>
      <c r="M143" s="18">
        <f ca="1">(L143-K143+1)*B143</f>
        <v>12000</v>
      </c>
      <c r="N143" s="19">
        <f ca="1">H143/M143*365</f>
        <v>-0.12745009166666621</v>
      </c>
      <c r="O143" s="35">
        <f>D143*C143</f>
        <v>119.86712000000001</v>
      </c>
      <c r="P143" s="35">
        <f>B143-O143</f>
        <v>0.1328799999999859</v>
      </c>
      <c r="Q143" s="36">
        <f>B143/150</f>
        <v>0.8</v>
      </c>
      <c r="R143" s="37">
        <f>R142+C143-T143</f>
        <v>10722.80000000001</v>
      </c>
      <c r="S143" s="38">
        <f>R143*D143</f>
        <v>18057.195200000016</v>
      </c>
      <c r="T143" s="38"/>
      <c r="U143" s="38"/>
      <c r="V143" s="39">
        <f>V142+U143</f>
        <v>46852.299999999996</v>
      </c>
      <c r="W143" s="39">
        <f>V143+S143</f>
        <v>64909.495200000012</v>
      </c>
      <c r="X143" s="1">
        <f>X142+B143</f>
        <v>53505</v>
      </c>
      <c r="Y143" s="37">
        <f>W143-X143</f>
        <v>11404.495200000012</v>
      </c>
      <c r="Z143" s="204">
        <f>W143/X143-1</f>
        <v>0.21314821418559027</v>
      </c>
      <c r="AA143" s="204">
        <f>S143/(X143-V143)-1</f>
        <v>1.7142656665714679</v>
      </c>
      <c r="AB143" s="204">
        <f>SUM($C$2:C143)*D143/SUM($B$2:B143)-1</f>
        <v>0.19352606024691421</v>
      </c>
      <c r="AC143" s="204">
        <f>Z143-AB143</f>
        <v>1.9622153938676057E-2</v>
      </c>
      <c r="AD143" s="40">
        <f>IF(E143-F143&lt;0,"达成",E143-F143)</f>
        <v>0.24491783333333322</v>
      </c>
    </row>
    <row r="144" spans="1:30">
      <c r="A144" s="31" t="s">
        <v>1570</v>
      </c>
      <c r="B144" s="2">
        <v>120</v>
      </c>
      <c r="C144" s="178">
        <v>71.11</v>
      </c>
      <c r="D144" s="179">
        <v>1.6855</v>
      </c>
      <c r="E144" s="32">
        <f>10%*Q144+13%</f>
        <v>0.21000000000000002</v>
      </c>
      <c r="F144" s="13">
        <f>IF(G144="",($F$1*C144-B144)/B144,H144/B144)</f>
        <v>-3.5866916666666644E-2</v>
      </c>
      <c r="H144" s="5">
        <f>IF(G144="",$F$1*C144-B144,G144-B144)</f>
        <v>-4.3040299999999974</v>
      </c>
      <c r="I144" s="2" t="s">
        <v>66</v>
      </c>
      <c r="J144" s="33" t="s">
        <v>1571</v>
      </c>
      <c r="K144" s="34">
        <f>DATE(MID(J144,1,4),MID(J144,5,2),MID(J144,7,2))</f>
        <v>44047</v>
      </c>
      <c r="L144" s="34" t="str">
        <f ca="1">IF(LEN(J144) &gt; 15,DATE(MID(J144,12,4),MID(J144,16,2),MID(J144,18,2)),TEXT(TODAY(),"yyyy-mm-dd"))</f>
        <v>2020-11-10</v>
      </c>
      <c r="M144" s="18">
        <f ca="1">(L144-K144+1)*B144</f>
        <v>11880</v>
      </c>
      <c r="N144" s="19">
        <f ca="1">H144/M144*365</f>
        <v>-0.13223661195286188</v>
      </c>
      <c r="O144" s="35">
        <f>D144*C144</f>
        <v>119.85590499999999</v>
      </c>
      <c r="P144" s="35">
        <f>B144-O144</f>
        <v>0.14409500000000719</v>
      </c>
      <c r="Q144" s="36">
        <f>B144/150</f>
        <v>0.8</v>
      </c>
      <c r="R144" s="37">
        <f>R143+C144-T144</f>
        <v>10793.910000000011</v>
      </c>
      <c r="S144" s="38">
        <f>R144*D144</f>
        <v>18193.135305000018</v>
      </c>
      <c r="T144" s="38"/>
      <c r="U144" s="38"/>
      <c r="V144" s="39">
        <f>V143+U144</f>
        <v>46852.299999999996</v>
      </c>
      <c r="W144" s="39">
        <f>V144+S144</f>
        <v>65045.435305000014</v>
      </c>
      <c r="X144" s="1">
        <f>X143+B144</f>
        <v>53625</v>
      </c>
      <c r="Y144" s="37">
        <f>W144-X144</f>
        <v>11420.435305000014</v>
      </c>
      <c r="Z144" s="204">
        <f>W144/X144-1</f>
        <v>0.21296849053613087</v>
      </c>
      <c r="AA144" s="204">
        <f>S144/(X144-V144)-1</f>
        <v>1.6862455601163502</v>
      </c>
      <c r="AB144" s="204">
        <f>SUM($C$2:C144)*D144/SUM($B$2:B144)-1</f>
        <v>0.193435775405008</v>
      </c>
      <c r="AC144" s="204">
        <f>Z144-AB144</f>
        <v>1.9532715131122869E-2</v>
      </c>
      <c r="AD144" s="40">
        <f>IF(E144-F144&lt;0,"达成",E144-F144)</f>
        <v>0.24586691666666666</v>
      </c>
    </row>
    <row r="145" spans="1:30">
      <c r="A145" s="31" t="s">
        <v>1572</v>
      </c>
      <c r="B145" s="2">
        <v>120</v>
      </c>
      <c r="C145" s="178">
        <v>71.099999999999994</v>
      </c>
      <c r="D145" s="179">
        <v>1.6858</v>
      </c>
      <c r="E145" s="32">
        <f>10%*Q145+13%</f>
        <v>0.21000000000000002</v>
      </c>
      <c r="F145" s="13">
        <f>IF(G145="",($F$1*C145-B145)/B145,H145/B145)</f>
        <v>-3.6002500000000028E-2</v>
      </c>
      <c r="H145" s="5">
        <f>IF(G145="",$F$1*C145-B145,G145-B145)</f>
        <v>-4.3203000000000031</v>
      </c>
      <c r="I145" s="2" t="s">
        <v>66</v>
      </c>
      <c r="J145" s="33" t="s">
        <v>1573</v>
      </c>
      <c r="K145" s="34">
        <f>DATE(MID(J145,1,4),MID(J145,5,2),MID(J145,7,2))</f>
        <v>44048</v>
      </c>
      <c r="L145" s="34" t="str">
        <f ca="1">IF(LEN(J145) &gt; 15,DATE(MID(J145,12,4),MID(J145,16,2),MID(J145,18,2)),TEXT(TODAY(),"yyyy-mm-dd"))</f>
        <v>2020-11-10</v>
      </c>
      <c r="M145" s="18">
        <f ca="1">(L145-K145+1)*B145</f>
        <v>11760</v>
      </c>
      <c r="N145" s="19">
        <f ca="1">H145/M145*365</f>
        <v>-0.13409094387755111</v>
      </c>
      <c r="O145" s="35">
        <f>D145*C145</f>
        <v>119.86037999999999</v>
      </c>
      <c r="P145" s="35">
        <f>B145-O145</f>
        <v>0.13962000000000785</v>
      </c>
      <c r="Q145" s="36">
        <f>B145/150</f>
        <v>0.8</v>
      </c>
      <c r="R145" s="37">
        <f>R144+C145-T145</f>
        <v>10865.010000000011</v>
      </c>
      <c r="S145" s="38">
        <f>R145*D145</f>
        <v>18316.233858000018</v>
      </c>
      <c r="T145" s="38"/>
      <c r="U145" s="38"/>
      <c r="V145" s="39">
        <f>V144+U145</f>
        <v>46852.299999999996</v>
      </c>
      <c r="W145" s="39">
        <f>V145+S145</f>
        <v>65168.53385800001</v>
      </c>
      <c r="X145" s="1">
        <f>X144+B145</f>
        <v>53745</v>
      </c>
      <c r="Y145" s="37">
        <f>W145-X145</f>
        <v>11423.53385800001</v>
      </c>
      <c r="Z145" s="204">
        <f>W145/X145-1</f>
        <v>0.21255063462647716</v>
      </c>
      <c r="AA145" s="204">
        <f>S145/(X145-V145)-1</f>
        <v>1.6573380327012646</v>
      </c>
      <c r="AB145" s="204">
        <f>SUM($C$2:C145)*D145/SUM($B$2:B145)-1</f>
        <v>0.19250727584187466</v>
      </c>
      <c r="AC145" s="204">
        <f>Z145-AB145</f>
        <v>2.0043358784602505E-2</v>
      </c>
      <c r="AD145" s="40">
        <f>IF(E145-F145&lt;0,"达成",E145-F145)</f>
        <v>0.24600250000000004</v>
      </c>
    </row>
    <row r="146" spans="1:30">
      <c r="A146" s="31" t="s">
        <v>1574</v>
      </c>
      <c r="B146" s="2">
        <v>120</v>
      </c>
      <c r="C146" s="178">
        <v>71.319999999999993</v>
      </c>
      <c r="D146" s="179">
        <v>1.6807000000000001</v>
      </c>
      <c r="E146" s="32">
        <f>10%*Q146+13%</f>
        <v>0.21000000000000002</v>
      </c>
      <c r="F146" s="13">
        <f>IF(G146="",($F$1*C146-B146)/B146,H146/B146)</f>
        <v>-3.3019666666666697E-2</v>
      </c>
      <c r="H146" s="5">
        <f>IF(G146="",$F$1*C146-B146,G146-B146)</f>
        <v>-3.9623600000000039</v>
      </c>
      <c r="I146" s="2" t="s">
        <v>66</v>
      </c>
      <c r="J146" s="33" t="s">
        <v>1575</v>
      </c>
      <c r="K146" s="34">
        <f>DATE(MID(J146,1,4),MID(J146,5,2),MID(J146,7,2))</f>
        <v>44049</v>
      </c>
      <c r="L146" s="34" t="str">
        <f ca="1">IF(LEN(J146) &gt; 15,DATE(MID(J146,12,4),MID(J146,16,2),MID(J146,18,2)),TEXT(TODAY(),"yyyy-mm-dd"))</f>
        <v>2020-11-10</v>
      </c>
      <c r="M146" s="18">
        <f ca="1">(L146-K146+1)*B146</f>
        <v>11640</v>
      </c>
      <c r="N146" s="19">
        <f ca="1">H146/M146*365</f>
        <v>-0.124249261168385</v>
      </c>
      <c r="O146" s="35">
        <f>D146*C146</f>
        <v>119.86752399999999</v>
      </c>
      <c r="P146" s="35">
        <f>B146-O146</f>
        <v>0.13247600000001114</v>
      </c>
      <c r="Q146" s="36">
        <f>B146/150</f>
        <v>0.8</v>
      </c>
      <c r="R146" s="37">
        <f>R145+C146-T146</f>
        <v>10936.330000000011</v>
      </c>
      <c r="S146" s="38">
        <f>R146*D146</f>
        <v>18380.689831000018</v>
      </c>
      <c r="T146" s="38"/>
      <c r="U146" s="38"/>
      <c r="V146" s="39">
        <f>V145+U146</f>
        <v>46852.299999999996</v>
      </c>
      <c r="W146" s="39">
        <f>V146+S146</f>
        <v>65232.989831000014</v>
      </c>
      <c r="X146" s="1">
        <f>X145+B146</f>
        <v>53865</v>
      </c>
      <c r="Y146" s="37">
        <f>W146-X146</f>
        <v>11367.989831000014</v>
      </c>
      <c r="Z146" s="204">
        <f>W146/X146-1</f>
        <v>0.21104594506636998</v>
      </c>
      <c r="AA146" s="204">
        <f>S146/(X146-V146)-1</f>
        <v>1.621057485847107</v>
      </c>
      <c r="AB146" s="204">
        <f>SUM($C$2:C146)*D146/SUM($B$2:B146)-1</f>
        <v>0.18779333949539123</v>
      </c>
      <c r="AC146" s="204">
        <f>Z146-AB146</f>
        <v>2.3252605570978746E-2</v>
      </c>
      <c r="AD146" s="40">
        <f>IF(E146-F146&lt;0,"达成",E146-F146)</f>
        <v>0.24301966666666672</v>
      </c>
    </row>
    <row r="147" spans="1:30">
      <c r="A147" s="31" t="s">
        <v>1576</v>
      </c>
      <c r="B147" s="2">
        <v>120</v>
      </c>
      <c r="C147" s="178">
        <v>72.08</v>
      </c>
      <c r="D147" s="179">
        <v>1.6628000000000001</v>
      </c>
      <c r="E147" s="32">
        <f>10%*Q147+13%</f>
        <v>0.21000000000000002</v>
      </c>
      <c r="F147" s="13">
        <f>IF(G147="",($F$1*C147-B147)/B147,H147/B147)</f>
        <v>-2.2715333333333376E-2</v>
      </c>
      <c r="H147" s="5">
        <f>IF(G147="",$F$1*C147-B147,G147-B147)</f>
        <v>-2.7258400000000051</v>
      </c>
      <c r="I147" s="2" t="s">
        <v>66</v>
      </c>
      <c r="J147" s="33" t="s">
        <v>1577</v>
      </c>
      <c r="K147" s="34">
        <f>DATE(MID(J147,1,4),MID(J147,5,2),MID(J147,7,2))</f>
        <v>44050</v>
      </c>
      <c r="L147" s="34" t="str">
        <f ca="1">IF(LEN(J147) &gt; 15,DATE(MID(J147,12,4),MID(J147,16,2),MID(J147,18,2)),TEXT(TODAY(),"yyyy-mm-dd"))</f>
        <v>2020-11-10</v>
      </c>
      <c r="M147" s="18">
        <f ca="1">(L147-K147+1)*B147</f>
        <v>11520</v>
      </c>
      <c r="N147" s="19">
        <f ca="1">H147/M147*365</f>
        <v>-8.6365590277777932E-2</v>
      </c>
      <c r="O147" s="35">
        <f>D147*C147</f>
        <v>119.854624</v>
      </c>
      <c r="P147" s="35">
        <f>B147-O147</f>
        <v>0.14537599999999884</v>
      </c>
      <c r="Q147" s="36">
        <f>B147/150</f>
        <v>0.8</v>
      </c>
      <c r="R147" s="37">
        <f>R146+C147-T147</f>
        <v>11008.410000000011</v>
      </c>
      <c r="S147" s="38">
        <f>R147*D147</f>
        <v>18304.784148000017</v>
      </c>
      <c r="T147" s="38"/>
      <c r="U147" s="38"/>
      <c r="V147" s="39">
        <f>V146+U147</f>
        <v>46852.299999999996</v>
      </c>
      <c r="W147" s="39">
        <f>V147+S147</f>
        <v>65157.084148000009</v>
      </c>
      <c r="X147" s="1">
        <f>X146+B147</f>
        <v>53985</v>
      </c>
      <c r="Y147" s="37">
        <f>W147-X147</f>
        <v>11172.084148000009</v>
      </c>
      <c r="Z147" s="204">
        <f>W147/X147-1</f>
        <v>0.2069479327220527</v>
      </c>
      <c r="AA147" s="204">
        <f>S147/(X147-V147)-1</f>
        <v>1.5663190864609482</v>
      </c>
      <c r="AB147" s="204">
        <f>SUM($C$2:C147)*D147/SUM($B$2:B147)-1</f>
        <v>0.17412209030390802</v>
      </c>
      <c r="AC147" s="204">
        <f>Z147-AB147</f>
        <v>3.282584241814468E-2</v>
      </c>
      <c r="AD147" s="40">
        <f>IF(E147-F147&lt;0,"达成",E147-F147)</f>
        <v>0.23271533333333339</v>
      </c>
    </row>
    <row r="148" spans="1:30">
      <c r="A148" s="31" t="s">
        <v>1583</v>
      </c>
      <c r="B148" s="2">
        <v>120</v>
      </c>
      <c r="C148" s="178">
        <v>71.819999999999993</v>
      </c>
      <c r="D148" s="179">
        <v>1.6688000000000001</v>
      </c>
      <c r="E148" s="32">
        <f>10%*Q148+13%</f>
        <v>0.21000000000000002</v>
      </c>
      <c r="F148" s="13">
        <f>IF(G148="",($F$1*C148-B148)/B148,H148/B148)</f>
        <v>-2.6240500000000111E-2</v>
      </c>
      <c r="H148" s="5">
        <f>IF(G148="",$F$1*C148-B148,G148-B148)</f>
        <v>-3.1488600000000133</v>
      </c>
      <c r="I148" s="2" t="s">
        <v>66</v>
      </c>
      <c r="J148" s="33" t="s">
        <v>1584</v>
      </c>
      <c r="K148" s="34">
        <f>DATE(MID(J148,1,4),MID(J148,5,2),MID(J148,7,2))</f>
        <v>44053</v>
      </c>
      <c r="L148" s="34" t="str">
        <f ca="1">IF(LEN(J148) &gt; 15,DATE(MID(J148,12,4),MID(J148,16,2),MID(J148,18,2)),TEXT(TODAY(),"yyyy-mm-dd"))</f>
        <v>2020-11-10</v>
      </c>
      <c r="M148" s="18">
        <f ca="1">(L148-K148+1)*B148</f>
        <v>11160</v>
      </c>
      <c r="N148" s="19">
        <f ca="1">H148/M148*365</f>
        <v>-0.10298690860215098</v>
      </c>
      <c r="O148" s="35">
        <f>D148*C148</f>
        <v>119.85321599999999</v>
      </c>
      <c r="P148" s="35">
        <f>B148-O148</f>
        <v>0.14678400000001091</v>
      </c>
      <c r="Q148" s="36">
        <f>B148/150</f>
        <v>0.8</v>
      </c>
      <c r="R148" s="37">
        <f>R147+C148-T148</f>
        <v>11080.23000000001</v>
      </c>
      <c r="S148" s="38">
        <f>R148*D148</f>
        <v>18490.687824000019</v>
      </c>
      <c r="T148" s="38"/>
      <c r="U148" s="38"/>
      <c r="V148" s="39">
        <f>V147+U148</f>
        <v>46852.299999999996</v>
      </c>
      <c r="W148" s="39">
        <f>V148+S148</f>
        <v>65342.987824000011</v>
      </c>
      <c r="X148" s="1">
        <f>X147+B148</f>
        <v>54105</v>
      </c>
      <c r="Y148" s="37">
        <f>W148-X148</f>
        <v>11237.987824000011</v>
      </c>
      <c r="Z148" s="204">
        <f>W148/X148-1</f>
        <v>0.20770701088624</v>
      </c>
      <c r="AA148" s="204">
        <f>S148/(X148-V148)-1</f>
        <v>1.5494902345333474</v>
      </c>
      <c r="AB148" s="204">
        <f>SUM($C$2:C148)*D148/SUM($B$2:B148)-1</f>
        <v>0.17732519366906541</v>
      </c>
      <c r="AC148" s="204">
        <f>Z148-AB148</f>
        <v>3.0381817217174589E-2</v>
      </c>
      <c r="AD148" s="40">
        <f>IF(E148-F148&lt;0,"达成",E148-F148)</f>
        <v>0.23624050000000013</v>
      </c>
    </row>
    <row r="149" spans="1:30">
      <c r="A149" s="31" t="s">
        <v>1585</v>
      </c>
      <c r="B149" s="2">
        <v>120</v>
      </c>
      <c r="C149" s="178">
        <v>72.44</v>
      </c>
      <c r="D149" s="179">
        <v>1.6546000000000001</v>
      </c>
      <c r="E149" s="32">
        <f>10%*Q149+13%</f>
        <v>0.21000000000000002</v>
      </c>
      <c r="F149" s="13">
        <f>IF(G149="",($F$1*C149-B149)/B149,H149/B149)</f>
        <v>-1.7834333333333417E-2</v>
      </c>
      <c r="H149" s="5">
        <f>IF(G149="",$F$1*C149-B149,G149-B149)</f>
        <v>-2.1401200000000102</v>
      </c>
      <c r="I149" s="2" t="s">
        <v>66</v>
      </c>
      <c r="J149" s="33" t="s">
        <v>1586</v>
      </c>
      <c r="K149" s="34">
        <f>DATE(MID(J149,1,4),MID(J149,5,2),MID(J149,7,2))</f>
        <v>44054</v>
      </c>
      <c r="L149" s="34" t="str">
        <f ca="1">IF(LEN(J149) &gt; 15,DATE(MID(J149,12,4),MID(J149,16,2),MID(J149,18,2)),TEXT(TODAY(),"yyyy-mm-dd"))</f>
        <v>2020-11-10</v>
      </c>
      <c r="M149" s="18">
        <f ca="1">(L149-K149+1)*B149</f>
        <v>11040</v>
      </c>
      <c r="N149" s="19">
        <f ca="1">H149/M149*365</f>
        <v>-7.0755778985507584E-2</v>
      </c>
      <c r="O149" s="35">
        <f>D149*C149</f>
        <v>119.859224</v>
      </c>
      <c r="P149" s="35">
        <f>B149-O149</f>
        <v>0.14077600000000245</v>
      </c>
      <c r="Q149" s="36">
        <f>B149/150</f>
        <v>0.8</v>
      </c>
      <c r="R149" s="37">
        <f>R148+C149-T149</f>
        <v>11152.670000000011</v>
      </c>
      <c r="S149" s="38">
        <f>R149*D149</f>
        <v>18453.20778200002</v>
      </c>
      <c r="T149" s="38"/>
      <c r="U149" s="38"/>
      <c r="V149" s="39">
        <f>V148+U149</f>
        <v>46852.299999999996</v>
      </c>
      <c r="W149" s="39">
        <f>V149+S149</f>
        <v>65305.507782000015</v>
      </c>
      <c r="X149" s="1">
        <f>X148+B149</f>
        <v>54225</v>
      </c>
      <c r="Y149" s="37">
        <f>W149-X149</f>
        <v>11080.507782000015</v>
      </c>
      <c r="Z149" s="204">
        <f>W149/X149-1</f>
        <v>0.2043431587275244</v>
      </c>
      <c r="AA149" s="204">
        <f>S149/(X149-V149)-1</f>
        <v>1.5029104374245539</v>
      </c>
      <c r="AB149" s="204">
        <f>SUM($C$2:C149)*D149/SUM($B$2:B149)-1</f>
        <v>0.16634308392942354</v>
      </c>
      <c r="AC149" s="204">
        <f>Z149-AB149</f>
        <v>3.8000074798100858E-2</v>
      </c>
      <c r="AD149" s="40">
        <f>IF(E149-F149&lt;0,"达成",E149-F149)</f>
        <v>0.22783433333333344</v>
      </c>
    </row>
    <row r="150" spans="1:30">
      <c r="A150" s="31" t="s">
        <v>1587</v>
      </c>
      <c r="B150" s="2">
        <v>120</v>
      </c>
      <c r="C150" s="178">
        <v>72.94</v>
      </c>
      <c r="D150" s="179">
        <v>1.6433</v>
      </c>
      <c r="E150" s="32">
        <f>10%*Q150+13%</f>
        <v>0.21000000000000002</v>
      </c>
      <c r="F150" s="13">
        <f>IF(G150="",($F$1*C150-B150)/B150,H150/B150)</f>
        <v>-1.1055166666666711E-2</v>
      </c>
      <c r="H150" s="5">
        <f>IF(G150="",$F$1*C150-B150,G150-B150)</f>
        <v>-1.3266200000000055</v>
      </c>
      <c r="I150" s="2" t="s">
        <v>66</v>
      </c>
      <c r="J150" s="33" t="s">
        <v>1588</v>
      </c>
      <c r="K150" s="34">
        <f>DATE(MID(J150,1,4),MID(J150,5,2),MID(J150,7,2))</f>
        <v>44055</v>
      </c>
      <c r="L150" s="34" t="str">
        <f ca="1">IF(LEN(J150) &gt; 15,DATE(MID(J150,12,4),MID(J150,16,2),MID(J150,18,2)),TEXT(TODAY(),"yyyy-mm-dd"))</f>
        <v>2020-11-10</v>
      </c>
      <c r="M150" s="18">
        <f ca="1">(L150-K150+1)*B150</f>
        <v>10920</v>
      </c>
      <c r="N150" s="19">
        <f ca="1">H150/M150*365</f>
        <v>-4.4342152014652199E-2</v>
      </c>
      <c r="O150" s="35">
        <f>D150*C150</f>
        <v>119.862302</v>
      </c>
      <c r="P150" s="35">
        <f>B150-O150</f>
        <v>0.13769800000000032</v>
      </c>
      <c r="Q150" s="36">
        <f>B150/150</f>
        <v>0.8</v>
      </c>
      <c r="R150" s="37">
        <f>R149+C150-T150</f>
        <v>11225.610000000011</v>
      </c>
      <c r="S150" s="38">
        <f>R150*D150</f>
        <v>18447.04491300002</v>
      </c>
      <c r="T150" s="38"/>
      <c r="U150" s="38"/>
      <c r="V150" s="39">
        <f>V149+U150</f>
        <v>46852.299999999996</v>
      </c>
      <c r="W150" s="39">
        <f>V150+S150</f>
        <v>65299.344913000015</v>
      </c>
      <c r="X150" s="1">
        <f>X149+B150</f>
        <v>54345</v>
      </c>
      <c r="Y150" s="37">
        <f>W150-X150</f>
        <v>10954.344913000015</v>
      </c>
      <c r="Z150" s="204">
        <f>W150/X150-1</f>
        <v>0.20157042806145942</v>
      </c>
      <c r="AA150" s="204">
        <f>S150/(X150-V150)-1</f>
        <v>1.4620023373416804</v>
      </c>
      <c r="AB150" s="204">
        <f>SUM($C$2:C150)*D150/SUM($B$2:B150)-1</f>
        <v>0.15746992588904751</v>
      </c>
      <c r="AC150" s="204">
        <f>Z150-AB150</f>
        <v>4.4100502172411904E-2</v>
      </c>
      <c r="AD150" s="40">
        <f>IF(E150-F150&lt;0,"达成",E150-F150)</f>
        <v>0.22105516666666672</v>
      </c>
    </row>
    <row r="151" spans="1:30">
      <c r="A151" s="31" t="s">
        <v>1589</v>
      </c>
      <c r="B151" s="2">
        <v>120</v>
      </c>
      <c r="C151" s="178">
        <v>73.069999999999993</v>
      </c>
      <c r="D151" s="179">
        <v>1.6404000000000001</v>
      </c>
      <c r="E151" s="32">
        <f>10%*Q151+13%</f>
        <v>0.21000000000000002</v>
      </c>
      <c r="F151" s="13">
        <f>IF(G151="",($F$1*C151-B151)/B151,H151/B151)</f>
        <v>-9.2925833333334634E-3</v>
      </c>
      <c r="H151" s="5">
        <f>IF(G151="",$F$1*C151-B151,G151-B151)</f>
        <v>-1.1151100000000156</v>
      </c>
      <c r="I151" s="2" t="s">
        <v>66</v>
      </c>
      <c r="J151" s="33" t="s">
        <v>1590</v>
      </c>
      <c r="K151" s="34">
        <f>DATE(MID(J151,1,4),MID(J151,5,2),MID(J151,7,2))</f>
        <v>44056</v>
      </c>
      <c r="L151" s="34" t="str">
        <f ca="1">IF(LEN(J151) &gt; 15,DATE(MID(J151,12,4),MID(J151,16,2),MID(J151,18,2)),TEXT(TODAY(),"yyyy-mm-dd"))</f>
        <v>2020-11-10</v>
      </c>
      <c r="M151" s="18">
        <f ca="1">(L151-K151+1)*B151</f>
        <v>10800</v>
      </c>
      <c r="N151" s="19">
        <f ca="1">H151/M151*365</f>
        <v>-3.7686587962963487E-2</v>
      </c>
      <c r="O151" s="35">
        <f>D151*C151</f>
        <v>119.86402799999999</v>
      </c>
      <c r="P151" s="35">
        <f>B151-O151</f>
        <v>0.13597200000000953</v>
      </c>
      <c r="Q151" s="36">
        <f>B151/150</f>
        <v>0.8</v>
      </c>
      <c r="R151" s="37">
        <f>R150+C151-T151</f>
        <v>11298.680000000011</v>
      </c>
      <c r="S151" s="38">
        <f>R151*D151</f>
        <v>18534.354672000019</v>
      </c>
      <c r="T151" s="38"/>
      <c r="U151" s="38"/>
      <c r="V151" s="39">
        <f>V150+U151</f>
        <v>46852.299999999996</v>
      </c>
      <c r="W151" s="39">
        <f>V151+S151</f>
        <v>65386.654672000019</v>
      </c>
      <c r="X151" s="1">
        <f>X150+B151</f>
        <v>54465</v>
      </c>
      <c r="Y151" s="37">
        <f>W151-X151</f>
        <v>10921.654672000019</v>
      </c>
      <c r="Z151" s="204">
        <f>W151/X151-1</f>
        <v>0.20052611166804413</v>
      </c>
      <c r="AA151" s="204">
        <f>S151/(X151-V151)-1</f>
        <v>1.4346624288360252</v>
      </c>
      <c r="AB151" s="204">
        <f>SUM($C$2:C151)*D151/SUM($B$2:B151)-1</f>
        <v>0.1545415173974547</v>
      </c>
      <c r="AC151" s="204">
        <f>Z151-AB151</f>
        <v>4.5984594270589429E-2</v>
      </c>
      <c r="AD151" s="40">
        <f>IF(E151-F151&lt;0,"达成",E151-F151)</f>
        <v>0.21929258333333349</v>
      </c>
    </row>
    <row r="152" spans="1:30">
      <c r="A152" s="31" t="s">
        <v>1591</v>
      </c>
      <c r="B152" s="2">
        <v>120</v>
      </c>
      <c r="C152" s="178">
        <v>72.02</v>
      </c>
      <c r="D152" s="179">
        <v>1.6642999999999999</v>
      </c>
      <c r="E152" s="32">
        <f>10%*Q152+13%</f>
        <v>0.21000000000000002</v>
      </c>
      <c r="F152" s="13">
        <f>IF(G152="",($F$1*C152-B152)/B152,H152/B152)</f>
        <v>-2.3528833333333429E-2</v>
      </c>
      <c r="H152" s="5">
        <f>IF(G152="",$F$1*C152-B152,G152-B152)</f>
        <v>-2.8234600000000114</v>
      </c>
      <c r="I152" s="2" t="s">
        <v>66</v>
      </c>
      <c r="J152" s="33" t="s">
        <v>1592</v>
      </c>
      <c r="K152" s="34">
        <f>DATE(MID(J152,1,4),MID(J152,5,2),MID(J152,7,2))</f>
        <v>44057</v>
      </c>
      <c r="L152" s="34" t="str">
        <f ca="1">IF(LEN(J152) &gt; 15,DATE(MID(J152,12,4),MID(J152,16,2),MID(J152,18,2)),TEXT(TODAY(),"yyyy-mm-dd"))</f>
        <v>2020-11-10</v>
      </c>
      <c r="M152" s="18">
        <f ca="1">(L152-K152+1)*B152</f>
        <v>10680</v>
      </c>
      <c r="N152" s="19">
        <f ca="1">H152/M152*365</f>
        <v>-9.649465355805284E-2</v>
      </c>
      <c r="O152" s="35">
        <f>D152*C152</f>
        <v>119.86288599999999</v>
      </c>
      <c r="P152" s="35">
        <f>B152-O152</f>
        <v>0.13711400000001106</v>
      </c>
      <c r="Q152" s="36">
        <f>B152/150</f>
        <v>0.8</v>
      </c>
      <c r="R152" s="37">
        <f>R151+C152-T152</f>
        <v>11370.700000000012</v>
      </c>
      <c r="S152" s="38">
        <f>R152*D152</f>
        <v>18924.256010000019</v>
      </c>
      <c r="T152" s="38"/>
      <c r="U152" s="38"/>
      <c r="V152" s="39">
        <f>V151+U152</f>
        <v>46852.299999999996</v>
      </c>
      <c r="W152" s="39">
        <f>V152+S152</f>
        <v>65776.556010000015</v>
      </c>
      <c r="X152" s="1">
        <f>X151+B152</f>
        <v>54585</v>
      </c>
      <c r="Y152" s="37">
        <f>W152-X152</f>
        <v>11191.556010000015</v>
      </c>
      <c r="Z152" s="204">
        <f>W152/X152-1</f>
        <v>0.20502988018686485</v>
      </c>
      <c r="AA152" s="204">
        <f>S152/(X152-V152)-1</f>
        <v>1.4473024958940615</v>
      </c>
      <c r="AB152" s="204">
        <f>SUM($C$2:C152)*D152/SUM($B$2:B152)-1</f>
        <v>0.17039225100797051</v>
      </c>
      <c r="AC152" s="204">
        <f>Z152-AB152</f>
        <v>3.4637629178894347E-2</v>
      </c>
      <c r="AD152" s="40">
        <f>IF(E152-F152&lt;0,"达成",E152-F152)</f>
        <v>0.23352883333333346</v>
      </c>
    </row>
    <row r="153" spans="1:30">
      <c r="A153" s="31" t="s">
        <v>1605</v>
      </c>
      <c r="B153" s="2">
        <v>120</v>
      </c>
      <c r="C153" s="178">
        <v>70.44</v>
      </c>
      <c r="D153" s="179">
        <v>1.7015</v>
      </c>
      <c r="E153" s="32">
        <f>10%*Q153+13%</f>
        <v>0.21000000000000002</v>
      </c>
      <c r="F153" s="13">
        <f>IF(G153="",($F$1*C153-B153)/B153,H153/B153)</f>
        <v>-4.4951000000000005E-2</v>
      </c>
      <c r="H153" s="5">
        <f>IF(G153="",$F$1*C153-B153,G153-B153)</f>
        <v>-5.3941200000000009</v>
      </c>
      <c r="I153" s="2" t="s">
        <v>66</v>
      </c>
      <c r="J153" s="33" t="s">
        <v>1606</v>
      </c>
      <c r="K153" s="34">
        <f>DATE(MID(J153,1,4),MID(J153,5,2),MID(J153,7,2))</f>
        <v>44060</v>
      </c>
      <c r="L153" s="34" t="str">
        <f ca="1">IF(LEN(J153) &gt; 15,DATE(MID(J153,12,4),MID(J153,16,2),MID(J153,18,2)),TEXT(TODAY(),"yyyy-mm-dd"))</f>
        <v>2020-11-10</v>
      </c>
      <c r="M153" s="18">
        <f ca="1">(L153-K153+1)*B153</f>
        <v>10320</v>
      </c>
      <c r="N153" s="19">
        <f ca="1">H153/M153*365</f>
        <v>-0.1907804069767442</v>
      </c>
      <c r="O153" s="35">
        <f>D153*C153</f>
        <v>119.85365999999999</v>
      </c>
      <c r="P153" s="35">
        <f>B153-O153</f>
        <v>0.14634000000000924</v>
      </c>
      <c r="Q153" s="36">
        <f>B153/150</f>
        <v>0.8</v>
      </c>
      <c r="R153" s="37">
        <f>R152+C153-T153</f>
        <v>11344.420000000013</v>
      </c>
      <c r="S153" s="38">
        <f>R153*D153</f>
        <v>19302.530630000023</v>
      </c>
      <c r="T153" s="38">
        <v>96.72</v>
      </c>
      <c r="U153" s="38">
        <v>163.75</v>
      </c>
      <c r="V153" s="39">
        <f>V152+U153</f>
        <v>47016.049999999996</v>
      </c>
      <c r="W153" s="39">
        <f>V153+S153</f>
        <v>66318.580630000011</v>
      </c>
      <c r="X153" s="1">
        <f>X152+B153</f>
        <v>54705</v>
      </c>
      <c r="Y153" s="37">
        <f>W153-X153</f>
        <v>11613.580630000011</v>
      </c>
      <c r="Z153" s="204">
        <f>W153/X153-1</f>
        <v>0.21229468293574638</v>
      </c>
      <c r="AA153" s="204">
        <f>S153/(X153-V153)-1</f>
        <v>1.5104247823174832</v>
      </c>
      <c r="AB153" s="204">
        <f>SUM($C$2:C153)*D153/SUM($B$2:B153)-1</f>
        <v>0.19544613659673726</v>
      </c>
      <c r="AC153" s="204">
        <f>Z153-AB153</f>
        <v>1.6848546339009118E-2</v>
      </c>
      <c r="AD153" s="40">
        <f>IF(E153-F153&lt;0,"达成",E153-F153)</f>
        <v>0.25495100000000004</v>
      </c>
    </row>
    <row r="154" spans="1:30">
      <c r="A154" s="31" t="s">
        <v>1607</v>
      </c>
      <c r="B154" s="2">
        <v>120</v>
      </c>
      <c r="C154" s="178">
        <v>70.48</v>
      </c>
      <c r="D154" s="179">
        <v>1.7007000000000001</v>
      </c>
      <c r="E154" s="32">
        <f>10%*Q154+13%</f>
        <v>0.21000000000000002</v>
      </c>
      <c r="F154" s="13">
        <f>IF(G154="",($F$1*C154-B154)/B154,H154/B154)</f>
        <v>-4.4408666666666603E-2</v>
      </c>
      <c r="H154" s="5">
        <f>IF(G154="",$F$1*C154-B154,G154-B154)</f>
        <v>-5.329039999999992</v>
      </c>
      <c r="I154" s="2" t="s">
        <v>66</v>
      </c>
      <c r="J154" s="33" t="s">
        <v>1608</v>
      </c>
      <c r="K154" s="34">
        <f>DATE(MID(J154,1,4),MID(J154,5,2),MID(J154,7,2))</f>
        <v>44061</v>
      </c>
      <c r="L154" s="34" t="str">
        <f ca="1">IF(LEN(J154) &gt; 15,DATE(MID(J154,12,4),MID(J154,16,2),MID(J154,18,2)),TEXT(TODAY(),"yyyy-mm-dd"))</f>
        <v>2020-11-10</v>
      </c>
      <c r="M154" s="18">
        <f ca="1">(L154-K154+1)*B154</f>
        <v>10200</v>
      </c>
      <c r="N154" s="19">
        <f ca="1">H154/M154*365</f>
        <v>-0.19069603921568598</v>
      </c>
      <c r="O154" s="35">
        <f>D154*C154</f>
        <v>119.86533600000001</v>
      </c>
      <c r="P154" s="35">
        <f>B154-O154</f>
        <v>0.13466399999998657</v>
      </c>
      <c r="Q154" s="36">
        <f>B154/150</f>
        <v>0.8</v>
      </c>
      <c r="R154" s="37">
        <f>R153+C154-T154</f>
        <v>11414.900000000012</v>
      </c>
      <c r="S154" s="38">
        <f>R154*D154</f>
        <v>19413.320430000022</v>
      </c>
      <c r="T154" s="38"/>
      <c r="U154" s="38"/>
      <c r="V154" s="39">
        <f>V153+U154</f>
        <v>47016.049999999996</v>
      </c>
      <c r="W154" s="39">
        <f>V154+S154</f>
        <v>66429.37043000001</v>
      </c>
      <c r="X154" s="1">
        <f>X153+B154</f>
        <v>54825</v>
      </c>
      <c r="Y154" s="37">
        <f>W154-X154</f>
        <v>11604.37043000001</v>
      </c>
      <c r="Z154" s="204">
        <f>W154/X154-1</f>
        <v>0.21166202334701345</v>
      </c>
      <c r="AA154" s="204">
        <f>S154/(X154-V154)-1</f>
        <v>1.4860346691936828</v>
      </c>
      <c r="AB154" s="204">
        <f>SUM($C$2:C154)*D154/SUM($B$2:B154)-1</f>
        <v>0.19379363143254591</v>
      </c>
      <c r="AC154" s="204">
        <f>Z154-AB154</f>
        <v>1.7868391914467541E-2</v>
      </c>
      <c r="AD154" s="40">
        <f>IF(E154-F154&lt;0,"达成",E154-F154)</f>
        <v>0.25440866666666662</v>
      </c>
    </row>
    <row r="155" spans="1:30">
      <c r="A155" s="31" t="s">
        <v>1609</v>
      </c>
      <c r="B155" s="2">
        <v>120</v>
      </c>
      <c r="C155" s="178">
        <v>71.47</v>
      </c>
      <c r="D155" s="179">
        <v>1.6771</v>
      </c>
      <c r="E155" s="32">
        <f>10%*Q155+13%</f>
        <v>0.21000000000000002</v>
      </c>
      <c r="F155" s="13">
        <f>IF(G155="",($F$1*C155-B155)/B155,H155/B155)</f>
        <v>-3.0985916666666686E-2</v>
      </c>
      <c r="H155" s="5">
        <f>IF(G155="",$F$1*C155-B155,G155-B155)</f>
        <v>-3.7183100000000024</v>
      </c>
      <c r="I155" s="2" t="s">
        <v>66</v>
      </c>
      <c r="J155" s="33" t="s">
        <v>1610</v>
      </c>
      <c r="K155" s="34">
        <f>DATE(MID(J155,1,4),MID(J155,5,2),MID(J155,7,2))</f>
        <v>44062</v>
      </c>
      <c r="L155" s="34" t="str">
        <f ca="1">IF(LEN(J155) &gt; 15,DATE(MID(J155,12,4),MID(J155,16,2),MID(J155,18,2)),TEXT(TODAY(),"yyyy-mm-dd"))</f>
        <v>2020-11-10</v>
      </c>
      <c r="M155" s="18">
        <f ca="1">(L155-K155+1)*B155</f>
        <v>10080</v>
      </c>
      <c r="N155" s="19">
        <f ca="1">H155/M155*365</f>
        <v>-0.13464118551587309</v>
      </c>
      <c r="O155" s="35">
        <f>D155*C155</f>
        <v>119.862337</v>
      </c>
      <c r="P155" s="35">
        <f>B155-O155</f>
        <v>0.13766300000000342</v>
      </c>
      <c r="Q155" s="36">
        <f>B155/150</f>
        <v>0.8</v>
      </c>
      <c r="R155" s="37">
        <f>R154+C155-T155</f>
        <v>11486.370000000012</v>
      </c>
      <c r="S155" s="38">
        <f>R155*D155</f>
        <v>19263.791127000019</v>
      </c>
      <c r="T155" s="38"/>
      <c r="U155" s="38"/>
      <c r="V155" s="39">
        <f>V154+U155</f>
        <v>47016.049999999996</v>
      </c>
      <c r="W155" s="39">
        <f>V155+S155</f>
        <v>66279.841127000022</v>
      </c>
      <c r="X155" s="1">
        <f>X154+B155</f>
        <v>54945</v>
      </c>
      <c r="Y155" s="37">
        <f>W155-X155</f>
        <v>11334.841127000022</v>
      </c>
      <c r="Z155" s="204">
        <f>W155/X155-1</f>
        <v>0.20629431480571525</v>
      </c>
      <c r="AA155" s="204">
        <f>S155/(X155-V155)-1</f>
        <v>1.4295513437466512</v>
      </c>
      <c r="AB155" s="204">
        <f>SUM($C$2:C155)*D155/SUM($B$2:B155)-1</f>
        <v>0.17624092793914303</v>
      </c>
      <c r="AC155" s="204">
        <f>Z155-AB155</f>
        <v>3.0053386866572218E-2</v>
      </c>
      <c r="AD155" s="40">
        <f>IF(E155-F155&lt;0,"达成",E155-F155)</f>
        <v>0.24098591666666672</v>
      </c>
    </row>
    <row r="156" spans="1:30">
      <c r="A156" s="31" t="s">
        <v>1611</v>
      </c>
      <c r="B156" s="2">
        <v>120</v>
      </c>
      <c r="C156" s="178">
        <v>72.34</v>
      </c>
      <c r="D156" s="179">
        <v>1.6569</v>
      </c>
      <c r="E156" s="32">
        <f>10%*Q156+13%</f>
        <v>0.21000000000000002</v>
      </c>
      <c r="F156" s="13">
        <f>IF(G156="",($F$1*C156-B156)/B156,H156/B156)</f>
        <v>-1.919016666666664E-2</v>
      </c>
      <c r="H156" s="5">
        <f>IF(G156="",$F$1*C156-B156,G156-B156)</f>
        <v>-2.302819999999997</v>
      </c>
      <c r="I156" s="2" t="s">
        <v>66</v>
      </c>
      <c r="J156" s="33" t="s">
        <v>1612</v>
      </c>
      <c r="K156" s="34">
        <f>DATE(MID(J156,1,4),MID(J156,5,2),MID(J156,7,2))</f>
        <v>44063</v>
      </c>
      <c r="L156" s="34" t="str">
        <f ca="1">IF(LEN(J156) &gt; 15,DATE(MID(J156,12,4),MID(J156,16,2),MID(J156,18,2)),TEXT(TODAY(),"yyyy-mm-dd"))</f>
        <v>2020-11-10</v>
      </c>
      <c r="M156" s="18">
        <f ca="1">(L156-K156+1)*B156</f>
        <v>9960</v>
      </c>
      <c r="N156" s="19">
        <f ca="1">H156/M156*365</f>
        <v>-8.4390491967871378E-2</v>
      </c>
      <c r="O156" s="35">
        <f>D156*C156</f>
        <v>119.86014600000001</v>
      </c>
      <c r="P156" s="35">
        <f>B156-O156</f>
        <v>0.13985399999998549</v>
      </c>
      <c r="Q156" s="36">
        <f>B156/150</f>
        <v>0.8</v>
      </c>
      <c r="R156" s="37">
        <f>R155+C156-T156</f>
        <v>11558.710000000012</v>
      </c>
      <c r="S156" s="38">
        <f>R156*D156</f>
        <v>19151.626599000021</v>
      </c>
      <c r="T156" s="38"/>
      <c r="U156" s="38"/>
      <c r="V156" s="39">
        <f>V155+U156</f>
        <v>47016.049999999996</v>
      </c>
      <c r="W156" s="39">
        <f>V156+S156</f>
        <v>66167.676599000013</v>
      </c>
      <c r="X156" s="1">
        <f>X155+B156</f>
        <v>55065</v>
      </c>
      <c r="Y156" s="37">
        <f>W156-X156</f>
        <v>11102.676599000013</v>
      </c>
      <c r="Z156" s="204">
        <f>W156/X156-1</f>
        <v>0.2016285589575959</v>
      </c>
      <c r="AA156" s="204">
        <f>S156/(X156-V156)-1</f>
        <v>1.379394405357222</v>
      </c>
      <c r="AB156" s="204">
        <f>SUM($C$2:C156)*D156/SUM($B$2:B156)-1</f>
        <v>0.16117542407152752</v>
      </c>
      <c r="AC156" s="204">
        <f>Z156-AB156</f>
        <v>4.0453134886068387E-2</v>
      </c>
      <c r="AD156" s="40">
        <f>IF(E156-F156&lt;0,"达成",E156-F156)</f>
        <v>0.22919016666666667</v>
      </c>
    </row>
    <row r="157" spans="1:30">
      <c r="A157" s="31" t="s">
        <v>1613</v>
      </c>
      <c r="B157" s="2">
        <v>120</v>
      </c>
      <c r="C157" s="178">
        <v>71.77</v>
      </c>
      <c r="D157" s="179">
        <v>1.6700999999999999</v>
      </c>
      <c r="E157" s="32">
        <f>10%*Q157+13%</f>
        <v>0.21000000000000002</v>
      </c>
      <c r="F157" s="13">
        <f>IF(G157="",($F$1*C157-B157)/B157,H157/B157)</f>
        <v>-2.6918416666666663E-2</v>
      </c>
      <c r="H157" s="5">
        <f>IF(G157="",$F$1*C157-B157,G157-B157)</f>
        <v>-3.2302099999999996</v>
      </c>
      <c r="I157" s="2" t="s">
        <v>66</v>
      </c>
      <c r="J157" s="33" t="s">
        <v>1614</v>
      </c>
      <c r="K157" s="34">
        <f>DATE(MID(J157,1,4),MID(J157,5,2),MID(J157,7,2))</f>
        <v>44064</v>
      </c>
      <c r="L157" s="34" t="str">
        <f ca="1">IF(LEN(J157) &gt; 15,DATE(MID(J157,12,4),MID(J157,16,2),MID(J157,18,2)),TEXT(TODAY(),"yyyy-mm-dd"))</f>
        <v>2020-11-10</v>
      </c>
      <c r="M157" s="18">
        <f ca="1">(L157-K157+1)*B157</f>
        <v>9840</v>
      </c>
      <c r="N157" s="19">
        <f ca="1">H157/M157*365</f>
        <v>-0.11981978150406501</v>
      </c>
      <c r="O157" s="35">
        <f>D157*C157</f>
        <v>119.86307699999999</v>
      </c>
      <c r="P157" s="35">
        <f>B157-O157</f>
        <v>0.13692300000001012</v>
      </c>
      <c r="Q157" s="36">
        <f>B157/150</f>
        <v>0.8</v>
      </c>
      <c r="R157" s="37">
        <f>R156+C157-T157</f>
        <v>11630.480000000012</v>
      </c>
      <c r="S157" s="38">
        <f>R157*D157</f>
        <v>19424.064648000018</v>
      </c>
      <c r="T157" s="38"/>
      <c r="U157" s="38"/>
      <c r="V157" s="39">
        <f>V156+U157</f>
        <v>47016.049999999996</v>
      </c>
      <c r="W157" s="39">
        <f>V157+S157</f>
        <v>66440.114648000017</v>
      </c>
      <c r="X157" s="1">
        <f>X156+B157</f>
        <v>55185</v>
      </c>
      <c r="Y157" s="37">
        <f>W157-X157</f>
        <v>11255.114648000017</v>
      </c>
      <c r="Z157" s="204">
        <f>W157/X157-1</f>
        <v>0.20395242634773969</v>
      </c>
      <c r="AA157" s="204">
        <f>S157/(X157-V157)-1</f>
        <v>1.3777920844172149</v>
      </c>
      <c r="AB157" s="204">
        <f>SUM($C$2:C157)*D157/SUM($B$2:B157)-1</f>
        <v>0.16948733461012377</v>
      </c>
      <c r="AC157" s="204">
        <f>Z157-AB157</f>
        <v>3.4465091737615916E-2</v>
      </c>
      <c r="AD157" s="40">
        <f>IF(E157-F157&lt;0,"达成",E157-F157)</f>
        <v>0.23691841666666669</v>
      </c>
    </row>
    <row r="158" spans="1:30">
      <c r="A158" s="31" t="s">
        <v>1615</v>
      </c>
      <c r="B158" s="2">
        <v>120</v>
      </c>
      <c r="C158" s="178">
        <v>71.16</v>
      </c>
      <c r="D158" s="179">
        <v>1.6843999999999999</v>
      </c>
      <c r="E158" s="32">
        <f>10%*Q158+13%</f>
        <v>0.21000000000000002</v>
      </c>
      <c r="F158" s="13">
        <f>IF(G158="",($F$1*C158-B158)/B158,H158/B158)</f>
        <v>-3.5189000000000095E-2</v>
      </c>
      <c r="H158" s="5">
        <f>IF(G158="",$F$1*C158-B158,G158-B158)</f>
        <v>-4.2226800000000111</v>
      </c>
      <c r="I158" s="2" t="s">
        <v>66</v>
      </c>
      <c r="J158" s="33" t="s">
        <v>1616</v>
      </c>
      <c r="K158" s="34">
        <f>DATE(MID(J158,1,4),MID(J158,5,2),MID(J158,7,2))</f>
        <v>44067</v>
      </c>
      <c r="L158" s="34" t="str">
        <f ca="1">IF(LEN(J158) &gt; 15,DATE(MID(J158,12,4),MID(J158,16,2),MID(J158,18,2)),TEXT(TODAY(),"yyyy-mm-dd"))</f>
        <v>2020-11-10</v>
      </c>
      <c r="M158" s="18">
        <f ca="1">(L158-K158+1)*B158</f>
        <v>9480</v>
      </c>
      <c r="N158" s="19">
        <f ca="1">H158/M158*365</f>
        <v>-0.16258208860759535</v>
      </c>
      <c r="O158" s="35">
        <f>D158*C158</f>
        <v>119.86190399999998</v>
      </c>
      <c r="P158" s="35">
        <f>B158-O158</f>
        <v>0.13809600000001865</v>
      </c>
      <c r="Q158" s="36">
        <f>B158/150</f>
        <v>0.8</v>
      </c>
      <c r="R158" s="37">
        <f>R157+C158-T158</f>
        <v>11701.640000000012</v>
      </c>
      <c r="S158" s="38">
        <f>R158*D158</f>
        <v>19710.242416000019</v>
      </c>
      <c r="T158" s="38"/>
      <c r="U158" s="38"/>
      <c r="V158" s="39">
        <f>V157+U158</f>
        <v>47016.049999999996</v>
      </c>
      <c r="W158" s="39">
        <f>V158+S158</f>
        <v>66726.292416000011</v>
      </c>
      <c r="X158" s="1">
        <f>X157+B158</f>
        <v>55305</v>
      </c>
      <c r="Y158" s="37">
        <f>W158-X158</f>
        <v>11421.292416000011</v>
      </c>
      <c r="Z158" s="204">
        <f>W158/X158-1</f>
        <v>0.20651464453485247</v>
      </c>
      <c r="AA158" s="204">
        <f>S158/(X158-V158)-1</f>
        <v>1.3778937520433843</v>
      </c>
      <c r="AB158" s="204">
        <f>SUM($C$2:C158)*D158/SUM($B$2:B158)-1</f>
        <v>0.17851776943310727</v>
      </c>
      <c r="AC158" s="204">
        <f>Z158-AB158</f>
        <v>2.79968751017452E-2</v>
      </c>
      <c r="AD158" s="40">
        <f>IF(E158-F158&lt;0,"达成",E158-F158)</f>
        <v>0.2451890000000001</v>
      </c>
    </row>
    <row r="159" spans="1:30">
      <c r="A159" s="31" t="s">
        <v>1617</v>
      </c>
      <c r="B159" s="2">
        <v>120</v>
      </c>
      <c r="C159" s="178">
        <v>71.069999999999993</v>
      </c>
      <c r="D159" s="179">
        <v>1.6866000000000001</v>
      </c>
      <c r="E159" s="32">
        <f>10%*Q159+13%</f>
        <v>0.21000000000000002</v>
      </c>
      <c r="F159" s="13">
        <f>IF(G159="",($F$1*C159-B159)/B159,H159/B159)</f>
        <v>-3.6409250000000053E-2</v>
      </c>
      <c r="H159" s="5">
        <f>IF(G159="",$F$1*C159-B159,G159-B159)</f>
        <v>-4.3691100000000063</v>
      </c>
      <c r="I159" s="2" t="s">
        <v>66</v>
      </c>
      <c r="J159" s="33" t="s">
        <v>1618</v>
      </c>
      <c r="K159" s="34">
        <f>DATE(MID(J159,1,4),MID(J159,5,2),MID(J159,7,2))</f>
        <v>44068</v>
      </c>
      <c r="L159" s="34" t="str">
        <f ca="1">IF(LEN(J159) &gt; 15,DATE(MID(J159,12,4),MID(J159,16,2),MID(J159,18,2)),TEXT(TODAY(),"yyyy-mm-dd"))</f>
        <v>2020-11-10</v>
      </c>
      <c r="M159" s="18">
        <f ca="1">(L159-K159+1)*B159</f>
        <v>9360</v>
      </c>
      <c r="N159" s="19">
        <f ca="1">H159/M159*365</f>
        <v>-0.17037661858974382</v>
      </c>
      <c r="O159" s="35">
        <f>D159*C159</f>
        <v>119.86666199999999</v>
      </c>
      <c r="P159" s="35">
        <f>B159-O159</f>
        <v>0.13333800000000906</v>
      </c>
      <c r="Q159" s="36">
        <f>B159/150</f>
        <v>0.8</v>
      </c>
      <c r="R159" s="37">
        <f>R158+C159-T159</f>
        <v>11772.710000000012</v>
      </c>
      <c r="S159" s="38">
        <f>R159*D159</f>
        <v>19855.85268600002</v>
      </c>
      <c r="T159" s="38"/>
      <c r="U159" s="38"/>
      <c r="V159" s="39">
        <f>V158+U159</f>
        <v>47016.049999999996</v>
      </c>
      <c r="W159" s="39">
        <f>V159+S159</f>
        <v>66871.902686000016</v>
      </c>
      <c r="X159" s="1">
        <f>X158+B159</f>
        <v>55425</v>
      </c>
      <c r="Y159" s="37">
        <f>W159-X159</f>
        <v>11446.902686000016</v>
      </c>
      <c r="Z159" s="204">
        <f>W159/X159-1</f>
        <v>0.20652959289129491</v>
      </c>
      <c r="AA159" s="204">
        <f>S159/(X159-V159)-1</f>
        <v>1.3612761029617264</v>
      </c>
      <c r="AB159" s="204">
        <f>SUM($C$2:C159)*D159/SUM($B$2:B159)-1</f>
        <v>0.17907642246278832</v>
      </c>
      <c r="AC159" s="204">
        <f>Z159-AB159</f>
        <v>2.745317042850659E-2</v>
      </c>
      <c r="AD159" s="40">
        <f>IF(E159-F159&lt;0,"达成",E159-F159)</f>
        <v>0.24640925000000008</v>
      </c>
    </row>
    <row r="160" spans="1:30">
      <c r="A160" s="31" t="s">
        <v>1619</v>
      </c>
      <c r="B160" s="2">
        <v>120</v>
      </c>
      <c r="C160" s="178">
        <v>71.86</v>
      </c>
      <c r="D160" s="179">
        <v>1.6679999999999999</v>
      </c>
      <c r="E160" s="32">
        <f>10%*Q160+13%</f>
        <v>0.21000000000000002</v>
      </c>
      <c r="F160" s="13">
        <f>IF(G160="",($F$1*C160-B160)/B160,H160/B160)</f>
        <v>-2.5698166666666702E-2</v>
      </c>
      <c r="H160" s="5">
        <f>IF(G160="",$F$1*C160-B160,G160-B160)</f>
        <v>-3.0837800000000044</v>
      </c>
      <c r="I160" s="2" t="s">
        <v>66</v>
      </c>
      <c r="J160" s="33" t="s">
        <v>1620</v>
      </c>
      <c r="K160" s="34">
        <f>DATE(MID(J160,1,4),MID(J160,5,2),MID(J160,7,2))</f>
        <v>44069</v>
      </c>
      <c r="L160" s="34" t="str">
        <f ca="1">IF(LEN(J160) &gt; 15,DATE(MID(J160,12,4),MID(J160,16,2),MID(J160,18,2)),TEXT(TODAY(),"yyyy-mm-dd"))</f>
        <v>2020-11-10</v>
      </c>
      <c r="M160" s="18">
        <f ca="1">(L160-K160+1)*B160</f>
        <v>9240</v>
      </c>
      <c r="N160" s="19">
        <f ca="1">H160/M160*365</f>
        <v>-0.12181598484848502</v>
      </c>
      <c r="O160" s="35">
        <f>D160*C160</f>
        <v>119.86247999999999</v>
      </c>
      <c r="P160" s="35">
        <f>B160-O160</f>
        <v>0.13752000000000919</v>
      </c>
      <c r="Q160" s="36">
        <f>B160/150</f>
        <v>0.8</v>
      </c>
      <c r="R160" s="37">
        <f>R159+C160-T160</f>
        <v>11844.570000000012</v>
      </c>
      <c r="S160" s="38">
        <f>R160*D160</f>
        <v>19756.742760000019</v>
      </c>
      <c r="T160" s="38"/>
      <c r="U160" s="38"/>
      <c r="V160" s="39">
        <f>V159+U160</f>
        <v>47016.049999999996</v>
      </c>
      <c r="W160" s="39">
        <f>V160+S160</f>
        <v>66772.792760000011</v>
      </c>
      <c r="X160" s="1">
        <f>X159+B160</f>
        <v>55545</v>
      </c>
      <c r="Y160" s="37">
        <f>W160-X160</f>
        <v>11227.792760000011</v>
      </c>
      <c r="Z160" s="204">
        <f>W160/X160-1</f>
        <v>0.2021386760284456</v>
      </c>
      <c r="AA160" s="204">
        <f>S160/(X160-V160)-1</f>
        <v>1.316433178761748</v>
      </c>
      <c r="AB160" s="204">
        <f>SUM($C$2:C160)*D160/SUM($B$2:B160)-1</f>
        <v>0.16517320592193863</v>
      </c>
      <c r="AC160" s="204">
        <f>Z160-AB160</f>
        <v>3.696547010650697E-2</v>
      </c>
      <c r="AD160" s="40">
        <f>IF(E160-F160&lt;0,"达成",E160-F160)</f>
        <v>0.23569816666666671</v>
      </c>
    </row>
    <row r="161" spans="1:30">
      <c r="A161" s="31" t="s">
        <v>1621</v>
      </c>
      <c r="B161" s="2">
        <v>120</v>
      </c>
      <c r="C161" s="178">
        <v>71.5</v>
      </c>
      <c r="D161" s="179">
        <v>1.6762999999999999</v>
      </c>
      <c r="E161" s="32">
        <f>10%*Q161+13%</f>
        <v>0.21000000000000002</v>
      </c>
      <c r="F161" s="13">
        <f>IF(G161="",($F$1*C161-B161)/B161,H161/B161)</f>
        <v>-3.0579166666666661E-2</v>
      </c>
      <c r="H161" s="5">
        <f>IF(G161="",$F$1*C161-B161,G161-B161)</f>
        <v>-3.6694999999999993</v>
      </c>
      <c r="I161" s="2" t="s">
        <v>66</v>
      </c>
      <c r="J161" s="33" t="s">
        <v>1622</v>
      </c>
      <c r="K161" s="34">
        <f>DATE(MID(J161,1,4),MID(J161,5,2),MID(J161,7,2))</f>
        <v>44070</v>
      </c>
      <c r="L161" s="34" t="str">
        <f ca="1">IF(LEN(J161) &gt; 15,DATE(MID(J161,12,4),MID(J161,16,2),MID(J161,18,2)),TEXT(TODAY(),"yyyy-mm-dd"))</f>
        <v>2020-11-10</v>
      </c>
      <c r="M161" s="18">
        <f ca="1">(L161-K161+1)*B161</f>
        <v>9120</v>
      </c>
      <c r="N161" s="19">
        <f ca="1">H161/M161*365</f>
        <v>-0.14686047149122805</v>
      </c>
      <c r="O161" s="35">
        <f>D161*C161</f>
        <v>119.85544999999999</v>
      </c>
      <c r="P161" s="35">
        <f>B161-O161</f>
        <v>0.1445500000000095</v>
      </c>
      <c r="Q161" s="36">
        <f>B161/150</f>
        <v>0.8</v>
      </c>
      <c r="R161" s="37">
        <f>R160+C161-T161</f>
        <v>11916.070000000012</v>
      </c>
      <c r="S161" s="38">
        <f>R161*D161</f>
        <v>19974.908141000018</v>
      </c>
      <c r="T161" s="38"/>
      <c r="U161" s="38"/>
      <c r="V161" s="39">
        <f>V160+U161</f>
        <v>47016.049999999996</v>
      </c>
      <c r="W161" s="39">
        <f>V161+S161</f>
        <v>66990.95814100001</v>
      </c>
      <c r="X161" s="1">
        <f>X160+B161</f>
        <v>55665</v>
      </c>
      <c r="Y161" s="37">
        <f>W161-X161</f>
        <v>11325.95814100001</v>
      </c>
      <c r="Z161" s="204">
        <f>W161/X161-1</f>
        <v>0.20346641769514084</v>
      </c>
      <c r="AA161" s="204">
        <f>S161/(X161-V161)-1</f>
        <v>1.309518281525504</v>
      </c>
      <c r="AB161" s="204">
        <f>SUM($C$2:C161)*D161/SUM($B$2:B161)-1</f>
        <v>0.17004917184292778</v>
      </c>
      <c r="AC161" s="204">
        <f>Z161-AB161</f>
        <v>3.3417245852213062E-2</v>
      </c>
      <c r="AD161" s="40">
        <f>IF(E161-F161&lt;0,"达成",E161-F161)</f>
        <v>0.24057916666666668</v>
      </c>
    </row>
    <row r="162" spans="1:30">
      <c r="A162" s="31" t="s">
        <v>1623</v>
      </c>
      <c r="B162" s="2">
        <v>120</v>
      </c>
      <c r="C162" s="178">
        <v>69.91</v>
      </c>
      <c r="D162" s="179">
        <v>1.7144999999999999</v>
      </c>
      <c r="E162" s="32">
        <f>10%*Q162+13%</f>
        <v>0.21000000000000002</v>
      </c>
      <c r="F162" s="13">
        <f>IF(G162="",($F$1*C162-B162)/B162,H162/B162)</f>
        <v>-5.2136916666666741E-2</v>
      </c>
      <c r="H162" s="5">
        <f>IF(G162="",$F$1*C162-B162,G162-B162)</f>
        <v>-6.2564300000000088</v>
      </c>
      <c r="I162" s="2" t="s">
        <v>66</v>
      </c>
      <c r="J162" s="33" t="s">
        <v>1624</v>
      </c>
      <c r="K162" s="34">
        <f>DATE(MID(J162,1,4),MID(J162,5,2),MID(J162,7,2))</f>
        <v>44071</v>
      </c>
      <c r="L162" s="34" t="str">
        <f ca="1">IF(LEN(J162) &gt; 15,DATE(MID(J162,12,4),MID(J162,16,2),MID(J162,18,2)),TEXT(TODAY(),"yyyy-mm-dd"))</f>
        <v>2020-11-10</v>
      </c>
      <c r="M162" s="18">
        <f ca="1">(L162-K162+1)*B162</f>
        <v>9000</v>
      </c>
      <c r="N162" s="19">
        <f ca="1">H162/M162*365</f>
        <v>-0.2537329944444448</v>
      </c>
      <c r="O162" s="35">
        <f>D162*C162</f>
        <v>119.86069499999999</v>
      </c>
      <c r="P162" s="35">
        <f>B162-O162</f>
        <v>0.13930500000000734</v>
      </c>
      <c r="Q162" s="36">
        <f>B162/150</f>
        <v>0.8</v>
      </c>
      <c r="R162" s="37">
        <f>R161+C162-T162</f>
        <v>10286.770000000011</v>
      </c>
      <c r="S162" s="38">
        <f>R162*D162</f>
        <v>17636.667165000017</v>
      </c>
      <c r="T162" s="38">
        <v>1699.21</v>
      </c>
      <c r="U162" s="38">
        <v>2898.73</v>
      </c>
      <c r="V162" s="39">
        <f>V161+U162</f>
        <v>49914.78</v>
      </c>
      <c r="W162" s="39">
        <f>V162+S162</f>
        <v>67551.44716500002</v>
      </c>
      <c r="X162" s="1">
        <f>X161+B162</f>
        <v>55785</v>
      </c>
      <c r="Y162" s="37">
        <f>W162-X162</f>
        <v>11766.44716500002</v>
      </c>
      <c r="Z162" s="204">
        <f>W162/X162-1</f>
        <v>0.21092492901317583</v>
      </c>
      <c r="AA162" s="204">
        <f>S162/(X162-V162)-1</f>
        <v>2.0044303561024992</v>
      </c>
      <c r="AB162" s="204">
        <f>SUM($C$2:C162)*D162/SUM($B$2:B162)-1</f>
        <v>0.1956586644474041</v>
      </c>
      <c r="AC162" s="204">
        <f>Z162-AB162</f>
        <v>1.5266264565771737E-2</v>
      </c>
      <c r="AD162" s="40">
        <f>IF(E162-F162&lt;0,"达成",E162-F162)</f>
        <v>0.26213691666666677</v>
      </c>
    </row>
    <row r="163" spans="1:30">
      <c r="A163" s="31" t="s">
        <v>1625</v>
      </c>
      <c r="B163" s="2">
        <v>120</v>
      </c>
      <c r="C163" s="178">
        <v>70.290000000000006</v>
      </c>
      <c r="D163" s="179">
        <v>1.7053</v>
      </c>
      <c r="E163" s="32">
        <f>10%*Q163+13%</f>
        <v>0.21000000000000002</v>
      </c>
      <c r="F163" s="13">
        <f>IF(G163="",($F$1*C163-B163)/B163,H163/B163)</f>
        <v>-4.6984749999999902E-2</v>
      </c>
      <c r="H163" s="5">
        <f>IF(G163="",$F$1*C163-B163,G163-B163)</f>
        <v>-5.6381699999999881</v>
      </c>
      <c r="I163" s="2" t="s">
        <v>66</v>
      </c>
      <c r="J163" s="33" t="s">
        <v>1626</v>
      </c>
      <c r="K163" s="34">
        <f>DATE(MID(J163,1,4),MID(J163,5,2),MID(J163,7,2))</f>
        <v>44074</v>
      </c>
      <c r="L163" s="34" t="str">
        <f ca="1">IF(LEN(J163) &gt; 15,DATE(MID(J163,12,4),MID(J163,16,2),MID(J163,18,2)),TEXT(TODAY(),"yyyy-mm-dd"))</f>
        <v>2020-11-10</v>
      </c>
      <c r="M163" s="18">
        <f ca="1">(L163-K163+1)*B163</f>
        <v>8640</v>
      </c>
      <c r="N163" s="19">
        <f ca="1">H163/M163*365</f>
        <v>-0.23818657986111061</v>
      </c>
      <c r="O163" s="35">
        <f>D163*C163</f>
        <v>119.86553700000002</v>
      </c>
      <c r="P163" s="35">
        <f>B163-O163</f>
        <v>0.13446299999998246</v>
      </c>
      <c r="Q163" s="36">
        <f>B163/150</f>
        <v>0.8</v>
      </c>
      <c r="R163" s="37">
        <f>R162+C163-T163</f>
        <v>10357.060000000012</v>
      </c>
      <c r="S163" s="38">
        <f>R163*D163</f>
        <v>17661.894418000022</v>
      </c>
      <c r="T163" s="38"/>
      <c r="U163" s="38"/>
      <c r="V163" s="39">
        <f>V162+U163</f>
        <v>49914.78</v>
      </c>
      <c r="W163" s="39">
        <f>V163+S163</f>
        <v>67576.674418000024</v>
      </c>
      <c r="X163" s="1">
        <f>X162+B163</f>
        <v>55905</v>
      </c>
      <c r="Y163" s="37">
        <f>W163-X163</f>
        <v>11671.674418000024</v>
      </c>
      <c r="Z163" s="204">
        <f>W163/X163-1</f>
        <v>0.20877693261783437</v>
      </c>
      <c r="AA163" s="204">
        <f>S163/(X163-V163)-1</f>
        <v>1.9484550514004524</v>
      </c>
      <c r="AB163" s="204">
        <f>SUM($C$2:C163)*D163/SUM($B$2:B163)-1</f>
        <v>0.18823421770419491</v>
      </c>
      <c r="AC163" s="204">
        <f>Z163-AB163</f>
        <v>2.0542714913639459E-2</v>
      </c>
      <c r="AD163" s="40">
        <f>IF(E163-F163&lt;0,"达成",E163-F163)</f>
        <v>0.25698474999999993</v>
      </c>
    </row>
    <row r="164" spans="1:30">
      <c r="A164" s="31" t="s">
        <v>1655</v>
      </c>
      <c r="B164" s="2">
        <v>120</v>
      </c>
      <c r="C164" s="178">
        <v>69.930000000000007</v>
      </c>
      <c r="D164" s="179">
        <v>1.714</v>
      </c>
      <c r="E164" s="32">
        <f>10%*Q164+13%</f>
        <v>0.21000000000000002</v>
      </c>
      <c r="F164" s="13">
        <f>IF(G164="",($F$1*C164-B164)/B164,H164/B164)</f>
        <v>-5.1865749999999856E-2</v>
      </c>
      <c r="H164" s="5">
        <f>IF(G164="",$F$1*C164-B164,G164-B164)</f>
        <v>-6.223889999999983</v>
      </c>
      <c r="I164" s="2" t="s">
        <v>66</v>
      </c>
      <c r="J164" s="33" t="s">
        <v>1656</v>
      </c>
      <c r="K164" s="34">
        <f>DATE(MID(J164,1,4),MID(J164,5,2),MID(J164,7,2))</f>
        <v>44075</v>
      </c>
      <c r="L164" s="34" t="str">
        <f ca="1">IF(LEN(J164) &gt; 15,DATE(MID(J164,12,4),MID(J164,16,2),MID(J164,18,2)),TEXT(TODAY(),"yyyy-mm-dd"))</f>
        <v>2020-11-10</v>
      </c>
      <c r="M164" s="18">
        <f ca="1">(L164-K164+1)*B164</f>
        <v>8520</v>
      </c>
      <c r="N164" s="19">
        <f ca="1">H164/M164*365</f>
        <v>-0.2666337852112669</v>
      </c>
      <c r="O164" s="35">
        <f>D164*C164</f>
        <v>119.86002000000001</v>
      </c>
      <c r="P164" s="35">
        <f>B164-O164</f>
        <v>0.13997999999999422</v>
      </c>
      <c r="Q164" s="36">
        <f>B164/150</f>
        <v>0.8</v>
      </c>
      <c r="R164" s="37">
        <f>R163+C164-T164</f>
        <v>10426.990000000013</v>
      </c>
      <c r="S164" s="38">
        <f>R164*D164</f>
        <v>17871.860860000023</v>
      </c>
      <c r="T164" s="38"/>
      <c r="U164" s="38"/>
      <c r="V164" s="39">
        <f>V163+U164</f>
        <v>49914.78</v>
      </c>
      <c r="W164" s="39">
        <f>V164+S164</f>
        <v>67786.640860000014</v>
      </c>
      <c r="X164" s="1">
        <f>X163+B164</f>
        <v>56025</v>
      </c>
      <c r="Y164" s="37">
        <f>W164-X164</f>
        <v>11761.640860000014</v>
      </c>
      <c r="Z164" s="204">
        <f>W164/X164-1</f>
        <v>0.20993557983043298</v>
      </c>
      <c r="AA164" s="204">
        <f>S164/(X164-V164)-1</f>
        <v>1.9249128280160157</v>
      </c>
      <c r="AB164" s="204">
        <f>SUM($C$2:C164)*D164/SUM($B$2:B164)-1</f>
        <v>0.19326617479139307</v>
      </c>
      <c r="AC164" s="204">
        <f>Z164-AB164</f>
        <v>1.6669405039039908E-2</v>
      </c>
      <c r="AD164" s="40">
        <f>IF(E164-F164&lt;0,"达成",E164-F164)</f>
        <v>0.2618657499999999</v>
      </c>
    </row>
    <row r="165" spans="1:30">
      <c r="A165" s="31" t="s">
        <v>1657</v>
      </c>
      <c r="B165" s="2">
        <v>120</v>
      </c>
      <c r="C165" s="178">
        <v>69.900000000000006</v>
      </c>
      <c r="D165" s="179">
        <v>1.7146999999999999</v>
      </c>
      <c r="E165" s="32">
        <f>10%*Q165+13%</f>
        <v>0.21000000000000002</v>
      </c>
      <c r="F165" s="13">
        <f>IF(G165="",($F$1*C165-B165)/B165,H165/B165)</f>
        <v>-5.2272499999999882E-2</v>
      </c>
      <c r="H165" s="5">
        <f>IF(G165="",$F$1*C165-B165,G165-B165)</f>
        <v>-6.2726999999999862</v>
      </c>
      <c r="I165" s="2" t="s">
        <v>66</v>
      </c>
      <c r="J165" s="33" t="s">
        <v>1658</v>
      </c>
      <c r="K165" s="34">
        <f>DATE(MID(J165,1,4),MID(J165,5,2),MID(J165,7,2))</f>
        <v>44076</v>
      </c>
      <c r="L165" s="34" t="str">
        <f ca="1">IF(LEN(J165) &gt; 15,DATE(MID(J165,12,4),MID(J165,16,2),MID(J165,18,2)),TEXT(TODAY(),"yyyy-mm-dd"))</f>
        <v>2020-11-10</v>
      </c>
      <c r="M165" s="18">
        <f ca="1">(L165-K165+1)*B165</f>
        <v>8400</v>
      </c>
      <c r="N165" s="19">
        <f ca="1">H165/M165*365</f>
        <v>-0.27256374999999944</v>
      </c>
      <c r="O165" s="35">
        <f>D165*C165</f>
        <v>119.85753</v>
      </c>
      <c r="P165" s="35">
        <f>B165-O165</f>
        <v>0.14247000000000298</v>
      </c>
      <c r="Q165" s="36">
        <f>B165/150</f>
        <v>0.8</v>
      </c>
      <c r="R165" s="37">
        <f>R164+C165-T165</f>
        <v>10496.890000000012</v>
      </c>
      <c r="S165" s="38">
        <f>R165*D165</f>
        <v>17999.017283000019</v>
      </c>
      <c r="T165" s="38"/>
      <c r="U165" s="38"/>
      <c r="V165" s="39">
        <f>V164+U165</f>
        <v>49914.78</v>
      </c>
      <c r="W165" s="39">
        <f>V165+S165</f>
        <v>67913.797283000022</v>
      </c>
      <c r="X165" s="1">
        <f>X164+B165</f>
        <v>56145</v>
      </c>
      <c r="Y165" s="37">
        <f>W165-X165</f>
        <v>11768.797283000022</v>
      </c>
      <c r="Z165" s="204">
        <f>W165/X165-1</f>
        <v>0.20961434291566516</v>
      </c>
      <c r="AA165" s="204">
        <f>S165/(X165-V165)-1</f>
        <v>1.8889858276272773</v>
      </c>
      <c r="AB165" s="204">
        <f>SUM($C$2:C165)*D165/SUM($B$2:B165)-1</f>
        <v>0.19273153647881225</v>
      </c>
      <c r="AC165" s="204">
        <f>Z165-AB165</f>
        <v>1.6882806436852915E-2</v>
      </c>
      <c r="AD165" s="40">
        <f>IF(E165-F165&lt;0,"达成",E165-F165)</f>
        <v>0.26227249999999991</v>
      </c>
    </row>
    <row r="166" spans="1:30">
      <c r="A166" s="31" t="s">
        <v>1659</v>
      </c>
      <c r="B166" s="2">
        <v>120</v>
      </c>
      <c r="C166" s="178">
        <v>70.27</v>
      </c>
      <c r="D166" s="179">
        <v>1.7058</v>
      </c>
      <c r="E166" s="32">
        <f>10%*Q166+13%</f>
        <v>0.21000000000000002</v>
      </c>
      <c r="F166" s="13">
        <f>IF(G166="",($F$1*C166-B166)/B166,H166/B166)</f>
        <v>-4.7255916666666661E-2</v>
      </c>
      <c r="H166" s="5">
        <f>IF(G166="",$F$1*C166-B166,G166-B166)</f>
        <v>-5.6707099999999997</v>
      </c>
      <c r="I166" s="2" t="s">
        <v>66</v>
      </c>
      <c r="J166" s="33" t="s">
        <v>1660</v>
      </c>
      <c r="K166" s="34">
        <f>DATE(MID(J166,1,4),MID(J166,5,2),MID(J166,7,2))</f>
        <v>44077</v>
      </c>
      <c r="L166" s="34" t="str">
        <f ca="1">IF(LEN(J166) &gt; 15,DATE(MID(J166,12,4),MID(J166,16,2),MID(J166,18,2)),TEXT(TODAY(),"yyyy-mm-dd"))</f>
        <v>2020-11-10</v>
      </c>
      <c r="M166" s="18">
        <f ca="1">(L166-K166+1)*B166</f>
        <v>8280</v>
      </c>
      <c r="N166" s="19">
        <f ca="1">H166/M166*365</f>
        <v>-0.24997695048309176</v>
      </c>
      <c r="O166" s="35">
        <f>D166*C166</f>
        <v>119.86656599999999</v>
      </c>
      <c r="P166" s="35">
        <f>B166-O166</f>
        <v>0.13343400000000827</v>
      </c>
      <c r="Q166" s="36">
        <f>B166/150</f>
        <v>0.8</v>
      </c>
      <c r="R166" s="37">
        <f>R165+C166-T166</f>
        <v>10567.160000000013</v>
      </c>
      <c r="S166" s="38">
        <f>R166*D166</f>
        <v>18025.461528000022</v>
      </c>
      <c r="T166" s="38"/>
      <c r="U166" s="38"/>
      <c r="V166" s="39">
        <f>V165+U166</f>
        <v>49914.78</v>
      </c>
      <c r="W166" s="39">
        <f>V166+S166</f>
        <v>67940.241528000013</v>
      </c>
      <c r="X166" s="1">
        <f>X165+B166</f>
        <v>56265</v>
      </c>
      <c r="Y166" s="37">
        <f>W166-X166</f>
        <v>11675.241528000013</v>
      </c>
      <c r="Z166" s="204">
        <f>W166/X166-1</f>
        <v>0.20750451484937371</v>
      </c>
      <c r="AA166" s="204">
        <f>S166/(X166-V166)-1</f>
        <v>1.8385570150325528</v>
      </c>
      <c r="AB166" s="204">
        <f>SUM($C$2:C166)*D166/SUM($B$2:B166)-1</f>
        <v>0.18556213585397718</v>
      </c>
      <c r="AC166" s="204">
        <f>Z166-AB166</f>
        <v>2.1942378995396528E-2</v>
      </c>
      <c r="AD166" s="40">
        <f>IF(E166-F166&lt;0,"达成",E166-F166)</f>
        <v>0.2572559166666667</v>
      </c>
    </row>
    <row r="167" spans="1:30">
      <c r="A167" s="31" t="s">
        <v>1661</v>
      </c>
      <c r="B167" s="2">
        <v>120</v>
      </c>
      <c r="C167" s="178">
        <v>70.91</v>
      </c>
      <c r="D167" s="179">
        <v>1.6902999999999999</v>
      </c>
      <c r="E167" s="32">
        <f>10%*Q167+13%</f>
        <v>0.21000000000000002</v>
      </c>
      <c r="F167" s="13">
        <f>IF(G167="",($F$1*C167-B167)/B167,H167/B167)</f>
        <v>-3.8578583333333326E-2</v>
      </c>
      <c r="H167" s="5">
        <f>IF(G167="",$F$1*C167-B167,G167-B167)</f>
        <v>-4.6294299999999993</v>
      </c>
      <c r="I167" s="2" t="s">
        <v>66</v>
      </c>
      <c r="J167" s="33" t="s">
        <v>1662</v>
      </c>
      <c r="K167" s="34">
        <f>DATE(MID(J167,1,4),MID(J167,5,2),MID(J167,7,2))</f>
        <v>44078</v>
      </c>
      <c r="L167" s="34" t="str">
        <f ca="1">IF(LEN(J167) &gt; 15,DATE(MID(J167,12,4),MID(J167,16,2),MID(J167,18,2)),TEXT(TODAY(),"yyyy-mm-dd"))</f>
        <v>2020-11-10</v>
      </c>
      <c r="M167" s="18">
        <f ca="1">(L167-K167+1)*B167</f>
        <v>8160</v>
      </c>
      <c r="N167" s="19">
        <f ca="1">H167/M167*365</f>
        <v>-0.20707621936274506</v>
      </c>
      <c r="O167" s="35">
        <f>D167*C167</f>
        <v>119.85917299999998</v>
      </c>
      <c r="P167" s="35">
        <f>B167-O167</f>
        <v>0.1408270000000158</v>
      </c>
      <c r="Q167" s="36">
        <f>B167/150</f>
        <v>0.8</v>
      </c>
      <c r="R167" s="37">
        <f>R166+C167-T167</f>
        <v>10638.070000000012</v>
      </c>
      <c r="S167" s="38">
        <f>R167*D167</f>
        <v>17981.529721000021</v>
      </c>
      <c r="T167" s="38"/>
      <c r="U167" s="38"/>
      <c r="V167" s="39">
        <f>V166+U167</f>
        <v>49914.78</v>
      </c>
      <c r="W167" s="39">
        <f>V167+S167</f>
        <v>67896.309721000027</v>
      </c>
      <c r="X167" s="1">
        <f>X166+B167</f>
        <v>56385</v>
      </c>
      <c r="Y167" s="37">
        <f>W167-X167</f>
        <v>11511.309721000027</v>
      </c>
      <c r="Z167" s="204">
        <f>W167/X167-1</f>
        <v>0.20415553287221821</v>
      </c>
      <c r="AA167" s="204">
        <f>S167/(X167-V167)-1</f>
        <v>1.7791218414520706</v>
      </c>
      <c r="AB167" s="204">
        <f>SUM($C$2:C167)*D167/SUM($B$2:B167)-1</f>
        <v>0.17387644548205849</v>
      </c>
      <c r="AC167" s="204">
        <f>Z167-AB167</f>
        <v>3.027908739015972E-2</v>
      </c>
      <c r="AD167" s="40">
        <f>IF(E167-F167&lt;0,"达成",E167-F167)</f>
        <v>0.24857858333333335</v>
      </c>
    </row>
    <row r="168" spans="1:30">
      <c r="A168" s="31" t="s">
        <v>1663</v>
      </c>
      <c r="B168" s="2">
        <v>120</v>
      </c>
      <c r="C168" s="178">
        <v>72.349999999999994</v>
      </c>
      <c r="D168" s="179">
        <v>1.6567000000000001</v>
      </c>
      <c r="E168" s="32">
        <f>10%*Q168+13%</f>
        <v>0.21000000000000002</v>
      </c>
      <c r="F168" s="13">
        <f>IF(G168="",($F$1*C168-B168)/B168,H168/B168)</f>
        <v>-1.9054583333333378E-2</v>
      </c>
      <c r="H168" s="5">
        <f>IF(G168="",$F$1*C168-B168,G168-B168)</f>
        <v>-2.2865500000000054</v>
      </c>
      <c r="I168" s="2" t="s">
        <v>66</v>
      </c>
      <c r="J168" s="33" t="s">
        <v>1664</v>
      </c>
      <c r="K168" s="34">
        <f>DATE(MID(J168,1,4),MID(J168,5,2),MID(J168,7,2))</f>
        <v>44081</v>
      </c>
      <c r="L168" s="34" t="str">
        <f ca="1">IF(LEN(J168) &gt; 15,DATE(MID(J168,12,4),MID(J168,16,2),MID(J168,18,2)),TEXT(TODAY(),"yyyy-mm-dd"))</f>
        <v>2020-11-10</v>
      </c>
      <c r="M168" s="18">
        <f ca="1">(L168-K168+1)*B168</f>
        <v>7800</v>
      </c>
      <c r="N168" s="19">
        <f ca="1">H168/M168*365</f>
        <v>-0.10699881410256436</v>
      </c>
      <c r="O168" s="35">
        <f>D168*C168</f>
        <v>119.862245</v>
      </c>
      <c r="P168" s="35">
        <f>B168-O168</f>
        <v>0.13775499999999852</v>
      </c>
      <c r="Q168" s="36">
        <f>B168/150</f>
        <v>0.8</v>
      </c>
      <c r="R168" s="37">
        <f>R167+C168-T168</f>
        <v>10710.420000000013</v>
      </c>
      <c r="S168" s="38">
        <f>R168*D168</f>
        <v>17743.952814000022</v>
      </c>
      <c r="T168" s="38"/>
      <c r="U168" s="38"/>
      <c r="V168" s="39">
        <f>V167+U168</f>
        <v>49914.78</v>
      </c>
      <c r="W168" s="39">
        <f>V168+S168</f>
        <v>67658.732814000017</v>
      </c>
      <c r="X168" s="1">
        <f>X167+B168</f>
        <v>56505</v>
      </c>
      <c r="Y168" s="37">
        <f>W168-X168</f>
        <v>11153.732814000017</v>
      </c>
      <c r="Z168" s="204">
        <f>W168/X168-1</f>
        <v>0.19739373177594932</v>
      </c>
      <c r="AA168" s="204">
        <f>S168/(X168-V168)-1</f>
        <v>1.6924674463068028</v>
      </c>
      <c r="AB168" s="204">
        <f>SUM($C$2:C168)*D168/SUM($B$2:B168)-1</f>
        <v>0.14975906326881794</v>
      </c>
      <c r="AC168" s="204">
        <f>Z168-AB168</f>
        <v>4.7634668507131384E-2</v>
      </c>
      <c r="AD168" s="40">
        <f>IF(E168-F168&lt;0,"达成",E168-F168)</f>
        <v>0.22905458333333339</v>
      </c>
    </row>
    <row r="169" spans="1:30">
      <c r="A169" s="31" t="s">
        <v>1665</v>
      </c>
      <c r="B169" s="2">
        <v>135</v>
      </c>
      <c r="C169" s="178">
        <v>80.98</v>
      </c>
      <c r="D169" s="179">
        <v>1.6651</v>
      </c>
      <c r="E169" s="32">
        <f>10%*Q169+13%</f>
        <v>0.22000000000000003</v>
      </c>
      <c r="F169" s="13">
        <f>IF(G169="",($F$1*C169-B169)/B169,H169/B169)</f>
        <v>-2.4041037037037076E-2</v>
      </c>
      <c r="H169" s="5">
        <f>IF(G169="",$F$1*C169-B169,G169-B169)</f>
        <v>-3.2455400000000054</v>
      </c>
      <c r="I169" s="2" t="s">
        <v>66</v>
      </c>
      <c r="J169" s="33" t="s">
        <v>1666</v>
      </c>
      <c r="K169" s="34">
        <f>DATE(MID(J169,1,4),MID(J169,5,2),MID(J169,7,2))</f>
        <v>44082</v>
      </c>
      <c r="L169" s="34" t="str">
        <f ca="1">IF(LEN(J169) &gt; 15,DATE(MID(J169,12,4),MID(J169,16,2),MID(J169,18,2)),TEXT(TODAY(),"yyyy-mm-dd"))</f>
        <v>2020-11-10</v>
      </c>
      <c r="M169" s="18">
        <f ca="1">(L169-K169+1)*B169</f>
        <v>8640</v>
      </c>
      <c r="N169" s="19">
        <f ca="1">H169/M169*365</f>
        <v>-0.13710903935185206</v>
      </c>
      <c r="O169" s="35">
        <f>D169*C169</f>
        <v>134.839798</v>
      </c>
      <c r="P169" s="35">
        <f>B169-O169</f>
        <v>0.16020199999999818</v>
      </c>
      <c r="Q169" s="36">
        <f>B169/150</f>
        <v>0.9</v>
      </c>
      <c r="R169" s="37">
        <f>R168+C169-T169</f>
        <v>10791.400000000012</v>
      </c>
      <c r="S169" s="38">
        <f>R169*D169</f>
        <v>17968.76014000002</v>
      </c>
      <c r="T169" s="38"/>
      <c r="U169" s="38"/>
      <c r="V169" s="39">
        <f>V168+U169</f>
        <v>49914.78</v>
      </c>
      <c r="W169" s="39">
        <f>V169+S169</f>
        <v>67883.540140000026</v>
      </c>
      <c r="X169" s="1">
        <f>X168+B169</f>
        <v>56640</v>
      </c>
      <c r="Y169" s="37">
        <f>W169-X169</f>
        <v>11243.540140000026</v>
      </c>
      <c r="Z169" s="204">
        <f>W169/X169-1</f>
        <v>0.19850883015536769</v>
      </c>
      <c r="AA169" s="204">
        <f>S169/(X169-V169)-1</f>
        <v>1.6718471871552185</v>
      </c>
      <c r="AB169" s="204">
        <f>SUM($C$2:C169)*D169/SUM($B$2:B169)-1</f>
        <v>0.15468365666025297</v>
      </c>
      <c r="AC169" s="204">
        <f>Z169-AB169</f>
        <v>4.3825173495114722E-2</v>
      </c>
      <c r="AD169" s="40">
        <f>IF(E169-F169&lt;0,"达成",E169-F169)</f>
        <v>0.24404103703703711</v>
      </c>
    </row>
    <row r="170" spans="1:30">
      <c r="A170" s="31" t="s">
        <v>1667</v>
      </c>
      <c r="B170" s="2">
        <v>135</v>
      </c>
      <c r="C170" s="178">
        <v>82.82</v>
      </c>
      <c r="D170" s="179">
        <v>1.6282000000000001</v>
      </c>
      <c r="E170" s="32">
        <f>10%*Q170+13%</f>
        <v>0.22000000000000003</v>
      </c>
      <c r="F170" s="13">
        <f>IF(G170="",($F$1*C170-B170)/B170,H170/B170)</f>
        <v>-1.8656296296297923E-3</v>
      </c>
      <c r="H170" s="5">
        <f>IF(G170="",$F$1*C170-B170,G170-B170)</f>
        <v>-0.25186000000002196</v>
      </c>
      <c r="I170" s="2" t="s">
        <v>66</v>
      </c>
      <c r="J170" s="33" t="s">
        <v>1668</v>
      </c>
      <c r="K170" s="34">
        <f>DATE(MID(J170,1,4),MID(J170,5,2),MID(J170,7,2))</f>
        <v>44083</v>
      </c>
      <c r="L170" s="34" t="str">
        <f ca="1">IF(LEN(J170) &gt; 15,DATE(MID(J170,12,4),MID(J170,16,2),MID(J170,18,2)),TEXT(TODAY(),"yyyy-mm-dd"))</f>
        <v>2020-11-10</v>
      </c>
      <c r="M170" s="18">
        <f ca="1">(L170-K170+1)*B170</f>
        <v>8505</v>
      </c>
      <c r="N170" s="19">
        <f ca="1">H170/M170*365</f>
        <v>-1.0808806584363081E-2</v>
      </c>
      <c r="O170" s="35">
        <f>D170*C170</f>
        <v>134.84752399999999</v>
      </c>
      <c r="P170" s="35">
        <f>B170-O170</f>
        <v>0.15247600000000716</v>
      </c>
      <c r="Q170" s="36">
        <f>B170/150</f>
        <v>0.9</v>
      </c>
      <c r="R170" s="37">
        <f>R169+C170-T170</f>
        <v>10874.220000000012</v>
      </c>
      <c r="S170" s="38">
        <f>R170*D170</f>
        <v>17705.405004000022</v>
      </c>
      <c r="T170" s="38"/>
      <c r="U170" s="38"/>
      <c r="V170" s="39">
        <f>V169+U170</f>
        <v>49914.78</v>
      </c>
      <c r="W170" s="39">
        <f>V170+S170</f>
        <v>67620.185004000028</v>
      </c>
      <c r="X170" s="1">
        <f>X169+B170</f>
        <v>56775</v>
      </c>
      <c r="Y170" s="37">
        <f>W170-X170</f>
        <v>10845.185004000028</v>
      </c>
      <c r="Z170" s="204">
        <f>W170/X170-1</f>
        <v>0.1910204315984152</v>
      </c>
      <c r="AA170" s="204">
        <f>S170/(X170-V170)-1</f>
        <v>1.5808800598231572</v>
      </c>
      <c r="AB170" s="204">
        <f>SUM($C$2:C170)*D170/SUM($B$2:B170)-1</f>
        <v>0.12834744583333402</v>
      </c>
      <c r="AC170" s="204">
        <f>Z170-AB170</f>
        <v>6.2672985765081179E-2</v>
      </c>
      <c r="AD170" s="40">
        <f>IF(E170-F170&lt;0,"达成",E170-F170)</f>
        <v>0.22186562962962983</v>
      </c>
    </row>
    <row r="171" spans="1:30">
      <c r="A171" s="31" t="s">
        <v>1669</v>
      </c>
      <c r="B171" s="2">
        <v>135</v>
      </c>
      <c r="C171" s="178">
        <v>82.85</v>
      </c>
      <c r="D171" s="179">
        <v>1.6274999999999999</v>
      </c>
      <c r="E171" s="32">
        <f>10%*Q171+13%</f>
        <v>0.22000000000000003</v>
      </c>
      <c r="F171" s="13">
        <f>IF(G171="",($F$1*C171-B171)/B171,H171/B171)</f>
        <v>-1.5040740740742136E-3</v>
      </c>
      <c r="H171" s="5">
        <f>IF(G171="",$F$1*C171-B171,G171-B171)</f>
        <v>-0.20305000000001883</v>
      </c>
      <c r="I171" s="2" t="s">
        <v>66</v>
      </c>
      <c r="J171" s="33" t="s">
        <v>1670</v>
      </c>
      <c r="K171" s="34">
        <f>DATE(MID(J171,1,4),MID(J171,5,2),MID(J171,7,2))</f>
        <v>44084</v>
      </c>
      <c r="L171" s="34" t="str">
        <f ca="1">IF(LEN(J171) &gt; 15,DATE(MID(J171,12,4),MID(J171,16,2),MID(J171,18,2)),TEXT(TODAY(),"yyyy-mm-dd"))</f>
        <v>2020-11-10</v>
      </c>
      <c r="M171" s="18">
        <f ca="1">(L171-K171+1)*B171</f>
        <v>8370</v>
      </c>
      <c r="N171" s="19">
        <f ca="1">H171/M171*365</f>
        <v>-8.8546296296304512E-3</v>
      </c>
      <c r="O171" s="35">
        <f>D171*C171</f>
        <v>134.83837499999998</v>
      </c>
      <c r="P171" s="35">
        <f>B171-O171</f>
        <v>0.16162500000001501</v>
      </c>
      <c r="Q171" s="36">
        <f>B171/150</f>
        <v>0.9</v>
      </c>
      <c r="R171" s="37">
        <f>R170+C171-T171</f>
        <v>10957.070000000012</v>
      </c>
      <c r="S171" s="38">
        <f>R171*D171</f>
        <v>17832.631425000021</v>
      </c>
      <c r="T171" s="38"/>
      <c r="U171" s="38"/>
      <c r="V171" s="39">
        <f>V170+U171</f>
        <v>49914.78</v>
      </c>
      <c r="W171" s="39">
        <f>V171+S171</f>
        <v>67747.411425000028</v>
      </c>
      <c r="X171" s="1">
        <f>X170+B171</f>
        <v>56910</v>
      </c>
      <c r="Y171" s="37">
        <f>W171-X171</f>
        <v>10837.411425000028</v>
      </c>
      <c r="Z171" s="204">
        <f>W171/X171-1</f>
        <v>0.19043070506062243</v>
      </c>
      <c r="AA171" s="204">
        <f>S171/(X171-V171)-1</f>
        <v>1.5492595550961967</v>
      </c>
      <c r="AB171" s="204">
        <f>SUM($C$2:C171)*D171/SUM($B$2:B171)-1</f>
        <v>0.12712579581483885</v>
      </c>
      <c r="AC171" s="204">
        <f>Z171-AB171</f>
        <v>6.330490924578358E-2</v>
      </c>
      <c r="AD171" s="40">
        <f>IF(E171-F171&lt;0,"达成",E171-F171)</f>
        <v>0.22150407407407424</v>
      </c>
    </row>
    <row r="172" spans="1:30">
      <c r="A172" s="31" t="s">
        <v>1671</v>
      </c>
      <c r="B172" s="2">
        <v>135</v>
      </c>
      <c r="C172" s="178">
        <v>82.09</v>
      </c>
      <c r="D172" s="179">
        <v>1.6425000000000001</v>
      </c>
      <c r="E172" s="32">
        <f>10%*Q172+13%</f>
        <v>0.22000000000000003</v>
      </c>
      <c r="F172" s="13">
        <f>IF(G172="",($F$1*C172-B172)/B172,H172/B172)</f>
        <v>-1.0663481481481506E-2</v>
      </c>
      <c r="H172" s="5">
        <f>IF(G172="",$F$1*C172-B172,G172-B172)</f>
        <v>-1.4395700000000033</v>
      </c>
      <c r="I172" s="2" t="s">
        <v>66</v>
      </c>
      <c r="J172" s="33" t="s">
        <v>1672</v>
      </c>
      <c r="K172" s="34">
        <f>DATE(MID(J172,1,4),MID(J172,5,2),MID(J172,7,2))</f>
        <v>44085</v>
      </c>
      <c r="L172" s="34" t="str">
        <f ca="1">IF(LEN(J172) &gt; 15,DATE(MID(J172,12,4),MID(J172,16,2),MID(J172,18,2)),TEXT(TODAY(),"yyyy-mm-dd"))</f>
        <v>2020-11-10</v>
      </c>
      <c r="M172" s="18">
        <f ca="1">(L172-K172+1)*B172</f>
        <v>8235</v>
      </c>
      <c r="N172" s="19">
        <f ca="1">H172/M172*365</f>
        <v>-6.3806077717061482E-2</v>
      </c>
      <c r="O172" s="35">
        <f>D172*C172</f>
        <v>134.83282500000001</v>
      </c>
      <c r="P172" s="35">
        <f>B172-O172</f>
        <v>0.16717499999998608</v>
      </c>
      <c r="Q172" s="36">
        <f>B172/150</f>
        <v>0.9</v>
      </c>
      <c r="R172" s="37">
        <f>R171+C172-T172</f>
        <v>11039.160000000013</v>
      </c>
      <c r="S172" s="38">
        <f>R172*D172</f>
        <v>18131.820300000021</v>
      </c>
      <c r="T172" s="38"/>
      <c r="U172" s="38"/>
      <c r="V172" s="39">
        <f>V171+U172</f>
        <v>49914.78</v>
      </c>
      <c r="W172" s="39">
        <f>V172+S172</f>
        <v>68046.60030000002</v>
      </c>
      <c r="X172" s="1">
        <f>X171+B172</f>
        <v>57045</v>
      </c>
      <c r="Y172" s="37">
        <f>W172-X172</f>
        <v>11001.60030000002</v>
      </c>
      <c r="Z172" s="204">
        <f>W172/X172-1</f>
        <v>0.1928582750460166</v>
      </c>
      <c r="AA172" s="204">
        <f>S172/(X172-V172)-1</f>
        <v>1.5429538359265238</v>
      </c>
      <c r="AB172" s="204">
        <f>SUM($C$2:C172)*D172/SUM($B$2:B172)-1</f>
        <v>0.13672668032786972</v>
      </c>
      <c r="AC172" s="204">
        <f>Z172-AB172</f>
        <v>5.6131594718146882E-2</v>
      </c>
      <c r="AD172" s="40">
        <f>IF(E172-F172&lt;0,"达成",E172-F172)</f>
        <v>0.23066348148148152</v>
      </c>
    </row>
    <row r="173" spans="1:30">
      <c r="A173" s="31" t="s">
        <v>1686</v>
      </c>
      <c r="B173" s="2">
        <v>135</v>
      </c>
      <c r="C173" s="178">
        <v>81.709999999999994</v>
      </c>
      <c r="D173" s="179">
        <v>1.6503000000000001</v>
      </c>
      <c r="E173" s="32">
        <f>10%*Q173+13%</f>
        <v>0.22000000000000003</v>
      </c>
      <c r="F173" s="13">
        <f>IF(G173="",($F$1*C173-B173)/B173,H173/B173)</f>
        <v>-1.5243185185185363E-2</v>
      </c>
      <c r="H173" s="5">
        <f>IF(G173="",$F$1*C173-B173,G173-B173)</f>
        <v>-2.057830000000024</v>
      </c>
      <c r="I173" s="2" t="s">
        <v>66</v>
      </c>
      <c r="J173" s="33" t="s">
        <v>1687</v>
      </c>
      <c r="K173" s="34">
        <f>DATE(MID(J173,1,4),MID(J173,5,2),MID(J173,7,2))</f>
        <v>44088</v>
      </c>
      <c r="L173" s="34" t="str">
        <f ca="1">IF(LEN(J173) &gt; 15,DATE(MID(J173,12,4),MID(J173,16,2),MID(J173,18,2)),TEXT(TODAY(),"yyyy-mm-dd"))</f>
        <v>2020-11-10</v>
      </c>
      <c r="M173" s="18">
        <f ca="1">(L173-K173+1)*B173</f>
        <v>7830</v>
      </c>
      <c r="N173" s="19">
        <f ca="1">H173/M173*365</f>
        <v>-9.5926941251597536E-2</v>
      </c>
      <c r="O173" s="35">
        <f>D173*C173</f>
        <v>134.846013</v>
      </c>
      <c r="P173" s="35">
        <f>B173-O173</f>
        <v>0.15398700000000076</v>
      </c>
      <c r="Q173" s="36">
        <f>B173/150</f>
        <v>0.9</v>
      </c>
      <c r="R173" s="37">
        <f>R172+C173-T173</f>
        <v>11120.870000000012</v>
      </c>
      <c r="S173" s="38">
        <f>R173*D173</f>
        <v>18352.771761000022</v>
      </c>
      <c r="T173" s="38"/>
      <c r="U173" s="38"/>
      <c r="V173" s="39">
        <f>V172+U173</f>
        <v>49914.78</v>
      </c>
      <c r="W173" s="39">
        <f>V173+S173</f>
        <v>68267.551761000024</v>
      </c>
      <c r="X173" s="1">
        <f>X172+B173</f>
        <v>57180</v>
      </c>
      <c r="Y173" s="37">
        <f>W173-X173</f>
        <v>11087.551761000024</v>
      </c>
      <c r="Z173" s="204">
        <f>W173/X173-1</f>
        <v>0.19390611684155346</v>
      </c>
      <c r="AA173" s="204">
        <f>S173/(X173-V173)-1</f>
        <v>1.5261136980022654</v>
      </c>
      <c r="AB173" s="204">
        <f>SUM($C$2:C173)*D173/SUM($B$2:B173)-1</f>
        <v>0.14131643987460873</v>
      </c>
      <c r="AC173" s="204">
        <f>Z173-AB173</f>
        <v>5.2589676966944721E-2</v>
      </c>
      <c r="AD173" s="40">
        <f>IF(E173-F173&lt;0,"达成",E173-F173)</f>
        <v>0.23524318518518539</v>
      </c>
    </row>
    <row r="174" spans="1:30">
      <c r="A174" s="31" t="s">
        <v>1688</v>
      </c>
      <c r="B174" s="2">
        <v>135</v>
      </c>
      <c r="C174" s="178">
        <v>81.09</v>
      </c>
      <c r="D174" s="179">
        <v>1.6629</v>
      </c>
      <c r="E174" s="32">
        <f>10%*Q174+13%</f>
        <v>0.22000000000000003</v>
      </c>
      <c r="F174" s="13">
        <f>IF(G174="",($F$1*C174-B174)/B174,H174/B174)</f>
        <v>-2.2715333333333219E-2</v>
      </c>
      <c r="H174" s="5">
        <f>IF(G174="",$F$1*C174-B174,G174-B174)</f>
        <v>-3.0665699999999845</v>
      </c>
      <c r="I174" s="2" t="s">
        <v>66</v>
      </c>
      <c r="J174" s="33" t="s">
        <v>1689</v>
      </c>
      <c r="K174" s="34">
        <f>DATE(MID(J174,1,4),MID(J174,5,2),MID(J174,7,2))</f>
        <v>44089</v>
      </c>
      <c r="L174" s="34" t="str">
        <f ca="1">IF(LEN(J174) &gt; 15,DATE(MID(J174,12,4),MID(J174,16,2),MID(J174,18,2)),TEXT(TODAY(),"yyyy-mm-dd"))</f>
        <v>2020-11-10</v>
      </c>
      <c r="M174" s="18">
        <f ca="1">(L174-K174+1)*B174</f>
        <v>7695</v>
      </c>
      <c r="N174" s="19">
        <f ca="1">H174/M174*365</f>
        <v>-0.14545783625730921</v>
      </c>
      <c r="O174" s="35">
        <f>D174*C174</f>
        <v>134.844561</v>
      </c>
      <c r="P174" s="35">
        <f>B174-O174</f>
        <v>0.15543900000000122</v>
      </c>
      <c r="Q174" s="36">
        <f>B174/150</f>
        <v>0.9</v>
      </c>
      <c r="R174" s="37">
        <f>R173+C174-T174</f>
        <v>11201.960000000012</v>
      </c>
      <c r="S174" s="38">
        <f>R174*D174</f>
        <v>18627.739284000021</v>
      </c>
      <c r="T174" s="38"/>
      <c r="U174" s="38"/>
      <c r="V174" s="39">
        <f>V173+U174</f>
        <v>49914.78</v>
      </c>
      <c r="W174" s="39">
        <f>V174+S174</f>
        <v>68542.519284000024</v>
      </c>
      <c r="X174" s="1">
        <f>X173+B174</f>
        <v>57315</v>
      </c>
      <c r="Y174" s="37">
        <f>W174-X174</f>
        <v>11227.519284000024</v>
      </c>
      <c r="Z174" s="204">
        <f>W174/X174-1</f>
        <v>0.19589146443339489</v>
      </c>
      <c r="AA174" s="204">
        <f>S174/(X174-V174)-1</f>
        <v>1.5171872301093776</v>
      </c>
      <c r="AB174" s="204">
        <f>SUM($C$2:C174)*D174/SUM($B$2:B174)-1</f>
        <v>0.1491820861596016</v>
      </c>
      <c r="AC174" s="204">
        <f>Z174-AB174</f>
        <v>4.6709378273793289E-2</v>
      </c>
      <c r="AD174" s="40">
        <f>IF(E174-F174&lt;0,"达成",E174-F174)</f>
        <v>0.24271533333333326</v>
      </c>
    </row>
    <row r="175" spans="1:30">
      <c r="A175" s="31" t="s">
        <v>1690</v>
      </c>
      <c r="B175" s="2">
        <v>135</v>
      </c>
      <c r="C175" s="178">
        <v>81.55</v>
      </c>
      <c r="D175" s="179">
        <v>1.6535</v>
      </c>
      <c r="E175" s="32">
        <f>10%*Q175+13%</f>
        <v>0.22000000000000003</v>
      </c>
      <c r="F175" s="13">
        <f>IF(G175="",($F$1*C175-B175)/B175,H175/B175)</f>
        <v>-1.7171481481481503E-2</v>
      </c>
      <c r="H175" s="5">
        <f>IF(G175="",$F$1*C175-B175,G175-B175)</f>
        <v>-2.3181500000000028</v>
      </c>
      <c r="I175" s="2" t="s">
        <v>66</v>
      </c>
      <c r="J175" s="33" t="s">
        <v>1691</v>
      </c>
      <c r="K175" s="34">
        <f>DATE(MID(J175,1,4),MID(J175,5,2),MID(J175,7,2))</f>
        <v>44090</v>
      </c>
      <c r="L175" s="34" t="str">
        <f ca="1">IF(LEN(J175) &gt; 15,DATE(MID(J175,12,4),MID(J175,16,2),MID(J175,18,2)),TEXT(TODAY(),"yyyy-mm-dd"))</f>
        <v>2020-11-10</v>
      </c>
      <c r="M175" s="18">
        <f ca="1">(L175-K175+1)*B175</f>
        <v>7560</v>
      </c>
      <c r="N175" s="19">
        <f ca="1">H175/M175*365</f>
        <v>-0.11192126322751336</v>
      </c>
      <c r="O175" s="35">
        <f>D175*C175</f>
        <v>134.84292499999998</v>
      </c>
      <c r="P175" s="35">
        <f>B175-O175</f>
        <v>0.15707500000002028</v>
      </c>
      <c r="Q175" s="36">
        <f>B175/150</f>
        <v>0.9</v>
      </c>
      <c r="R175" s="37">
        <f>R174+C175-T175</f>
        <v>11283.510000000011</v>
      </c>
      <c r="S175" s="38">
        <f>R175*D175</f>
        <v>18657.283785000018</v>
      </c>
      <c r="T175" s="38"/>
      <c r="U175" s="38"/>
      <c r="V175" s="39">
        <f>V174+U175</f>
        <v>49914.78</v>
      </c>
      <c r="W175" s="39">
        <f>V175+S175</f>
        <v>68572.06378500002</v>
      </c>
      <c r="X175" s="1">
        <f>X174+B175</f>
        <v>57450</v>
      </c>
      <c r="Y175" s="37">
        <f>W175-X175</f>
        <v>11122.06378500002</v>
      </c>
      <c r="Z175" s="204">
        <f>W175/X175-1</f>
        <v>0.19359554020887759</v>
      </c>
      <c r="AA175" s="204">
        <f>S175/(X175-V175)-1</f>
        <v>1.4760104927261599</v>
      </c>
      <c r="AB175" s="204">
        <f>SUM($C$2:C175)*D175/SUM($B$2:B175)-1</f>
        <v>0.14188338582351778</v>
      </c>
      <c r="AC175" s="204">
        <f>Z175-AB175</f>
        <v>5.171215438535981E-2</v>
      </c>
      <c r="AD175" s="40">
        <f>IF(E175-F175&lt;0,"达成",E175-F175)</f>
        <v>0.23717148148148154</v>
      </c>
    </row>
    <row r="176" spans="1:30">
      <c r="A176" s="31" t="s">
        <v>1692</v>
      </c>
      <c r="B176" s="2">
        <v>135</v>
      </c>
      <c r="C176" s="178">
        <v>81.92</v>
      </c>
      <c r="D176" s="179">
        <v>1.6459999999999999</v>
      </c>
      <c r="E176" s="32">
        <f>10%*Q176+13%</f>
        <v>0.22000000000000003</v>
      </c>
      <c r="F176" s="13">
        <f>IF(G176="",($F$1*C176-B176)/B176,H176/B176)</f>
        <v>-1.2712296296296312E-2</v>
      </c>
      <c r="H176" s="5">
        <f>IF(G176="",$F$1*C176-B176,G176-B176)</f>
        <v>-1.7161600000000021</v>
      </c>
      <c r="I176" s="2" t="s">
        <v>66</v>
      </c>
      <c r="J176" s="33" t="s">
        <v>1693</v>
      </c>
      <c r="K176" s="34">
        <f>DATE(MID(J176,1,4),MID(J176,5,2),MID(J176,7,2))</f>
        <v>44091</v>
      </c>
      <c r="L176" s="34" t="str">
        <f ca="1">IF(LEN(J176) &gt; 15,DATE(MID(J176,12,4),MID(J176,16,2),MID(J176,18,2)),TEXT(TODAY(),"yyyy-mm-dd"))</f>
        <v>2020-11-10</v>
      </c>
      <c r="M176" s="18">
        <f ca="1">(L176-K176+1)*B176</f>
        <v>7425</v>
      </c>
      <c r="N176" s="19">
        <f ca="1">H176/M176*365</f>
        <v>-8.436342087542098E-2</v>
      </c>
      <c r="O176" s="35">
        <f>D176*C176</f>
        <v>134.84031999999999</v>
      </c>
      <c r="P176" s="35">
        <f>B176-O176</f>
        <v>0.1596800000000087</v>
      </c>
      <c r="Q176" s="36">
        <f>B176/150</f>
        <v>0.9</v>
      </c>
      <c r="R176" s="37">
        <f>R175+C176-T176</f>
        <v>11365.430000000011</v>
      </c>
      <c r="S176" s="38">
        <f>R176*D176</f>
        <v>18707.497780000016</v>
      </c>
      <c r="T176" s="38"/>
      <c r="U176" s="38"/>
      <c r="V176" s="39">
        <f>V175+U176</f>
        <v>49914.78</v>
      </c>
      <c r="W176" s="39">
        <f>V176+S176</f>
        <v>68622.277780000019</v>
      </c>
      <c r="X176" s="1">
        <f>X175+B176</f>
        <v>57585</v>
      </c>
      <c r="Y176" s="37">
        <f>W176-X176</f>
        <v>11037.277780000019</v>
      </c>
      <c r="Z176" s="204">
        <f>W176/X176-1</f>
        <v>0.19166931978813961</v>
      </c>
      <c r="AA176" s="204">
        <f>S176/(X176-V176)-1</f>
        <v>1.4389779928085522</v>
      </c>
      <c r="AB176" s="204">
        <f>SUM($C$2:C176)*D176/SUM($B$2:B176)-1</f>
        <v>0.1359389001233049</v>
      </c>
      <c r="AC176" s="204">
        <f>Z176-AB176</f>
        <v>5.5730419664834718E-2</v>
      </c>
      <c r="AD176" s="40">
        <f>IF(E176-F176&lt;0,"达成",E176-F176)</f>
        <v>0.23271229629629633</v>
      </c>
    </row>
    <row r="177" spans="1:30">
      <c r="A177" s="31" t="s">
        <v>1694</v>
      </c>
      <c r="B177" s="2">
        <v>135</v>
      </c>
      <c r="C177" s="178">
        <v>80.209999999999994</v>
      </c>
      <c r="D177" s="179">
        <v>1.6811</v>
      </c>
      <c r="E177" s="32">
        <f>10%*Q177+13%</f>
        <v>0.22000000000000003</v>
      </c>
      <c r="F177" s="13">
        <f>IF(G177="",($F$1*C177-B177)/B177,H177/B177)</f>
        <v>-3.3320962962963038E-2</v>
      </c>
      <c r="H177" s="5">
        <f>IF(G177="",$F$1*C177-B177,G177-B177)</f>
        <v>-4.4983300000000099</v>
      </c>
      <c r="I177" s="2" t="s">
        <v>66</v>
      </c>
      <c r="J177" s="33" t="s">
        <v>1695</v>
      </c>
      <c r="K177" s="34">
        <f>DATE(MID(J177,1,4),MID(J177,5,2),MID(J177,7,2))</f>
        <v>44092</v>
      </c>
      <c r="L177" s="34" t="str">
        <f ca="1">IF(LEN(J177) &gt; 15,DATE(MID(J177,12,4),MID(J177,16,2),MID(J177,18,2)),TEXT(TODAY(),"yyyy-mm-dd"))</f>
        <v>2020-11-10</v>
      </c>
      <c r="M177" s="18">
        <f ca="1">(L177-K177+1)*B177</f>
        <v>7290</v>
      </c>
      <c r="N177" s="19">
        <f ca="1">H177/M177*365</f>
        <v>-0.22522502743484274</v>
      </c>
      <c r="O177" s="35">
        <f>D177*C177</f>
        <v>134.84103099999999</v>
      </c>
      <c r="P177" s="35">
        <f>B177-O177</f>
        <v>0.15896900000001324</v>
      </c>
      <c r="Q177" s="36">
        <f>B177/150</f>
        <v>0.9</v>
      </c>
      <c r="R177" s="37">
        <f>R176+C177-T177</f>
        <v>11445.64000000001</v>
      </c>
      <c r="S177" s="38">
        <f>R177*D177</f>
        <v>19241.265404000016</v>
      </c>
      <c r="T177" s="38"/>
      <c r="U177" s="38"/>
      <c r="V177" s="39">
        <f>V176+U177</f>
        <v>49914.78</v>
      </c>
      <c r="W177" s="39">
        <f>V177+S177</f>
        <v>69156.045404000019</v>
      </c>
      <c r="X177" s="1">
        <f>X176+B177</f>
        <v>57720</v>
      </c>
      <c r="Y177" s="37">
        <f>W177-X177</f>
        <v>11436.045404000019</v>
      </c>
      <c r="Z177" s="204">
        <f>W177/X177-1</f>
        <v>0.19812968475398507</v>
      </c>
      <c r="AA177" s="204">
        <f>S177/(X177-V177)-1</f>
        <v>1.4651791242271215</v>
      </c>
      <c r="AB177" s="204">
        <f>SUM($C$2:C177)*D177/SUM($B$2:B177)-1</f>
        <v>0.15927185509912167</v>
      </c>
      <c r="AC177" s="204">
        <f>Z177-AB177</f>
        <v>3.8857829654863396E-2</v>
      </c>
      <c r="AD177" s="40">
        <f>IF(E177-F177&lt;0,"达成",E177-F177)</f>
        <v>0.25332096296296308</v>
      </c>
    </row>
    <row r="178" spans="1:30">
      <c r="A178" s="31" t="s">
        <v>1696</v>
      </c>
      <c r="B178" s="2">
        <v>120</v>
      </c>
      <c r="C178" s="178">
        <v>71.94</v>
      </c>
      <c r="D178" s="179">
        <v>1.6660999999999999</v>
      </c>
      <c r="E178" s="32">
        <f>10%*Q178+13%</f>
        <v>0.21000000000000002</v>
      </c>
      <c r="F178" s="13">
        <f>IF(G178="",($F$1*C178-B178)/B178,H178/B178)</f>
        <v>-2.4613500000000007E-2</v>
      </c>
      <c r="H178" s="5">
        <f>IF(G178="",$F$1*C178-B178,G178-B178)</f>
        <v>-2.9536200000000008</v>
      </c>
      <c r="I178" s="2" t="s">
        <v>66</v>
      </c>
      <c r="J178" s="33" t="s">
        <v>1697</v>
      </c>
      <c r="K178" s="34">
        <f>DATE(MID(J178,1,4),MID(J178,5,2),MID(J178,7,2))</f>
        <v>44095</v>
      </c>
      <c r="L178" s="34" t="str">
        <f ca="1">IF(LEN(J178) &gt; 15,DATE(MID(J178,12,4),MID(J178,16,2),MID(J178,18,2)),TEXT(TODAY(),"yyyy-mm-dd"))</f>
        <v>2020-11-10</v>
      </c>
      <c r="M178" s="18">
        <f ca="1">(L178-K178+1)*B178</f>
        <v>6120</v>
      </c>
      <c r="N178" s="19">
        <f ca="1">H178/M178*365</f>
        <v>-0.17615544117647064</v>
      </c>
      <c r="O178" s="35">
        <f>D178*C178</f>
        <v>119.85923399999999</v>
      </c>
      <c r="P178" s="35">
        <f>B178-O178</f>
        <v>0.14076600000001349</v>
      </c>
      <c r="Q178" s="36">
        <f>B178/150</f>
        <v>0.8</v>
      </c>
      <c r="R178" s="37">
        <f>R177+C178-T178</f>
        <v>11517.580000000011</v>
      </c>
      <c r="S178" s="38">
        <f>R178*D178</f>
        <v>19189.440038000019</v>
      </c>
      <c r="T178" s="38"/>
      <c r="U178" s="38"/>
      <c r="V178" s="39">
        <f>V177+U178</f>
        <v>49914.78</v>
      </c>
      <c r="W178" s="39">
        <f>V178+S178</f>
        <v>69104.220038000014</v>
      </c>
      <c r="X178" s="1">
        <f>X177+B178</f>
        <v>57840</v>
      </c>
      <c r="Y178" s="37">
        <f>W178-X178</f>
        <v>11264.220038000014</v>
      </c>
      <c r="Z178" s="204">
        <f>W178/X178-1</f>
        <v>0.19474792596818835</v>
      </c>
      <c r="AA178" s="204">
        <f>S178/(X178-V178)-1</f>
        <v>1.421313230169007</v>
      </c>
      <c r="AB178" s="204">
        <f>SUM($C$2:C178)*D178/SUM($B$2:B178)-1</f>
        <v>0.1481953393939397</v>
      </c>
      <c r="AC178" s="204">
        <f>Z178-AB178</f>
        <v>4.6552586574248656E-2</v>
      </c>
      <c r="AD178" s="40">
        <f>IF(E178-F178&lt;0,"达成",E178-F178)</f>
        <v>0.23461350000000003</v>
      </c>
    </row>
    <row r="179" spans="1:30">
      <c r="A179" s="31" t="s">
        <v>1698</v>
      </c>
      <c r="B179" s="2">
        <v>135</v>
      </c>
      <c r="C179" s="178">
        <v>81.84</v>
      </c>
      <c r="D179" s="179">
        <v>1.6476</v>
      </c>
      <c r="E179" s="32">
        <f>10%*Q179+13%</f>
        <v>0.22000000000000003</v>
      </c>
      <c r="F179" s="13">
        <f>IF(G179="",($F$1*C179-B179)/B179,H179/B179)</f>
        <v>-1.3676444444444382E-2</v>
      </c>
      <c r="H179" s="5">
        <f>IF(G179="",$F$1*C179-B179,G179-B179)</f>
        <v>-1.8463199999999915</v>
      </c>
      <c r="I179" s="2" t="s">
        <v>66</v>
      </c>
      <c r="J179" s="33" t="s">
        <v>1699</v>
      </c>
      <c r="K179" s="34">
        <f>DATE(MID(J179,1,4),MID(J179,5,2),MID(J179,7,2))</f>
        <v>44096</v>
      </c>
      <c r="L179" s="34" t="str">
        <f ca="1">IF(LEN(J179) &gt; 15,DATE(MID(J179,12,4),MID(J179,16,2),MID(J179,18,2)),TEXT(TODAY(),"yyyy-mm-dd"))</f>
        <v>2020-11-10</v>
      </c>
      <c r="M179" s="18">
        <f ca="1">(L179-K179+1)*B179</f>
        <v>6750</v>
      </c>
      <c r="N179" s="19">
        <f ca="1">H179/M179*365</f>
        <v>-9.9838044444443982E-2</v>
      </c>
      <c r="O179" s="35">
        <f>D179*C179</f>
        <v>134.839584</v>
      </c>
      <c r="P179" s="35">
        <f>B179-O179</f>
        <v>0.16041599999999789</v>
      </c>
      <c r="Q179" s="36">
        <f>B179/150</f>
        <v>0.9</v>
      </c>
      <c r="R179" s="37">
        <f>R178+C179-T179</f>
        <v>11599.420000000011</v>
      </c>
      <c r="S179" s="38">
        <f>R179*D179</f>
        <v>19111.204392000018</v>
      </c>
      <c r="T179" s="38"/>
      <c r="U179" s="38"/>
      <c r="V179" s="39">
        <f>V178+U179</f>
        <v>49914.78</v>
      </c>
      <c r="W179" s="39">
        <f>V179+S179</f>
        <v>69025.984392000013</v>
      </c>
      <c r="X179" s="1">
        <f>X178+B179</f>
        <v>57975</v>
      </c>
      <c r="Y179" s="37">
        <f>W179-X179</f>
        <v>11050.984392000013</v>
      </c>
      <c r="Z179" s="204">
        <f>W179/X179-1</f>
        <v>0.1906163758861581</v>
      </c>
      <c r="AA179" s="204">
        <f>S179/(X179-V179)-1</f>
        <v>1.3710524516700557</v>
      </c>
      <c r="AB179" s="204">
        <f>SUM($C$2:C179)*D179/SUM($B$2:B179)-1</f>
        <v>0.13469985388349537</v>
      </c>
      <c r="AC179" s="204">
        <f>Z179-AB179</f>
        <v>5.5916522002662727E-2</v>
      </c>
      <c r="AD179" s="40">
        <f>IF(E179-F179&lt;0,"达成",E179-F179)</f>
        <v>0.23367644444444441</v>
      </c>
    </row>
    <row r="180" spans="1:30">
      <c r="A180" s="31" t="s">
        <v>1700</v>
      </c>
      <c r="B180" s="2">
        <v>135</v>
      </c>
      <c r="C180" s="178">
        <v>81.56</v>
      </c>
      <c r="D180" s="179">
        <v>1.6532</v>
      </c>
      <c r="E180" s="32">
        <f>10%*Q180+13%</f>
        <v>0.22000000000000003</v>
      </c>
      <c r="F180" s="13">
        <f>IF(G180="",($F$1*C180-B180)/B180,H180/B180)</f>
        <v>-1.7050962962962837E-2</v>
      </c>
      <c r="H180" s="5">
        <f>IF(G180="",$F$1*C180-B180,G180-B180)</f>
        <v>-2.3018799999999828</v>
      </c>
      <c r="I180" s="2" t="s">
        <v>66</v>
      </c>
      <c r="J180" s="33" t="s">
        <v>1701</v>
      </c>
      <c r="K180" s="34">
        <f>DATE(MID(J180,1,4),MID(J180,5,2),MID(J180,7,2))</f>
        <v>44097</v>
      </c>
      <c r="L180" s="34" t="str">
        <f ca="1">IF(LEN(J180) &gt; 15,DATE(MID(J180,12,4),MID(J180,16,2),MID(J180,18,2)),TEXT(TODAY(),"yyyy-mm-dd"))</f>
        <v>2020-11-10</v>
      </c>
      <c r="M180" s="18">
        <f ca="1">(L180-K180+1)*B180</f>
        <v>6615</v>
      </c>
      <c r="N180" s="19">
        <f ca="1">H180/M180*365</f>
        <v>-0.1270122751322742</v>
      </c>
      <c r="O180" s="35">
        <f>D180*C180</f>
        <v>134.834992</v>
      </c>
      <c r="P180" s="35">
        <f>B180-O180</f>
        <v>0.16500800000000027</v>
      </c>
      <c r="Q180" s="36">
        <f>B180/150</f>
        <v>0.9</v>
      </c>
      <c r="R180" s="37">
        <f>R179+C180-T180</f>
        <v>11680.98000000001</v>
      </c>
      <c r="S180" s="38">
        <f>R180*D180</f>
        <v>19310.996136000016</v>
      </c>
      <c r="T180" s="38"/>
      <c r="U180" s="38"/>
      <c r="V180" s="39">
        <f>V179+U180</f>
        <v>49914.78</v>
      </c>
      <c r="W180" s="39">
        <f>V180+S180</f>
        <v>69225.776136000015</v>
      </c>
      <c r="X180" s="1">
        <f>X179+B180</f>
        <v>58110</v>
      </c>
      <c r="Y180" s="37">
        <f>W180-X180</f>
        <v>11115.776136000015</v>
      </c>
      <c r="Z180" s="204">
        <f>W180/X180-1</f>
        <v>0.19128852410944797</v>
      </c>
      <c r="AA180" s="204">
        <f>S180/(X180-V180)-1</f>
        <v>1.3563731218930077</v>
      </c>
      <c r="AB180" s="204">
        <f>SUM($C$2:C180)*D180/SUM($B$2:B180)-1</f>
        <v>0.13779735699054552</v>
      </c>
      <c r="AC180" s="204">
        <f>Z180-AB180</f>
        <v>5.349116711890245E-2</v>
      </c>
      <c r="AD180" s="40">
        <f>IF(E180-F180&lt;0,"达成",E180-F180)</f>
        <v>0.23705096296296285</v>
      </c>
    </row>
    <row r="181" spans="1:30">
      <c r="A181" s="31" t="s">
        <v>1702</v>
      </c>
      <c r="B181" s="2">
        <v>135</v>
      </c>
      <c r="C181" s="178">
        <v>83.06</v>
      </c>
      <c r="D181" s="179">
        <v>1.6234999999999999</v>
      </c>
      <c r="E181" s="32">
        <f>10%*Q181+13%</f>
        <v>0.22000000000000003</v>
      </c>
      <c r="F181" s="13">
        <f>IF(G181="",($F$1*C181-B181)/B181,H181/B181)</f>
        <v>1.0268148148148376E-3</v>
      </c>
      <c r="H181" s="5">
        <f>IF(G181="",$F$1*C181-B181,G181-B181)</f>
        <v>0.13862000000000307</v>
      </c>
      <c r="I181" s="2" t="s">
        <v>66</v>
      </c>
      <c r="J181" s="33" t="s">
        <v>1703</v>
      </c>
      <c r="K181" s="34">
        <f>DATE(MID(J181,1,4),MID(J181,5,2),MID(J181,7,2))</f>
        <v>44098</v>
      </c>
      <c r="L181" s="34" t="str">
        <f ca="1">IF(LEN(J181) &gt; 15,DATE(MID(J181,12,4),MID(J181,16,2),MID(J181,18,2)),TEXT(TODAY(),"yyyy-mm-dd"))</f>
        <v>2020-11-10</v>
      </c>
      <c r="M181" s="18">
        <f ca="1">(L181-K181+1)*B181</f>
        <v>6480</v>
      </c>
      <c r="N181" s="19">
        <f ca="1">H181/M181*365</f>
        <v>7.8080709876544949E-3</v>
      </c>
      <c r="O181" s="35">
        <f>D181*C181</f>
        <v>134.84791000000001</v>
      </c>
      <c r="P181" s="35">
        <f>B181-O181</f>
        <v>0.15208999999998696</v>
      </c>
      <c r="Q181" s="36">
        <f>B181/150</f>
        <v>0.9</v>
      </c>
      <c r="R181" s="37">
        <f>R180+C181-T181</f>
        <v>11764.04000000001</v>
      </c>
      <c r="S181" s="38">
        <f>R181*D181</f>
        <v>19098.918940000014</v>
      </c>
      <c r="T181" s="38"/>
      <c r="U181" s="38"/>
      <c r="V181" s="39">
        <f>V180+U181</f>
        <v>49914.78</v>
      </c>
      <c r="W181" s="39">
        <f>V181+S181</f>
        <v>69013.698940000017</v>
      </c>
      <c r="X181" s="1">
        <f>X180+B181</f>
        <v>58245</v>
      </c>
      <c r="Y181" s="37">
        <f>W181-X181</f>
        <v>10768.698940000017</v>
      </c>
      <c r="Z181" s="204">
        <f>W181/X181-1</f>
        <v>0.18488623813202887</v>
      </c>
      <c r="AA181" s="204">
        <f>S181/(X181-V181)-1</f>
        <v>1.2927268355457611</v>
      </c>
      <c r="AB181" s="204">
        <f>SUM($C$2:C181)*D181/SUM($B$2:B181)-1</f>
        <v>0.11671658163265342</v>
      </c>
      <c r="AC181" s="204">
        <f>Z181-AB181</f>
        <v>6.8169656499375453E-2</v>
      </c>
      <c r="AD181" s="40">
        <f>IF(E181-F181&lt;0,"达成",E181-F181)</f>
        <v>0.21897318518518519</v>
      </c>
    </row>
    <row r="182" spans="1:30">
      <c r="A182" s="31" t="s">
        <v>1704</v>
      </c>
      <c r="B182" s="2">
        <v>135</v>
      </c>
      <c r="C182" s="178">
        <v>82.94</v>
      </c>
      <c r="D182" s="179">
        <v>1.6257999999999999</v>
      </c>
      <c r="E182" s="32">
        <f>10%*Q182+13%</f>
        <v>0.22000000000000003</v>
      </c>
      <c r="F182" s="13">
        <f>IF(G182="",($F$1*C182-B182)/B182,H182/B182)</f>
        <v>-4.1940740740747733E-4</v>
      </c>
      <c r="H182" s="5">
        <f>IF(G182="",$F$1*C182-B182,G182-B182)</f>
        <v>-5.6620000000009441E-2</v>
      </c>
      <c r="I182" s="2" t="s">
        <v>66</v>
      </c>
      <c r="J182" s="33" t="s">
        <v>1705</v>
      </c>
      <c r="K182" s="34">
        <f>DATE(MID(J182,1,4),MID(J182,5,2),MID(J182,7,2))</f>
        <v>44099</v>
      </c>
      <c r="L182" s="34" t="str">
        <f ca="1">IF(LEN(J182) &gt; 15,DATE(MID(J182,12,4),MID(J182,16,2),MID(J182,18,2)),TEXT(TODAY(),"yyyy-mm-dd"))</f>
        <v>2020-11-10</v>
      </c>
      <c r="M182" s="18">
        <f ca="1">(L182-K182+1)*B182</f>
        <v>6345</v>
      </c>
      <c r="N182" s="19">
        <f ca="1">H182/M182*365</f>
        <v>-3.2571000788027492E-3</v>
      </c>
      <c r="O182" s="35">
        <f>D182*C182</f>
        <v>134.843852</v>
      </c>
      <c r="P182" s="35">
        <f>B182-O182</f>
        <v>0.15614800000000173</v>
      </c>
      <c r="Q182" s="36">
        <f>B182/150</f>
        <v>0.9</v>
      </c>
      <c r="R182" s="37">
        <f>R181+C182-T182</f>
        <v>11846.98000000001</v>
      </c>
      <c r="S182" s="38">
        <f>R182*D182</f>
        <v>19260.820084000017</v>
      </c>
      <c r="T182" s="38"/>
      <c r="U182" s="38"/>
      <c r="V182" s="39">
        <f>V181+U182</f>
        <v>49914.78</v>
      </c>
      <c r="W182" s="39">
        <f>V182+S182</f>
        <v>69175.60008400002</v>
      </c>
      <c r="X182" s="1">
        <f>X181+B182</f>
        <v>58380</v>
      </c>
      <c r="Y182" s="37">
        <f>W182-X182</f>
        <v>10795.60008400002</v>
      </c>
      <c r="Z182" s="204">
        <f>W182/X182-1</f>
        <v>0.18491949441589628</v>
      </c>
      <c r="AA182" s="204">
        <f>S182/(X182-V182)-1</f>
        <v>1.2752887797363819</v>
      </c>
      <c r="AB182" s="204">
        <f>SUM($C$2:C182)*D182/SUM($B$2:B182)-1</f>
        <v>0.11765677619900528</v>
      </c>
      <c r="AC182" s="204">
        <f>Z182-AB182</f>
        <v>6.7262718216891004E-2</v>
      </c>
      <c r="AD182" s="40">
        <f>IF(E182-F182&lt;0,"达成",E182-F182)</f>
        <v>0.22041940740740751</v>
      </c>
    </row>
    <row r="183" spans="1:30">
      <c r="A183" s="31" t="s">
        <v>1721</v>
      </c>
      <c r="B183" s="2">
        <v>135</v>
      </c>
      <c r="C183" s="178">
        <v>82.71</v>
      </c>
      <c r="D183" s="179">
        <v>1.6303000000000001</v>
      </c>
      <c r="E183" s="32">
        <f>10%*Q183+13%</f>
        <v>0.22000000000000003</v>
      </c>
      <c r="F183" s="13">
        <f>IF(G183="",($F$1*C183-B183)/B183,H183/B183)</f>
        <v>-3.1913333333334405E-3</v>
      </c>
      <c r="H183" s="5">
        <f>IF(G183="",$F$1*C183-B183,G183-B183)</f>
        <v>-0.43083000000001448</v>
      </c>
      <c r="I183" s="2" t="s">
        <v>66</v>
      </c>
      <c r="J183" s="33" t="s">
        <v>1724</v>
      </c>
      <c r="K183" s="34">
        <f>DATE(MID(J183,1,4),MID(J183,5,2),MID(J183,7,2))</f>
        <v>44102</v>
      </c>
      <c r="L183" s="34" t="str">
        <f ca="1">IF(LEN(J183) &gt; 15,DATE(MID(J183,12,4),MID(J183,16,2),MID(J183,18,2)),TEXT(TODAY(),"yyyy-mm-dd"))</f>
        <v>2020-11-10</v>
      </c>
      <c r="M183" s="18">
        <f ca="1">(L183-K183+1)*B183</f>
        <v>5940</v>
      </c>
      <c r="N183" s="19">
        <f ca="1">H183/M183*365</f>
        <v>-2.6473560606061493E-2</v>
      </c>
      <c r="O183" s="35">
        <f>D183*C183</f>
        <v>134.84211299999998</v>
      </c>
      <c r="P183" s="35">
        <f>B183-O183</f>
        <v>0.15788700000001654</v>
      </c>
      <c r="Q183" s="36">
        <f>B183/150</f>
        <v>0.9</v>
      </c>
      <c r="R183" s="37">
        <f>R182+C183-T183</f>
        <v>11929.69000000001</v>
      </c>
      <c r="S183" s="38">
        <f>R183*D183</f>
        <v>19448.973607000018</v>
      </c>
      <c r="T183" s="38"/>
      <c r="U183" s="38"/>
      <c r="V183" s="39">
        <f>V182+U183</f>
        <v>49914.78</v>
      </c>
      <c r="W183" s="39">
        <f>V183+S183</f>
        <v>69363.753607000021</v>
      </c>
      <c r="X183" s="1">
        <f>X182+B183</f>
        <v>58515</v>
      </c>
      <c r="Y183" s="37">
        <f>W183-X183</f>
        <v>10848.753607000021</v>
      </c>
      <c r="Z183" s="204">
        <f>W183/X183-1</f>
        <v>0.1854012408271386</v>
      </c>
      <c r="AA183" s="204">
        <f>S183/(X183-V183)-1</f>
        <v>1.2614507078888697</v>
      </c>
      <c r="AB183" s="204">
        <f>SUM($C$2:C183)*D183/SUM($B$2:B183)-1</f>
        <v>0.12009871219319113</v>
      </c>
      <c r="AC183" s="204">
        <f>Z183-AB183</f>
        <v>6.5302528633947476E-2</v>
      </c>
      <c r="AD183" s="40">
        <f>IF(E183-F183&lt;0,"达成",E183-F183)</f>
        <v>0.22319133333333346</v>
      </c>
    </row>
    <row r="184" spans="1:30">
      <c r="A184" s="31" t="s">
        <v>1722</v>
      </c>
      <c r="B184" s="2">
        <v>135</v>
      </c>
      <c r="C184" s="178">
        <v>82.54</v>
      </c>
      <c r="D184" s="179">
        <v>1.6336999999999999</v>
      </c>
      <c r="E184" s="32">
        <f>10%*Q184+13%</f>
        <v>0.22000000000000003</v>
      </c>
      <c r="F184" s="13">
        <f>IF(G184="",($F$1*C184-B184)/B184,H184/B184)</f>
        <v>-5.2401481481480355E-3</v>
      </c>
      <c r="H184" s="5">
        <f>IF(G184="",$F$1*C184-B184,G184-B184)</f>
        <v>-0.70741999999998484</v>
      </c>
      <c r="I184" s="2" t="s">
        <v>66</v>
      </c>
      <c r="J184" s="33" t="s">
        <v>1726</v>
      </c>
      <c r="K184" s="34">
        <f>DATE(MID(J184,1,4),MID(J184,5,2),MID(J184,7,2))</f>
        <v>44103</v>
      </c>
      <c r="L184" s="34" t="str">
        <f ca="1">IF(LEN(J184) &gt; 15,DATE(MID(J184,12,4),MID(J184,16,2),MID(J184,18,2)),TEXT(TODAY(),"yyyy-mm-dd"))</f>
        <v>2020-11-10</v>
      </c>
      <c r="M184" s="18">
        <f ca="1">(L184-K184+1)*B184</f>
        <v>5805</v>
      </c>
      <c r="N184" s="19">
        <f ca="1">H184/M184*365</f>
        <v>-4.448032730404728E-2</v>
      </c>
      <c r="O184" s="35">
        <f>D184*C184</f>
        <v>134.845598</v>
      </c>
      <c r="P184" s="35">
        <f>B184-O184</f>
        <v>0.15440200000000459</v>
      </c>
      <c r="Q184" s="36">
        <f>B184/150</f>
        <v>0.9</v>
      </c>
      <c r="R184" s="37">
        <f>R183+C184-T184</f>
        <v>12012.23000000001</v>
      </c>
      <c r="S184" s="38">
        <f>R184*D184</f>
        <v>19624.380151000016</v>
      </c>
      <c r="T184" s="38"/>
      <c r="U184" s="38"/>
      <c r="V184" s="39">
        <f>V183+U184</f>
        <v>49914.78</v>
      </c>
      <c r="W184" s="39">
        <f>V184+S184</f>
        <v>69539.160151000018</v>
      </c>
      <c r="X184" s="1">
        <f>X183+B184</f>
        <v>58650</v>
      </c>
      <c r="Y184" s="37">
        <f>W184-X184</f>
        <v>10889.160151000018</v>
      </c>
      <c r="Z184" s="204">
        <f>W184/X184-1</f>
        <v>0.18566342968456984</v>
      </c>
      <c r="AA184" s="204">
        <f>S184/(X184-V184)-1</f>
        <v>1.2465810993884543</v>
      </c>
      <c r="AB184" s="204">
        <f>SUM($C$2:C184)*D184/SUM($B$2:B184)-1</f>
        <v>0.12177774081512149</v>
      </c>
      <c r="AC184" s="204">
        <f>Z184-AB184</f>
        <v>6.3885688869448343E-2</v>
      </c>
      <c r="AD184" s="40">
        <f>IF(E184-F184&lt;0,"达成",E184-F184)</f>
        <v>0.22524014814814808</v>
      </c>
    </row>
    <row r="185" spans="1:30">
      <c r="A185" s="31" t="s">
        <v>1727</v>
      </c>
      <c r="B185" s="2">
        <v>135</v>
      </c>
      <c r="C185" s="178">
        <v>82.62</v>
      </c>
      <c r="D185" s="179">
        <v>1.6319999999999999</v>
      </c>
      <c r="E185" s="32">
        <f>10%*Q185+13%</f>
        <v>0.22000000000000003</v>
      </c>
      <c r="F185" s="13">
        <f>IF(G185="",($F$1*C185-B185)/B185,H185/B185)</f>
        <v>-4.2759999999999665E-3</v>
      </c>
      <c r="H185" s="5">
        <f>IF(G185="",$F$1*C185-B185,G185-B185)</f>
        <v>-0.57725999999999544</v>
      </c>
      <c r="I185" s="2" t="s">
        <v>66</v>
      </c>
      <c r="J185" s="33" t="s">
        <v>1728</v>
      </c>
      <c r="K185" s="34">
        <f>DATE(MID(J185,1,4),MID(J185,5,2),MID(J185,7,2))</f>
        <v>44104</v>
      </c>
      <c r="L185" s="34" t="str">
        <f ca="1">IF(LEN(J185) &gt; 15,DATE(MID(J185,12,4),MID(J185,16,2),MID(J185,18,2)),TEXT(TODAY(),"yyyy-mm-dd"))</f>
        <v>2020-11-10</v>
      </c>
      <c r="M185" s="18">
        <f ca="1">(L185-K185+1)*B185</f>
        <v>5670</v>
      </c>
      <c r="N185" s="19">
        <f ca="1">H185/M185*365</f>
        <v>-3.7160476190475897E-2</v>
      </c>
      <c r="O185" s="35">
        <f>D185*C185</f>
        <v>134.83583999999999</v>
      </c>
      <c r="P185" s="35">
        <f>B185-O185</f>
        <v>0.16416000000000963</v>
      </c>
      <c r="Q185" s="36">
        <f>B185/150</f>
        <v>0.9</v>
      </c>
      <c r="R185" s="37">
        <f>R184+C185-T185</f>
        <v>12094.850000000011</v>
      </c>
      <c r="S185" s="38">
        <f>R185*D185</f>
        <v>19738.795200000019</v>
      </c>
      <c r="T185" s="38"/>
      <c r="U185" s="38"/>
      <c r="V185" s="39">
        <f>V184+U185</f>
        <v>49914.78</v>
      </c>
      <c r="W185" s="39">
        <f>V185+S185</f>
        <v>69653.575200000021</v>
      </c>
      <c r="X185" s="1">
        <f>X184+B185</f>
        <v>58785</v>
      </c>
      <c r="Y185" s="37">
        <f>W185-X185</f>
        <v>10868.575200000021</v>
      </c>
      <c r="Z185" s="204">
        <f>W185/X185-1</f>
        <v>0.18488687930594572</v>
      </c>
      <c r="AA185" s="204">
        <f>S185/(X185-V185)-1</f>
        <v>1.2252881213769236</v>
      </c>
      <c r="AB185" s="204">
        <f>SUM($C$2:C185)*D185/SUM($B$2:B185)-1</f>
        <v>0.11996623266745043</v>
      </c>
      <c r="AC185" s="204">
        <f>Z185-AB185</f>
        <v>6.4920646638495283E-2</v>
      </c>
      <c r="AD185" s="40">
        <f>IF(E185-F185&lt;0,"达成",E185-F185)</f>
        <v>0.224276</v>
      </c>
    </row>
    <row r="186" spans="1:30">
      <c r="A186" s="31" t="s">
        <v>1729</v>
      </c>
      <c r="B186" s="2">
        <v>135</v>
      </c>
      <c r="C186" s="178">
        <v>81.08</v>
      </c>
      <c r="D186" s="179">
        <v>1.663</v>
      </c>
      <c r="E186" s="32">
        <f>10%*Q186+13%</f>
        <v>0.22000000000000003</v>
      </c>
      <c r="F186" s="13">
        <f>IF(G186="",($F$1*C186-B186)/B186,H186/B186)</f>
        <v>-2.2835851851851885E-2</v>
      </c>
      <c r="H186" s="5">
        <f>IF(G186="",$F$1*C186-B186,G186-B186)</f>
        <v>-3.0828400000000045</v>
      </c>
      <c r="I186" s="2" t="s">
        <v>66</v>
      </c>
      <c r="J186" s="33" t="s">
        <v>1730</v>
      </c>
      <c r="K186" s="34">
        <f>DATE(MID(J186,1,4),MID(J186,5,2),MID(J186,7,2))</f>
        <v>44113</v>
      </c>
      <c r="L186" s="34" t="str">
        <f ca="1">IF(LEN(J186) &gt; 15,DATE(MID(J186,12,4),MID(J186,16,2),MID(J186,18,2)),TEXT(TODAY(),"yyyy-mm-dd"))</f>
        <v>2020-11-10</v>
      </c>
      <c r="M186" s="18">
        <f ca="1">(L186-K186+1)*B186</f>
        <v>4455</v>
      </c>
      <c r="N186" s="19">
        <f ca="1">H186/M186*365</f>
        <v>-0.25257836139169509</v>
      </c>
      <c r="O186" s="35">
        <f>D186*C186</f>
        <v>134.83604</v>
      </c>
      <c r="P186" s="35">
        <f>B186-O186</f>
        <v>0.16396000000000299</v>
      </c>
      <c r="Q186" s="36">
        <f>B186/150</f>
        <v>0.9</v>
      </c>
      <c r="R186" s="37">
        <f>R185+C186-T186</f>
        <v>12175.930000000011</v>
      </c>
      <c r="S186" s="38">
        <f>R186*D186</f>
        <v>20248.571590000018</v>
      </c>
      <c r="T186" s="38"/>
      <c r="U186" s="38"/>
      <c r="V186" s="39">
        <f>V185+U186</f>
        <v>49914.78</v>
      </c>
      <c r="W186" s="39">
        <f>V186+S186</f>
        <v>70163.35159000002</v>
      </c>
      <c r="X186" s="1">
        <f>X185+B186</f>
        <v>58920</v>
      </c>
      <c r="Y186" s="37">
        <f>W186-X186</f>
        <v>11243.35159000002</v>
      </c>
      <c r="Z186" s="204">
        <f>W186/X186-1</f>
        <v>0.19082402562797052</v>
      </c>
      <c r="AA186" s="204">
        <f>S186/(X186-V186)-1</f>
        <v>1.2485371362387609</v>
      </c>
      <c r="AB186" s="204">
        <f>SUM($C$2:C186)*D186/SUM($B$2:B186)-1</f>
        <v>0.14049077810247468</v>
      </c>
      <c r="AC186" s="204">
        <f>Z186-AB186</f>
        <v>5.0333247525495839E-2</v>
      </c>
      <c r="AD186" s="40">
        <f>IF(E186-F186&lt;0,"达成",E186-F186)</f>
        <v>0.24283585185185191</v>
      </c>
    </row>
    <row r="187" spans="1:30">
      <c r="A187" s="31" t="s">
        <v>1731</v>
      </c>
      <c r="B187" s="2">
        <v>135</v>
      </c>
      <c r="C187" s="178">
        <v>78.83</v>
      </c>
      <c r="D187" s="179">
        <v>1.7105999999999999</v>
      </c>
      <c r="E187" s="32">
        <f>10%*Q187+13%</f>
        <v>0.22000000000000003</v>
      </c>
      <c r="F187" s="13">
        <f>IF(G187="",($F$1*C187-B187)/B187,H187/B187)</f>
        <v>-4.9952518518518604E-2</v>
      </c>
      <c r="H187" s="5">
        <f>IF(G187="",$F$1*C187-B187,G187-B187)</f>
        <v>-6.7435900000000117</v>
      </c>
      <c r="I187" s="2" t="s">
        <v>66</v>
      </c>
      <c r="J187" s="33" t="s">
        <v>1732</v>
      </c>
      <c r="K187" s="34">
        <f>DATE(MID(J187,1,4),MID(J187,5,2),MID(J187,7,2))</f>
        <v>44116</v>
      </c>
      <c r="L187" s="34" t="str">
        <f ca="1">IF(LEN(J187) &gt; 15,DATE(MID(J187,12,4),MID(J187,16,2),MID(J187,18,2)),TEXT(TODAY(),"yyyy-mm-dd"))</f>
        <v>2020-11-10</v>
      </c>
      <c r="M187" s="18">
        <f ca="1">(L187-K187+1)*B187</f>
        <v>4050</v>
      </c>
      <c r="N187" s="19">
        <f ca="1">H187/M187*365</f>
        <v>-0.60775564197530973</v>
      </c>
      <c r="O187" s="35">
        <f>D187*C187</f>
        <v>134.846598</v>
      </c>
      <c r="P187" s="35">
        <f>B187-O187</f>
        <v>0.15340199999999982</v>
      </c>
      <c r="Q187" s="36">
        <f>B187/150</f>
        <v>0.9</v>
      </c>
      <c r="R187" s="37">
        <f>R186+C187-T187</f>
        <v>12254.760000000011</v>
      </c>
      <c r="S187" s="38">
        <f>R187*D187</f>
        <v>20962.992456000018</v>
      </c>
      <c r="T187" s="38"/>
      <c r="U187" s="38"/>
      <c r="V187" s="39">
        <f>V186+U187</f>
        <v>49914.78</v>
      </c>
      <c r="W187" s="39">
        <f>V187+S187</f>
        <v>70877.772456000021</v>
      </c>
      <c r="X187" s="1">
        <f>X186+B187</f>
        <v>59055</v>
      </c>
      <c r="Y187" s="37">
        <f>W187-X187</f>
        <v>11822.772456000021</v>
      </c>
      <c r="Z187" s="204">
        <f>W187/X187-1</f>
        <v>0.20019934732029498</v>
      </c>
      <c r="AA187" s="204">
        <f>S187/(X187-V187)-1</f>
        <v>1.293488828058845</v>
      </c>
      <c r="AB187" s="204">
        <f>SUM($C$2:C187)*D187/SUM($B$2:B187)-1</f>
        <v>0.17222312720930288</v>
      </c>
      <c r="AC187" s="204">
        <f>Z187-AB187</f>
        <v>2.79762201109921E-2</v>
      </c>
      <c r="AD187" s="40">
        <f>IF(E187-F187&lt;0,"达成",E187-F187)</f>
        <v>0.26995251851851865</v>
      </c>
    </row>
    <row r="188" spans="1:30">
      <c r="A188" s="31" t="s">
        <v>1733</v>
      </c>
      <c r="B188" s="2">
        <v>120</v>
      </c>
      <c r="C188" s="178">
        <v>69.84</v>
      </c>
      <c r="D188" s="179">
        <v>1.7161999999999999</v>
      </c>
      <c r="E188" s="32">
        <f>10%*Q188+13%</f>
        <v>0.21000000000000002</v>
      </c>
      <c r="F188" s="13">
        <f>IF(G188="",($F$1*C188-B188)/B188,H188/B188)</f>
        <v>-5.3085999999999939E-2</v>
      </c>
      <c r="H188" s="5">
        <f>IF(G188="",$F$1*C188-B188,G188-B188)</f>
        <v>-6.3703199999999924</v>
      </c>
      <c r="I188" s="2" t="s">
        <v>66</v>
      </c>
      <c r="J188" s="33" t="s">
        <v>1734</v>
      </c>
      <c r="K188" s="34">
        <f>DATE(MID(J188,1,4),MID(J188,5,2),MID(J188,7,2))</f>
        <v>44117</v>
      </c>
      <c r="L188" s="34" t="str">
        <f ca="1">IF(LEN(J188) &gt; 15,DATE(MID(J188,12,4),MID(J188,16,2),MID(J188,18,2)),TEXT(TODAY(),"yyyy-mm-dd"))</f>
        <v>2020-11-10</v>
      </c>
      <c r="M188" s="18">
        <f ca="1">(L188-K188+1)*B188</f>
        <v>3480</v>
      </c>
      <c r="N188" s="19">
        <f ca="1">H188/M188*365</f>
        <v>-0.66815137931034396</v>
      </c>
      <c r="O188" s="35">
        <f>D188*C188</f>
        <v>119.859408</v>
      </c>
      <c r="P188" s="35">
        <f>B188-O188</f>
        <v>0.14059199999999805</v>
      </c>
      <c r="Q188" s="36">
        <f>B188/150</f>
        <v>0.8</v>
      </c>
      <c r="R188" s="37">
        <f>R187+C188-T188</f>
        <v>11676.290000000012</v>
      </c>
      <c r="S188" s="38">
        <f>R188*D188</f>
        <v>20038.848898000018</v>
      </c>
      <c r="T188" s="38">
        <v>648.30999999999995</v>
      </c>
      <c r="U188" s="38">
        <v>1107.07</v>
      </c>
      <c r="V188" s="39">
        <f>V187+U188</f>
        <v>51021.85</v>
      </c>
      <c r="W188" s="39">
        <f>V188+S188</f>
        <v>71060.698898000017</v>
      </c>
      <c r="X188" s="1">
        <f>X187+B188</f>
        <v>59175</v>
      </c>
      <c r="Y188" s="37">
        <f>W188-X188</f>
        <v>11885.698898000017</v>
      </c>
      <c r="Z188" s="204">
        <f>W188/X188-1</f>
        <v>0.20085676211237891</v>
      </c>
      <c r="AA188" s="204">
        <f>S188/(X188-V188)-1</f>
        <v>1.4578045170271632</v>
      </c>
      <c r="AB188" s="204">
        <f>SUM($C$2:C188)*D188/SUM($B$2:B188)-1</f>
        <v>0.17524012044753157</v>
      </c>
      <c r="AC188" s="204">
        <f>Z188-AB188</f>
        <v>2.5616641664847339E-2</v>
      </c>
      <c r="AD188" s="40">
        <f>IF(E188-F188&lt;0,"达成",E188-F188)</f>
        <v>0.26308599999999993</v>
      </c>
    </row>
    <row r="189" spans="1:30">
      <c r="A189" s="31" t="s">
        <v>1743</v>
      </c>
      <c r="B189" s="2">
        <v>120</v>
      </c>
      <c r="C189" s="178">
        <v>70.28</v>
      </c>
      <c r="D189" s="179">
        <v>1.7055</v>
      </c>
      <c r="E189" s="32">
        <f>10%*Q189+13%</f>
        <v>0.21000000000000002</v>
      </c>
      <c r="F189" s="13">
        <f>IF(G189="",($F$1*C189-B189)/B189,H189/B189)</f>
        <v>-4.7120333333333285E-2</v>
      </c>
      <c r="H189" s="5">
        <f>IF(G189="",$F$1*C189-B189,G189-B189)</f>
        <v>-5.6544399999999939</v>
      </c>
      <c r="I189" s="2" t="s">
        <v>66</v>
      </c>
      <c r="J189" s="33" t="s">
        <v>1744</v>
      </c>
      <c r="K189" s="34">
        <f>DATE(MID(J189,1,4),MID(J189,5,2),MID(J189,7,2))</f>
        <v>44118</v>
      </c>
      <c r="L189" s="34" t="str">
        <f ca="1">IF(LEN(J189) &gt; 15,DATE(MID(J189,12,4),MID(J189,16,2),MID(J189,18,2)),TEXT(TODAY(),"yyyy-mm-dd"))</f>
        <v>2020-11-10</v>
      </c>
      <c r="M189" s="18">
        <f ca="1">(L189-K189+1)*B189</f>
        <v>3360</v>
      </c>
      <c r="N189" s="19">
        <f ca="1">H189/M189*365</f>
        <v>-0.61424720238095176</v>
      </c>
      <c r="O189" s="35">
        <f>D189*C189</f>
        <v>119.86254000000001</v>
      </c>
      <c r="P189" s="35">
        <f>B189-O189</f>
        <v>0.13745999999999015</v>
      </c>
      <c r="Q189" s="36">
        <f>B189/150</f>
        <v>0.8</v>
      </c>
      <c r="R189" s="37">
        <f>R188+C189-T189</f>
        <v>11746.570000000012</v>
      </c>
      <c r="S189" s="38">
        <f>R189*D189</f>
        <v>20033.775135000022</v>
      </c>
      <c r="T189" s="38"/>
      <c r="U189" s="38"/>
      <c r="V189" s="39">
        <f>V188+U189</f>
        <v>51021.85</v>
      </c>
      <c r="W189" s="39">
        <f>V189+S189</f>
        <v>71055.625135000024</v>
      </c>
      <c r="X189" s="1">
        <f>X188+B189</f>
        <v>59295</v>
      </c>
      <c r="Y189" s="37">
        <f>W189-X189</f>
        <v>11760.625135000024</v>
      </c>
      <c r="Z189" s="204">
        <f>W189/X189-1</f>
        <v>0.1983409247828658</v>
      </c>
      <c r="AA189" s="204">
        <f>S189/(X189-V189)-1</f>
        <v>1.4215413881048957</v>
      </c>
      <c r="AB189" s="204">
        <f>SUM($C$2:C189)*D189/SUM($B$2:B189)-1</f>
        <v>0.1671337747695858</v>
      </c>
      <c r="AC189" s="204">
        <f>Z189-AB189</f>
        <v>3.1207150013280005E-2</v>
      </c>
      <c r="AD189" s="40">
        <f>IF(E189-F189&lt;0,"达成",E189-F189)</f>
        <v>0.25712033333333328</v>
      </c>
    </row>
    <row r="190" spans="1:30">
      <c r="A190" s="31" t="s">
        <v>1745</v>
      </c>
      <c r="B190" s="2">
        <v>120</v>
      </c>
      <c r="C190" s="178">
        <v>70.34</v>
      </c>
      <c r="D190" s="179">
        <v>1.7039</v>
      </c>
      <c r="E190" s="32">
        <f>10%*Q190+13%</f>
        <v>0.21000000000000002</v>
      </c>
      <c r="F190" s="13">
        <f>IF(G190="",($F$1*C190-B190)/B190,H190/B190)</f>
        <v>-4.6306833333333228E-2</v>
      </c>
      <c r="H190" s="5">
        <f>IF(G190="",$F$1*C190-B190,G190-B190)</f>
        <v>-5.5568199999999877</v>
      </c>
      <c r="I190" s="2" t="s">
        <v>66</v>
      </c>
      <c r="J190" s="33" t="s">
        <v>1746</v>
      </c>
      <c r="K190" s="34">
        <f>DATE(MID(J190,1,4),MID(J190,5,2),MID(J190,7,2))</f>
        <v>44119</v>
      </c>
      <c r="L190" s="34" t="str">
        <f ca="1">IF(LEN(J190) &gt; 15,DATE(MID(J190,12,4),MID(J190,16,2),MID(J190,18,2)),TEXT(TODAY(),"yyyy-mm-dd"))</f>
        <v>2020-11-10</v>
      </c>
      <c r="M190" s="18">
        <f ca="1">(L190-K190+1)*B190</f>
        <v>3240</v>
      </c>
      <c r="N190" s="19">
        <f ca="1">H190/M190*365</f>
        <v>-0.62599978395061584</v>
      </c>
      <c r="O190" s="35">
        <f>D190*C190</f>
        <v>119.85232600000001</v>
      </c>
      <c r="P190" s="35">
        <f>B190-O190</f>
        <v>0.14767399999999498</v>
      </c>
      <c r="Q190" s="36">
        <f>B190/150</f>
        <v>0.8</v>
      </c>
      <c r="R190" s="37">
        <f>R189+C190-T190</f>
        <v>11816.910000000013</v>
      </c>
      <c r="S190" s="38">
        <f>R190*D190</f>
        <v>20134.832949000021</v>
      </c>
      <c r="T190" s="38"/>
      <c r="U190" s="38"/>
      <c r="V190" s="39">
        <f>V189+U190</f>
        <v>51021.85</v>
      </c>
      <c r="W190" s="39">
        <f>V190+S190</f>
        <v>71156.682949000024</v>
      </c>
      <c r="X190" s="1">
        <f>X189+B190</f>
        <v>59415</v>
      </c>
      <c r="Y190" s="37">
        <f>W190-X190</f>
        <v>11741.682949000024</v>
      </c>
      <c r="Z190" s="204">
        <f>W190/X190-1</f>
        <v>0.19762152569216562</v>
      </c>
      <c r="AA190" s="204">
        <f>S190/(X190-V190)-1</f>
        <v>1.3989602174392233</v>
      </c>
      <c r="AB190" s="204">
        <f>SUM($C$2:C190)*D190/SUM($B$2:B190)-1</f>
        <v>0.16527154728593318</v>
      </c>
      <c r="AC190" s="204">
        <f>Z190-AB190</f>
        <v>3.2349978406232438E-2</v>
      </c>
      <c r="AD190" s="40">
        <f>IF(E190-F190&lt;0,"达成",E190-F190)</f>
        <v>0.25630683333333326</v>
      </c>
    </row>
    <row r="191" spans="1:30">
      <c r="A191" s="31" t="s">
        <v>1747</v>
      </c>
      <c r="B191" s="2">
        <v>120</v>
      </c>
      <c r="C191" s="178">
        <v>70.44</v>
      </c>
      <c r="D191" s="179">
        <v>1.7015</v>
      </c>
      <c r="E191" s="32">
        <f>10%*Q191+13%</f>
        <v>0.21000000000000002</v>
      </c>
      <c r="F191" s="13">
        <f>IF(G191="",($F$1*C191-B191)/B191,H191/B191)</f>
        <v>-4.4951000000000005E-2</v>
      </c>
      <c r="H191" s="5">
        <f>IF(G191="",$F$1*C191-B191,G191-B191)</f>
        <v>-5.3941200000000009</v>
      </c>
      <c r="I191" s="2" t="s">
        <v>66</v>
      </c>
      <c r="J191" s="33" t="s">
        <v>1748</v>
      </c>
      <c r="K191" s="34">
        <f>DATE(MID(J191,1,4),MID(J191,5,2),MID(J191,7,2))</f>
        <v>44120</v>
      </c>
      <c r="L191" s="34" t="str">
        <f ca="1">IF(LEN(J191) &gt; 15,DATE(MID(J191,12,4),MID(J191,16,2),MID(J191,18,2)),TEXT(TODAY(),"yyyy-mm-dd"))</f>
        <v>2020-11-10</v>
      </c>
      <c r="M191" s="18">
        <f ca="1">(L191-K191+1)*B191</f>
        <v>3120</v>
      </c>
      <c r="N191" s="19">
        <f ca="1">H191/M191*365</f>
        <v>-0.63104288461538471</v>
      </c>
      <c r="O191" s="35">
        <f>D191*C191</f>
        <v>119.85365999999999</v>
      </c>
      <c r="P191" s="35">
        <f>B191-O191</f>
        <v>0.14634000000000924</v>
      </c>
      <c r="Q191" s="36">
        <f>B191/150</f>
        <v>0.8</v>
      </c>
      <c r="R191" s="37">
        <f>R190+C191-T191</f>
        <v>11887.350000000013</v>
      </c>
      <c r="S191" s="38">
        <f>R191*D191</f>
        <v>20226.326025000024</v>
      </c>
      <c r="T191" s="38"/>
      <c r="U191" s="38"/>
      <c r="V191" s="39">
        <f>V190+U191</f>
        <v>51021.85</v>
      </c>
      <c r="W191" s="39">
        <f>V191+S191</f>
        <v>71248.176025000022</v>
      </c>
      <c r="X191" s="1">
        <f>X190+B191</f>
        <v>59535</v>
      </c>
      <c r="Y191" s="37">
        <f>W191-X191</f>
        <v>11713.176025000022</v>
      </c>
      <c r="Z191" s="204">
        <f>W191/X191-1</f>
        <v>0.19674436927857597</v>
      </c>
      <c r="AA191" s="204">
        <f>S191/(X191-V191)-1</f>
        <v>1.3758921227747685</v>
      </c>
      <c r="AB191" s="204">
        <f>SUM($C$2:C191)*D191/SUM($B$2:B191)-1</f>
        <v>0.16287748496955889</v>
      </c>
      <c r="AC191" s="204">
        <f>Z191-AB191</f>
        <v>3.3866884309017076E-2</v>
      </c>
      <c r="AD191" s="40">
        <f>IF(E191-F191&lt;0,"达成",E191-F191)</f>
        <v>0.25495100000000004</v>
      </c>
    </row>
    <row r="192" spans="1:30">
      <c r="A192" s="31" t="s">
        <v>1749</v>
      </c>
      <c r="B192" s="2">
        <v>120</v>
      </c>
      <c r="C192" s="178">
        <v>70.959999999999994</v>
      </c>
      <c r="D192" s="179">
        <v>1.6892</v>
      </c>
      <c r="E192" s="32">
        <f>10%*Q192+13%</f>
        <v>0.21000000000000002</v>
      </c>
      <c r="F192" s="13">
        <f>IF(G192="",($F$1*C192-B192)/B192,H192/B192)</f>
        <v>-3.7900666666666777E-2</v>
      </c>
      <c r="H192" s="5">
        <f>IF(G192="",$F$1*C192-B192,G192-B192)</f>
        <v>-4.548080000000013</v>
      </c>
      <c r="I192" s="2" t="s">
        <v>66</v>
      </c>
      <c r="J192" s="33" t="s">
        <v>1750</v>
      </c>
      <c r="K192" s="34">
        <f>DATE(MID(J192,1,4),MID(J192,5,2),MID(J192,7,2))</f>
        <v>44123</v>
      </c>
      <c r="L192" s="34" t="str">
        <f ca="1">IF(LEN(J192) &gt; 15,DATE(MID(J192,12,4),MID(J192,16,2),MID(J192,18,2)),TEXT(TODAY(),"yyyy-mm-dd"))</f>
        <v>2020-11-10</v>
      </c>
      <c r="M192" s="18">
        <f ca="1">(L192-K192+1)*B192</f>
        <v>2760</v>
      </c>
      <c r="N192" s="19">
        <f ca="1">H192/M192*365</f>
        <v>-0.60146710144927706</v>
      </c>
      <c r="O192" s="35">
        <f>D192*C192</f>
        <v>119.86563199999999</v>
      </c>
      <c r="P192" s="35">
        <f>B192-O192</f>
        <v>0.13436800000000915</v>
      </c>
      <c r="Q192" s="36">
        <f>B192/150</f>
        <v>0.8</v>
      </c>
      <c r="R192" s="37">
        <f>R191+C192-T192</f>
        <v>11958.310000000012</v>
      </c>
      <c r="S192" s="38">
        <f>R192*D192</f>
        <v>20199.977252000022</v>
      </c>
      <c r="T192" s="38"/>
      <c r="U192" s="38"/>
      <c r="V192" s="39">
        <f>V191+U192</f>
        <v>51021.85</v>
      </c>
      <c r="W192" s="39">
        <f>V192+S192</f>
        <v>71221.827252000017</v>
      </c>
      <c r="X192" s="1">
        <f>X191+B192</f>
        <v>59655</v>
      </c>
      <c r="Y192" s="37">
        <f>W192-X192</f>
        <v>11566.827252000017</v>
      </c>
      <c r="Z192" s="204">
        <f>W192/X192-1</f>
        <v>0.1938953524767415</v>
      </c>
      <c r="AA192" s="204">
        <f>S192/(X192-V192)-1</f>
        <v>1.3398153920643123</v>
      </c>
      <c r="AB192" s="204">
        <f>SUM($C$2:C192)*D192/SUM($B$2:B192)-1</f>
        <v>0.15376391045454585</v>
      </c>
      <c r="AC192" s="204">
        <f>Z192-AB192</f>
        <v>4.0131442022195651E-2</v>
      </c>
      <c r="AD192" s="40">
        <f>IF(E192-F192&lt;0,"达成",E192-F192)</f>
        <v>0.2479006666666668</v>
      </c>
    </row>
    <row r="193" spans="1:30">
      <c r="A193" s="31" t="s">
        <v>1751</v>
      </c>
      <c r="B193" s="2">
        <v>135</v>
      </c>
      <c r="C193" s="178">
        <v>79.22</v>
      </c>
      <c r="D193" s="179">
        <v>1.702</v>
      </c>
      <c r="E193" s="32">
        <f>10%*Q193+13%</f>
        <v>0.22000000000000003</v>
      </c>
      <c r="F193" s="13">
        <f>IF(G193="",($F$1*C193-B193)/B193,H193/B193)</f>
        <v>-4.525229629629629E-2</v>
      </c>
      <c r="H193" s="5">
        <f>IF(G193="",$F$1*C193-B193,G193-B193)</f>
        <v>-6.1090599999999995</v>
      </c>
      <c r="I193" s="2" t="s">
        <v>66</v>
      </c>
      <c r="J193" s="33" t="s">
        <v>1752</v>
      </c>
      <c r="K193" s="34">
        <f>DATE(MID(J193,1,4),MID(J193,5,2),MID(J193,7,2))</f>
        <v>44124</v>
      </c>
      <c r="L193" s="34" t="str">
        <f ca="1">IF(LEN(J193) &gt; 15,DATE(MID(J193,12,4),MID(J193,16,2),MID(J193,18,2)),TEXT(TODAY(),"yyyy-mm-dd"))</f>
        <v>2020-11-10</v>
      </c>
      <c r="M193" s="18">
        <f ca="1">(L193-K193+1)*B193</f>
        <v>2970</v>
      </c>
      <c r="N193" s="19">
        <f ca="1">H193/M193*365</f>
        <v>-0.75077673400673406</v>
      </c>
      <c r="O193" s="35">
        <f>D193*C193</f>
        <v>134.83243999999999</v>
      </c>
      <c r="P193" s="35">
        <f>B193-O193</f>
        <v>0.16756000000000881</v>
      </c>
      <c r="Q193" s="36">
        <f>B193/150</f>
        <v>0.9</v>
      </c>
      <c r="R193" s="37">
        <f>R192+C193-T193</f>
        <v>12037.530000000012</v>
      </c>
      <c r="S193" s="38">
        <f>R193*D193</f>
        <v>20487.876060000021</v>
      </c>
      <c r="T193" s="38"/>
      <c r="U193" s="38"/>
      <c r="V193" s="39">
        <f>V192+U193</f>
        <v>51021.85</v>
      </c>
      <c r="W193" s="39">
        <f>V193+S193</f>
        <v>71509.726060000015</v>
      </c>
      <c r="X193" s="1">
        <f>X192+B193</f>
        <v>59790</v>
      </c>
      <c r="Y193" s="37">
        <f>W193-X193</f>
        <v>11719.726060000015</v>
      </c>
      <c r="Z193" s="204">
        <f>W193/X193-1</f>
        <v>0.19601481953503952</v>
      </c>
      <c r="AA193" s="204">
        <f>S193/(X193-V193)-1</f>
        <v>1.3366247224328984</v>
      </c>
      <c r="AB193" s="204">
        <f>SUM($C$2:C193)*D193/SUM($B$2:B193)-1</f>
        <v>0.16167352930092371</v>
      </c>
      <c r="AC193" s="204">
        <f>Z193-AB193</f>
        <v>3.4341290234115807E-2</v>
      </c>
      <c r="AD193" s="40">
        <f>IF(E193-F193&lt;0,"达成",E193-F193)</f>
        <v>0.26525229629629632</v>
      </c>
    </row>
    <row r="194" spans="1:30">
      <c r="A194" s="31" t="s">
        <v>1753</v>
      </c>
      <c r="B194" s="2">
        <v>120</v>
      </c>
      <c r="C194" s="178">
        <v>70.44</v>
      </c>
      <c r="D194" s="179">
        <v>1.7016</v>
      </c>
      <c r="E194" s="32">
        <f>10%*Q194+13%</f>
        <v>0.21000000000000002</v>
      </c>
      <c r="F194" s="13">
        <f>IF(G194="",($F$1*C194-B194)/B194,H194/B194)</f>
        <v>-4.4951000000000005E-2</v>
      </c>
      <c r="H194" s="5">
        <f>IF(G194="",$F$1*C194-B194,G194-B194)</f>
        <v>-5.3941200000000009</v>
      </c>
      <c r="I194" s="2" t="s">
        <v>66</v>
      </c>
      <c r="J194" s="33" t="s">
        <v>1754</v>
      </c>
      <c r="K194" s="34">
        <f>DATE(MID(J194,1,4),MID(J194,5,2),MID(J194,7,2))</f>
        <v>44125</v>
      </c>
      <c r="L194" s="34" t="str">
        <f ca="1">IF(LEN(J194) &gt; 15,DATE(MID(J194,12,4),MID(J194,16,2),MID(J194,18,2)),TEXT(TODAY(),"yyyy-mm-dd"))</f>
        <v>2020-11-10</v>
      </c>
      <c r="M194" s="18">
        <f ca="1">(L194-K194+1)*B194</f>
        <v>2520</v>
      </c>
      <c r="N194" s="19">
        <f ca="1">H194/M194*365</f>
        <v>-0.78129119047619067</v>
      </c>
      <c r="O194" s="35">
        <f>D194*C194</f>
        <v>119.860704</v>
      </c>
      <c r="P194" s="35">
        <f>B194-O194</f>
        <v>0.13929600000000164</v>
      </c>
      <c r="Q194" s="36">
        <f>B194/150</f>
        <v>0.8</v>
      </c>
      <c r="R194" s="37">
        <f>R193+C194-T194</f>
        <v>12107.970000000012</v>
      </c>
      <c r="S194" s="38">
        <f>R194*D194</f>
        <v>20602.92175200002</v>
      </c>
      <c r="T194" s="38"/>
      <c r="U194" s="38"/>
      <c r="V194" s="39">
        <f>V193+U194</f>
        <v>51021.85</v>
      </c>
      <c r="W194" s="39">
        <f>V194+S194</f>
        <v>71624.771752000015</v>
      </c>
      <c r="X194" s="1">
        <f>X193+B194</f>
        <v>59910</v>
      </c>
      <c r="Y194" s="37">
        <f>W194-X194</f>
        <v>11714.771752000015</v>
      </c>
      <c r="Z194" s="204">
        <f>W194/X194-1</f>
        <v>0.19553950512435336</v>
      </c>
      <c r="AA194" s="204">
        <f>S194/(X194-V194)-1</f>
        <v>1.3180213826274327</v>
      </c>
      <c r="AB194" s="204">
        <f>SUM($C$2:C194)*D194/SUM($B$2:B194)-1</f>
        <v>0.16066866944288161</v>
      </c>
      <c r="AC194" s="204">
        <f>Z194-AB194</f>
        <v>3.4870835681471757E-2</v>
      </c>
      <c r="AD194" s="40">
        <f>IF(E194-F194&lt;0,"达成",E194-F194)</f>
        <v>0.25495100000000004</v>
      </c>
    </row>
    <row r="195" spans="1:30">
      <c r="A195" s="31" t="s">
        <v>1755</v>
      </c>
      <c r="B195" s="2">
        <v>120</v>
      </c>
      <c r="C195" s="178">
        <v>70.64</v>
      </c>
      <c r="D195" s="179">
        <v>1.6968000000000001</v>
      </c>
      <c r="E195" s="32">
        <f>10%*Q195+13%</f>
        <v>0.21000000000000002</v>
      </c>
      <c r="F195" s="13">
        <f>IF(G195="",($F$1*C195-B195)/B195,H195/B195)</f>
        <v>-4.2239333333333323E-2</v>
      </c>
      <c r="H195" s="5">
        <f>IF(G195="",$F$1*C195-B195,G195-B195)</f>
        <v>-5.068719999999999</v>
      </c>
      <c r="I195" s="2" t="s">
        <v>66</v>
      </c>
      <c r="J195" s="33" t="s">
        <v>1756</v>
      </c>
      <c r="K195" s="34">
        <f>DATE(MID(J195,1,4),MID(J195,5,2),MID(J195,7,2))</f>
        <v>44126</v>
      </c>
      <c r="L195" s="34" t="str">
        <f ca="1">IF(LEN(J195) &gt; 15,DATE(MID(J195,12,4),MID(J195,16,2),MID(J195,18,2)),TEXT(TODAY(),"yyyy-mm-dd"))</f>
        <v>2020-11-10</v>
      </c>
      <c r="M195" s="18">
        <f ca="1">(L195-K195+1)*B195</f>
        <v>2400</v>
      </c>
      <c r="N195" s="19">
        <f ca="1">H195/M195*365</f>
        <v>-0.7708678333333332</v>
      </c>
      <c r="O195" s="35">
        <f>D195*C195</f>
        <v>119.861952</v>
      </c>
      <c r="P195" s="35">
        <f>B195-O195</f>
        <v>0.13804799999999773</v>
      </c>
      <c r="Q195" s="36">
        <f>B195/150</f>
        <v>0.8</v>
      </c>
      <c r="R195" s="37">
        <f>R194+C195-T195</f>
        <v>12178.610000000011</v>
      </c>
      <c r="S195" s="38">
        <f>R195*D195</f>
        <v>20664.665448000022</v>
      </c>
      <c r="T195" s="38"/>
      <c r="U195" s="38"/>
      <c r="V195" s="39">
        <f>V194+U195</f>
        <v>51021.85</v>
      </c>
      <c r="W195" s="39">
        <f>V195+S195</f>
        <v>71686.51544800002</v>
      </c>
      <c r="X195" s="1">
        <f>X194+B195</f>
        <v>60030</v>
      </c>
      <c r="Y195" s="37">
        <f>W195-X195</f>
        <v>11656.51544800002</v>
      </c>
      <c r="Z195" s="204">
        <f>W195/X195-1</f>
        <v>0.1941781683824757</v>
      </c>
      <c r="AA195" s="204">
        <f>S195/(X195-V195)-1</f>
        <v>1.293996597303555</v>
      </c>
      <c r="AB195" s="204">
        <f>SUM($C$2:C195)*D195/SUM($B$2:B195)-1</f>
        <v>0.15668400313725517</v>
      </c>
      <c r="AC195" s="204">
        <f>Z195-AB195</f>
        <v>3.7494165245220534E-2</v>
      </c>
      <c r="AD195" s="40">
        <f>IF(E195-F195&lt;0,"达成",E195-F195)</f>
        <v>0.25223933333333337</v>
      </c>
    </row>
    <row r="196" spans="1:30">
      <c r="A196" s="31" t="s">
        <v>1757</v>
      </c>
      <c r="B196" s="2">
        <v>135</v>
      </c>
      <c r="C196" s="178">
        <v>80.400000000000006</v>
      </c>
      <c r="D196" s="179">
        <v>1.6771</v>
      </c>
      <c r="E196" s="32">
        <f>10%*Q196+13%</f>
        <v>0.22000000000000003</v>
      </c>
      <c r="F196" s="13">
        <f>IF(G196="",($F$1*C196-B196)/B196,H196/B196)</f>
        <v>-3.1031111111111107E-2</v>
      </c>
      <c r="H196" s="5">
        <f>IF(G196="",$F$1*C196-B196,G196-B196)</f>
        <v>-4.1891999999999996</v>
      </c>
      <c r="I196" s="2" t="s">
        <v>66</v>
      </c>
      <c r="J196" s="33" t="s">
        <v>1758</v>
      </c>
      <c r="K196" s="34">
        <f>DATE(MID(J196,1,4),MID(J196,5,2),MID(J196,7,2))</f>
        <v>44127</v>
      </c>
      <c r="L196" s="34" t="str">
        <f ca="1">IF(LEN(J196) &gt; 15,DATE(MID(J196,12,4),MID(J196,16,2),MID(J196,18,2)),TEXT(TODAY(),"yyyy-mm-dd"))</f>
        <v>2020-11-10</v>
      </c>
      <c r="M196" s="18">
        <f ca="1">(L196-K196+1)*B196</f>
        <v>2565</v>
      </c>
      <c r="N196" s="19">
        <f ca="1">H196/M196*365</f>
        <v>-0.59612397660818706</v>
      </c>
      <c r="O196" s="35">
        <f>D196*C196</f>
        <v>134.83884</v>
      </c>
      <c r="P196" s="35">
        <f>B196-O196</f>
        <v>0.16115999999999531</v>
      </c>
      <c r="Q196" s="36">
        <f>B196/150</f>
        <v>0.9</v>
      </c>
      <c r="R196" s="37">
        <f>R195+C196-T196</f>
        <v>12259.010000000011</v>
      </c>
      <c r="S196" s="38">
        <f>R196*D196</f>
        <v>20559.585671000019</v>
      </c>
      <c r="T196" s="38"/>
      <c r="U196" s="38"/>
      <c r="V196" s="39">
        <f>V195+U196</f>
        <v>51021.85</v>
      </c>
      <c r="W196" s="39">
        <f>V196+S196</f>
        <v>71581.435671000014</v>
      </c>
      <c r="X196" s="1">
        <f>X195+B196</f>
        <v>60165</v>
      </c>
      <c r="Y196" s="37">
        <f>W196-X196</f>
        <v>11416.435671000014</v>
      </c>
      <c r="Z196" s="204">
        <f>W196/X196-1</f>
        <v>0.18975210954874111</v>
      </c>
      <c r="AA196" s="204">
        <f>S196/(X196-V196)-1</f>
        <v>1.2486326562508561</v>
      </c>
      <c r="AB196" s="204">
        <f>SUM($C$2:C196)*D196/SUM($B$2:B196)-1</f>
        <v>0.14253013983649243</v>
      </c>
      <c r="AC196" s="204">
        <f>Z196-AB196</f>
        <v>4.7221969712248679E-2</v>
      </c>
      <c r="AD196" s="40">
        <f>IF(E196-F196&lt;0,"达成",E196-F196)</f>
        <v>0.25103111111111115</v>
      </c>
    </row>
    <row r="197" spans="1:30">
      <c r="A197" s="31" t="s">
        <v>1759</v>
      </c>
      <c r="B197" s="2">
        <v>135</v>
      </c>
      <c r="C197" s="178">
        <v>80.83</v>
      </c>
      <c r="D197" s="179">
        <v>1.6680999999999999</v>
      </c>
      <c r="E197" s="32">
        <f>10%*Q197+13%</f>
        <v>0.22000000000000003</v>
      </c>
      <c r="F197" s="13">
        <f>IF(G197="",($F$1*C197-B197)/B197,H197/B197)</f>
        <v>-2.5848814814814762E-2</v>
      </c>
      <c r="H197" s="5">
        <f>IF(G197="",$F$1*C197-B197,G197-B197)</f>
        <v>-3.4895899999999926</v>
      </c>
      <c r="I197" s="2" t="s">
        <v>66</v>
      </c>
      <c r="J197" s="33" t="s">
        <v>1760</v>
      </c>
      <c r="K197" s="34">
        <f>DATE(MID(J197,1,4),MID(J197,5,2),MID(J197,7,2))</f>
        <v>44130</v>
      </c>
      <c r="L197" s="34" t="str">
        <f ca="1">IF(LEN(J197) &gt; 15,DATE(MID(J197,12,4),MID(J197,16,2),MID(J197,18,2)),TEXT(TODAY(),"yyyy-mm-dd"))</f>
        <v>2020-11-10</v>
      </c>
      <c r="M197" s="18">
        <f ca="1">(L197-K197+1)*B197</f>
        <v>2160</v>
      </c>
      <c r="N197" s="19">
        <f ca="1">H197/M197*365</f>
        <v>-0.58967608796296178</v>
      </c>
      <c r="O197" s="35">
        <f>D197*C197</f>
        <v>134.83252299999998</v>
      </c>
      <c r="P197" s="35">
        <f>B197-O197</f>
        <v>0.16747700000001942</v>
      </c>
      <c r="Q197" s="36">
        <f>B197/150</f>
        <v>0.9</v>
      </c>
      <c r="R197" s="37">
        <f>R196+C197-T197</f>
        <v>12339.840000000011</v>
      </c>
      <c r="S197" s="38">
        <f>R197*D197</f>
        <v>20584.087104000017</v>
      </c>
      <c r="T197" s="38"/>
      <c r="U197" s="38"/>
      <c r="V197" s="39">
        <f>V196+U197</f>
        <v>51021.85</v>
      </c>
      <c r="W197" s="39">
        <f>V197+S197</f>
        <v>71605.937104000011</v>
      </c>
      <c r="X197" s="1">
        <f>X196+B197</f>
        <v>60300</v>
      </c>
      <c r="Y197" s="37">
        <f>W197-X197</f>
        <v>11305.937104000011</v>
      </c>
      <c r="Z197" s="204">
        <f>W197/X197-1</f>
        <v>0.18749481101160881</v>
      </c>
      <c r="AA197" s="204">
        <f>S197/(X197-V197)-1</f>
        <v>1.2185551110943469</v>
      </c>
      <c r="AB197" s="204">
        <f>SUM($C$2:C197)*D197/SUM($B$2:B197)-1</f>
        <v>0.13571180684045148</v>
      </c>
      <c r="AC197" s="204">
        <f>Z197-AB197</f>
        <v>5.1783004171157332E-2</v>
      </c>
      <c r="AD197" s="40">
        <f>IF(E197-F197&lt;0,"达成",E197-F197)</f>
        <v>0.2458488148148148</v>
      </c>
    </row>
    <row r="198" spans="1:30">
      <c r="A198" s="31" t="s">
        <v>1761</v>
      </c>
      <c r="B198" s="2">
        <v>135</v>
      </c>
      <c r="C198" s="178">
        <v>80.69</v>
      </c>
      <c r="D198" s="179">
        <v>1.671</v>
      </c>
      <c r="E198" s="32">
        <f>10%*Q198+13%</f>
        <v>0.22000000000000003</v>
      </c>
      <c r="F198" s="13">
        <f>IF(G198="",($F$1*C198-B198)/B198,H198/B198)</f>
        <v>-2.7536074074074199E-2</v>
      </c>
      <c r="H198" s="5">
        <f>IF(G198="",$F$1*C198-B198,G198-B198)</f>
        <v>-3.7173700000000167</v>
      </c>
      <c r="I198" s="2" t="s">
        <v>66</v>
      </c>
      <c r="J198" s="33" t="s">
        <v>1762</v>
      </c>
      <c r="K198" s="34">
        <f>DATE(MID(J198,1,4),MID(J198,5,2),MID(J198,7,2))</f>
        <v>44131</v>
      </c>
      <c r="L198" s="34" t="str">
        <f ca="1">IF(LEN(J198) &gt; 15,DATE(MID(J198,12,4),MID(J198,16,2),MID(J198,18,2)),TEXT(TODAY(),"yyyy-mm-dd"))</f>
        <v>2020-11-10</v>
      </c>
      <c r="M198" s="18">
        <f ca="1">(L198-K198+1)*B198</f>
        <v>2025</v>
      </c>
      <c r="N198" s="19">
        <f ca="1">H198/M198*365</f>
        <v>-0.67004446913580551</v>
      </c>
      <c r="O198" s="35">
        <f>D198*C198</f>
        <v>134.83299</v>
      </c>
      <c r="P198" s="35">
        <f>B198-O198</f>
        <v>0.16701000000000477</v>
      </c>
      <c r="Q198" s="36">
        <f>B198/150</f>
        <v>0.9</v>
      </c>
      <c r="R198" s="37">
        <f>R197+C198-T198</f>
        <v>12420.530000000012</v>
      </c>
      <c r="S198" s="38">
        <f>R198*D198</f>
        <v>20754.705630000019</v>
      </c>
      <c r="T198" s="38"/>
      <c r="U198" s="38"/>
      <c r="V198" s="39">
        <f>V197+U198</f>
        <v>51021.85</v>
      </c>
      <c r="W198" s="39">
        <f>V198+S198</f>
        <v>71776.555630000017</v>
      </c>
      <c r="X198" s="1">
        <f>X197+B198</f>
        <v>60435</v>
      </c>
      <c r="Y198" s="37">
        <f>W198-X198</f>
        <v>11341.555630000017</v>
      </c>
      <c r="Z198" s="204">
        <f>W198/X198-1</f>
        <v>0.18766535335484424</v>
      </c>
      <c r="AA198" s="204">
        <f>S198/(X198-V198)-1</f>
        <v>1.2048629449227959</v>
      </c>
      <c r="AB198" s="204">
        <f>SUM($C$2:C198)*D198/SUM($B$2:B198)-1</f>
        <v>0.13699623068432709</v>
      </c>
      <c r="AC198" s="204">
        <f>Z198-AB198</f>
        <v>5.0669122670517153E-2</v>
      </c>
      <c r="AD198" s="40">
        <f>IF(E198-F198&lt;0,"达成",E198-F198)</f>
        <v>0.24753607407407424</v>
      </c>
    </row>
    <row r="199" spans="1:30">
      <c r="A199" s="31" t="s">
        <v>1763</v>
      </c>
      <c r="B199" s="2">
        <v>135</v>
      </c>
      <c r="C199" s="178">
        <v>80.069999999999993</v>
      </c>
      <c r="D199" s="179">
        <v>1.6839999999999999</v>
      </c>
      <c r="E199" s="32">
        <f>10%*Q199+13%</f>
        <v>0.22000000000000003</v>
      </c>
      <c r="F199" s="13">
        <f>IF(G199="",($F$1*C199-B199)/B199,H199/B199)</f>
        <v>-3.5008222222222267E-2</v>
      </c>
      <c r="H199" s="5">
        <f>IF(G199="",$F$1*C199-B199,G199-B199)</f>
        <v>-4.7261100000000056</v>
      </c>
      <c r="I199" s="2" t="s">
        <v>66</v>
      </c>
      <c r="J199" s="33" t="s">
        <v>1764</v>
      </c>
      <c r="K199" s="34">
        <f>DATE(MID(J199,1,4),MID(J199,5,2),MID(J199,7,2))</f>
        <v>44132</v>
      </c>
      <c r="L199" s="34" t="str">
        <f ca="1">IF(LEN(J199) &gt; 15,DATE(MID(J199,12,4),MID(J199,16,2),MID(J199,18,2)),TEXT(TODAY(),"yyyy-mm-dd"))</f>
        <v>2020-11-10</v>
      </c>
      <c r="M199" s="18">
        <f ca="1">(L199-K199+1)*B199</f>
        <v>1890</v>
      </c>
      <c r="N199" s="19">
        <f ca="1">H199/M199*365</f>
        <v>-0.9127143650793661</v>
      </c>
      <c r="O199" s="35">
        <f>D199*C199</f>
        <v>134.83787999999998</v>
      </c>
      <c r="P199" s="35">
        <f>B199-O199</f>
        <v>0.16212000000001581</v>
      </c>
      <c r="Q199" s="36">
        <f>B199/150</f>
        <v>0.9</v>
      </c>
      <c r="R199" s="37">
        <f>R198+C199-T199</f>
        <v>12500.600000000011</v>
      </c>
      <c r="S199" s="38">
        <f>R199*D199</f>
        <v>21051.010400000017</v>
      </c>
      <c r="T199" s="38"/>
      <c r="U199" s="38"/>
      <c r="V199" s="39">
        <f>V198+U199</f>
        <v>51021.85</v>
      </c>
      <c r="W199" s="39">
        <f>V199+S199</f>
        <v>72072.86040000002</v>
      </c>
      <c r="X199" s="1">
        <f>X198+B199</f>
        <v>60570</v>
      </c>
      <c r="Y199" s="37">
        <f>W199-X199</f>
        <v>11502.86040000002</v>
      </c>
      <c r="Z199" s="204">
        <f>W199/X199-1</f>
        <v>0.18991019316493341</v>
      </c>
      <c r="AA199" s="204">
        <f>S199/(X199-V199)-1</f>
        <v>1.2047213753449637</v>
      </c>
      <c r="AB199" s="204">
        <f>SUM($C$2:C199)*D199/SUM($B$2:B199)-1</f>
        <v>0.14511506791140438</v>
      </c>
      <c r="AC199" s="204">
        <f>Z199-AB199</f>
        <v>4.4795125253529022E-2</v>
      </c>
      <c r="AD199" s="40">
        <f>IF(E199-F199&lt;0,"达成",E199-F199)</f>
        <v>0.2550082222222223</v>
      </c>
    </row>
    <row r="200" spans="1:30">
      <c r="A200" s="31" t="s">
        <v>1765</v>
      </c>
      <c r="B200" s="2">
        <v>135</v>
      </c>
      <c r="C200" s="178">
        <v>79.44</v>
      </c>
      <c r="D200" s="179">
        <v>1.6974</v>
      </c>
      <c r="E200" s="32">
        <f>10%*Q200+13%</f>
        <v>0.22000000000000003</v>
      </c>
      <c r="F200" s="13">
        <f>IF(G200="",($F$1*C200-B200)/B200,H200/B200)</f>
        <v>-4.2600888888888994E-2</v>
      </c>
      <c r="H200" s="5">
        <f>IF(G200="",$F$1*C200-B200,G200-B200)</f>
        <v>-5.7511200000000144</v>
      </c>
      <c r="I200" s="2" t="s">
        <v>66</v>
      </c>
      <c r="J200" s="33" t="s">
        <v>1766</v>
      </c>
      <c r="K200" s="34">
        <f>DATE(MID(J200,1,4),MID(J200,5,2),MID(J200,7,2))</f>
        <v>44133</v>
      </c>
      <c r="L200" s="34" t="str">
        <f ca="1">IF(LEN(J200) &gt; 15,DATE(MID(J200,12,4),MID(J200,16,2),MID(J200,18,2)),TEXT(TODAY(),"yyyy-mm-dd"))</f>
        <v>2020-11-10</v>
      </c>
      <c r="M200" s="18">
        <f ca="1">(L200-K200+1)*B200</f>
        <v>1755</v>
      </c>
      <c r="N200" s="19">
        <f ca="1">H200/M200*365</f>
        <v>-1.1961018803418833</v>
      </c>
      <c r="O200" s="35">
        <f>D200*C200</f>
        <v>134.84145599999999</v>
      </c>
      <c r="P200" s="35">
        <f>B200-O200</f>
        <v>0.15854400000000624</v>
      </c>
      <c r="Q200" s="36">
        <f>B200/150</f>
        <v>0.9</v>
      </c>
      <c r="R200" s="37">
        <f>R199+C200-T200</f>
        <v>12580.040000000012</v>
      </c>
      <c r="S200" s="38">
        <f>R200*D200</f>
        <v>21353.35989600002</v>
      </c>
      <c r="T200" s="38"/>
      <c r="U200" s="38"/>
      <c r="V200" s="39">
        <f>V199+U200</f>
        <v>51021.85</v>
      </c>
      <c r="W200" s="39">
        <f>V200+S200</f>
        <v>72375.209896000015</v>
      </c>
      <c r="X200" s="1">
        <f>X199+B200</f>
        <v>60705</v>
      </c>
      <c r="Y200" s="37">
        <f>W200-X200</f>
        <v>11670.209896000015</v>
      </c>
      <c r="Z200" s="204">
        <f>W200/X200-1</f>
        <v>0.19224462393542563</v>
      </c>
      <c r="AA200" s="204">
        <f>S200/(X200-V200)-1</f>
        <v>1.2052080052462286</v>
      </c>
      <c r="AB200" s="204">
        <f>SUM($C$2:C200)*D200/SUM($B$2:B200)-1</f>
        <v>0.15346275934426257</v>
      </c>
      <c r="AC200" s="204">
        <f>Z200-AB200</f>
        <v>3.8781864591163062E-2</v>
      </c>
      <c r="AD200" s="40">
        <f>IF(E200-F200&lt;0,"达成",E200-F200)</f>
        <v>0.26260088888888899</v>
      </c>
    </row>
    <row r="201" spans="1:30">
      <c r="A201" s="31" t="s">
        <v>1767</v>
      </c>
      <c r="B201" s="2">
        <v>135</v>
      </c>
      <c r="C201" s="178">
        <v>80.680000000000007</v>
      </c>
      <c r="D201" s="179">
        <v>1.6713</v>
      </c>
      <c r="E201" s="32">
        <f>10%*Q201+13%</f>
        <v>0.22000000000000003</v>
      </c>
      <c r="F201" s="13">
        <f>IF(G201="",($F$1*C201-B201)/B201,H201/B201)</f>
        <v>-2.7656592592592445E-2</v>
      </c>
      <c r="H201" s="5">
        <f>IF(G201="",$F$1*C201-B201,G201-B201)</f>
        <v>-3.7336399999999799</v>
      </c>
      <c r="I201" s="2" t="s">
        <v>66</v>
      </c>
      <c r="J201" s="33" t="s">
        <v>1768</v>
      </c>
      <c r="K201" s="34">
        <f>DATE(MID(J201,1,4),MID(J201,5,2),MID(J201,7,2))</f>
        <v>44134</v>
      </c>
      <c r="L201" s="34" t="str">
        <f ca="1">IF(LEN(J201) &gt; 15,DATE(MID(J201,12,4),MID(J201,16,2),MID(J201,18,2)),TEXT(TODAY(),"yyyy-mm-dd"))</f>
        <v>2020-11-10</v>
      </c>
      <c r="M201" s="18">
        <f ca="1">(L201-K201+1)*B201</f>
        <v>1620</v>
      </c>
      <c r="N201" s="19">
        <f ca="1">H201/M201*365</f>
        <v>-0.84122135802468689</v>
      </c>
      <c r="O201" s="35">
        <f>D201*C201</f>
        <v>134.840484</v>
      </c>
      <c r="P201" s="35">
        <f>B201-O201</f>
        <v>0.15951599999999644</v>
      </c>
      <c r="Q201" s="36">
        <f>B201/150</f>
        <v>0.9</v>
      </c>
      <c r="R201" s="37">
        <f>R200+C201-T201</f>
        <v>12660.720000000012</v>
      </c>
      <c r="S201" s="38">
        <f>R201*D201</f>
        <v>21159.86133600002</v>
      </c>
      <c r="T201" s="38"/>
      <c r="U201" s="38"/>
      <c r="V201" s="39">
        <f>V200+U201</f>
        <v>51021.85</v>
      </c>
      <c r="W201" s="39">
        <f>V201+S201</f>
        <v>72181.711336000022</v>
      </c>
      <c r="X201" s="1">
        <f>X200+B201</f>
        <v>60840</v>
      </c>
      <c r="Y201" s="37">
        <f>W201-X201</f>
        <v>11341.711336000022</v>
      </c>
      <c r="Z201" s="204">
        <f>W201/X201-1</f>
        <v>0.18641866101249205</v>
      </c>
      <c r="AA201" s="204">
        <f>S201/(X201-V201)-1</f>
        <v>1.1551780463733001</v>
      </c>
      <c r="AB201" s="204">
        <f>SUM($C$2:C201)*D201/SUM($B$2:B201)-1</f>
        <v>0.13505656378466591</v>
      </c>
      <c r="AC201" s="204">
        <f>Z201-AB201</f>
        <v>5.1362097227826142E-2</v>
      </c>
      <c r="AD201" s="40">
        <f>IF(E201-F201&lt;0,"达成",E201-F201)</f>
        <v>0.24765659259259248</v>
      </c>
    </row>
  </sheetData>
  <autoFilter ref="A1:AD201" xr:uid="{7617C6B2-BB93-3C4F-A90E-C228A284E33B}"/>
  <phoneticPr fontId="30" type="noConversion"/>
  <conditionalFormatting sqref="P1:P1048576">
    <cfRule type="cellIs" dxfId="15" priority="6" operator="between">
      <formula>-0.45</formula>
      <formula>0.45</formula>
    </cfRule>
  </conditionalFormatting>
  <conditionalFormatting sqref="F2:F201">
    <cfRule type="cellIs" dxfId="14" priority="10" operator="lessThan">
      <formula>0</formula>
    </cfRule>
    <cfRule type="cellIs" dxfId="13" priority="11" operator="greaterThan">
      <formula>0</formula>
    </cfRule>
  </conditionalFormatting>
  <conditionalFormatting sqref="F1:F1048576 H1:H1048576">
    <cfRule type="cellIs" dxfId="12" priority="1" operator="lessThan">
      <formula>0</formula>
    </cfRule>
    <cfRule type="cellIs" dxfId="11" priority="2" operator="equal">
      <formula>0</formula>
    </cfRule>
  </conditionalFormatting>
  <conditionalFormatting sqref="Z2:Z201">
    <cfRule type="dataBar" priority="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01">
    <cfRule type="dataBar" priority="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Z2:Z201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00"/>
  <sheetViews>
    <sheetView zoomScale="80" zoomScaleNormal="80" workbookViewId="0">
      <pane xSplit="1" ySplit="1" topLeftCell="B185" activePane="bottomRight" state="frozen"/>
      <selection activeCell="G436" sqref="G436"/>
      <selection pane="topRight" activeCell="G436" sqref="G436"/>
      <selection pane="bottomLeft" activeCell="G436" sqref="G436"/>
      <selection pane="bottomRight" activeCell="S95" sqref="S95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ROUND(SUM(H2:H19618),2)&amp;"盈利"</f>
        <v>3129.22盈利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TEXT(ROUND(SUM(H2:H19615)/SUM(M2:M19615)*365,4),"0.00%" &amp;  " 
年化")</f>
        <v>43.98%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47" t="s">
        <v>616</v>
      </c>
      <c r="B2" s="148">
        <v>135</v>
      </c>
      <c r="C2" s="149">
        <v>127.51</v>
      </c>
      <c r="D2" s="150">
        <v>1.0582</v>
      </c>
      <c r="E2" s="151">
        <v>0.22000000000000003</v>
      </c>
      <c r="F2" s="152">
        <v>0.24022222222222228</v>
      </c>
      <c r="G2" s="168">
        <v>167.43</v>
      </c>
      <c r="H2" s="154">
        <v>32.430000000000007</v>
      </c>
      <c r="I2" s="148" t="s">
        <v>975</v>
      </c>
      <c r="J2" s="155" t="s">
        <v>1432</v>
      </c>
      <c r="K2" s="156">
        <v>43832</v>
      </c>
      <c r="L2" s="157">
        <v>44020</v>
      </c>
      <c r="M2" s="158">
        <v>25515</v>
      </c>
      <c r="N2" s="159">
        <v>0.46392122281011178</v>
      </c>
      <c r="O2" s="160">
        <v>134.931082</v>
      </c>
      <c r="P2" s="160">
        <v>-6.8917999999996482E-2</v>
      </c>
      <c r="Q2" s="161">
        <v>0.9</v>
      </c>
      <c r="R2" s="162">
        <v>32592.29</v>
      </c>
      <c r="S2" s="163">
        <v>34489.161278</v>
      </c>
      <c r="T2" s="163"/>
      <c r="U2" s="164"/>
      <c r="V2" s="165">
        <v>7247.82</v>
      </c>
      <c r="W2" s="165">
        <v>41736.981277999999</v>
      </c>
      <c r="X2" s="166">
        <v>37835</v>
      </c>
      <c r="Y2" s="162">
        <v>3901.9812779999993</v>
      </c>
      <c r="Z2" s="205">
        <v>0.10313152578300522</v>
      </c>
      <c r="AA2" s="205">
        <v>0.12756917368649212</v>
      </c>
      <c r="AB2" s="205">
        <v>0.12461725804149615</v>
      </c>
      <c r="AC2" s="205">
        <v>-2.148573225849093E-2</v>
      </c>
      <c r="AD2" s="167" t="s">
        <v>972</v>
      </c>
      <c r="AE2" s="40"/>
    </row>
    <row r="3" spans="1:1025">
      <c r="A3" s="147" t="s">
        <v>617</v>
      </c>
      <c r="B3" s="148">
        <v>135</v>
      </c>
      <c r="C3" s="149">
        <v>127.2</v>
      </c>
      <c r="D3" s="150">
        <v>1.0608</v>
      </c>
      <c r="E3" s="151">
        <v>0.22000000000000003</v>
      </c>
      <c r="F3" s="152">
        <v>0.23725925925925928</v>
      </c>
      <c r="G3" s="168">
        <v>167.03</v>
      </c>
      <c r="H3" s="154">
        <v>32.03</v>
      </c>
      <c r="I3" s="148" t="s">
        <v>975</v>
      </c>
      <c r="J3" s="155" t="s">
        <v>1433</v>
      </c>
      <c r="K3" s="156">
        <v>43833</v>
      </c>
      <c r="L3" s="157">
        <v>44020</v>
      </c>
      <c r="M3" s="158">
        <v>25380</v>
      </c>
      <c r="N3" s="159">
        <v>0.46063632781717889</v>
      </c>
      <c r="O3" s="160">
        <v>134.93376000000001</v>
      </c>
      <c r="P3" s="160">
        <v>-6.6239999999993415E-2</v>
      </c>
      <c r="Q3" s="161">
        <v>0.9</v>
      </c>
      <c r="R3" s="162">
        <v>32719.49</v>
      </c>
      <c r="S3" s="163">
        <v>34708.834992000004</v>
      </c>
      <c r="T3" s="163"/>
      <c r="U3" s="164"/>
      <c r="V3" s="165">
        <v>7247.82</v>
      </c>
      <c r="W3" s="165">
        <v>41956.654992000003</v>
      </c>
      <c r="X3" s="166">
        <v>37970</v>
      </c>
      <c r="Y3" s="162">
        <v>3986.6549920000034</v>
      </c>
      <c r="Z3" s="205">
        <v>0.10499486415591264</v>
      </c>
      <c r="AA3" s="205">
        <v>0.1297647169569347</v>
      </c>
      <c r="AB3" s="205">
        <v>0.12692580753226257</v>
      </c>
      <c r="AC3" s="205">
        <v>-2.1930943376349932E-2</v>
      </c>
      <c r="AD3" s="167" t="s">
        <v>972</v>
      </c>
      <c r="AE3" s="40"/>
    </row>
    <row r="4" spans="1:1025">
      <c r="A4" s="147" t="s">
        <v>618</v>
      </c>
      <c r="B4" s="148">
        <v>135</v>
      </c>
      <c r="C4" s="149">
        <v>126.02</v>
      </c>
      <c r="D4" s="150">
        <v>1.0707</v>
      </c>
      <c r="E4" s="151">
        <v>0.22000000000000003</v>
      </c>
      <c r="F4" s="152">
        <v>0.22577777777777769</v>
      </c>
      <c r="G4" s="168">
        <v>165.48</v>
      </c>
      <c r="H4" s="154">
        <v>30.47999999999999</v>
      </c>
      <c r="I4" s="148" t="s">
        <v>975</v>
      </c>
      <c r="J4" s="155" t="s">
        <v>1434</v>
      </c>
      <c r="K4" s="156">
        <v>43836</v>
      </c>
      <c r="L4" s="157">
        <v>44020</v>
      </c>
      <c r="M4" s="158">
        <v>24975</v>
      </c>
      <c r="N4" s="159">
        <v>0.44545345345345333</v>
      </c>
      <c r="O4" s="160">
        <v>134.92961399999999</v>
      </c>
      <c r="P4" s="160">
        <v>-7.0386000000013382E-2</v>
      </c>
      <c r="Q4" s="161">
        <v>0.9</v>
      </c>
      <c r="R4" s="162">
        <v>32845.51</v>
      </c>
      <c r="S4" s="163">
        <v>35167.687557000005</v>
      </c>
      <c r="T4" s="163"/>
      <c r="U4" s="164"/>
      <c r="V4" s="165">
        <v>7247.82</v>
      </c>
      <c r="W4" s="165">
        <v>42415.507557000004</v>
      </c>
      <c r="X4" s="166">
        <v>38105</v>
      </c>
      <c r="Y4" s="162">
        <v>4310.5075570000045</v>
      </c>
      <c r="Z4" s="205">
        <v>0.1131218359008006</v>
      </c>
      <c r="AA4" s="205">
        <v>0.13969220638438129</v>
      </c>
      <c r="AB4" s="205">
        <v>0.13695414609631285</v>
      </c>
      <c r="AC4" s="205">
        <v>-2.3832310195512241E-2</v>
      </c>
      <c r="AD4" s="167" t="s">
        <v>972</v>
      </c>
      <c r="AE4" s="40"/>
    </row>
    <row r="5" spans="1:1025">
      <c r="A5" s="147" t="s">
        <v>619</v>
      </c>
      <c r="B5" s="148">
        <v>135</v>
      </c>
      <c r="C5" s="149">
        <v>124.6</v>
      </c>
      <c r="D5" s="150">
        <v>1.0829</v>
      </c>
      <c r="E5" s="151">
        <v>0.22000000000000003</v>
      </c>
      <c r="F5" s="152">
        <v>0.23985185185185182</v>
      </c>
      <c r="G5" s="168">
        <v>167.38</v>
      </c>
      <c r="H5" s="154">
        <v>32.379999999999995</v>
      </c>
      <c r="I5" s="148" t="s">
        <v>975</v>
      </c>
      <c r="J5" s="155" t="s">
        <v>1435</v>
      </c>
      <c r="K5" s="156">
        <v>43837</v>
      </c>
      <c r="L5" s="157">
        <v>44021</v>
      </c>
      <c r="M5" s="158">
        <v>24975</v>
      </c>
      <c r="N5" s="159">
        <v>0.47322122122122118</v>
      </c>
      <c r="O5" s="160">
        <v>134.92934</v>
      </c>
      <c r="P5" s="160">
        <v>-7.066000000000372E-2</v>
      </c>
      <c r="Q5" s="161">
        <v>0.9</v>
      </c>
      <c r="R5" s="162">
        <v>32970.11</v>
      </c>
      <c r="S5" s="163">
        <v>35703.332118999999</v>
      </c>
      <c r="T5" s="163"/>
      <c r="U5" s="164"/>
      <c r="V5" s="165">
        <v>7247.82</v>
      </c>
      <c r="W5" s="165">
        <v>42951.152118999998</v>
      </c>
      <c r="X5" s="166">
        <v>38240</v>
      </c>
      <c r="Y5" s="162">
        <v>4711.1521189999985</v>
      </c>
      <c r="Z5" s="205">
        <v>0.12319958470188275</v>
      </c>
      <c r="AA5" s="205">
        <v>0.15201099499938375</v>
      </c>
      <c r="AB5" s="205">
        <v>0.1493779963127615</v>
      </c>
      <c r="AC5" s="205">
        <v>-2.6178411610878749E-2</v>
      </c>
      <c r="AD5" s="167" t="s">
        <v>972</v>
      </c>
      <c r="AE5" s="40"/>
    </row>
    <row r="6" spans="1:1025">
      <c r="A6" s="147" t="s">
        <v>620</v>
      </c>
      <c r="B6" s="148">
        <v>135</v>
      </c>
      <c r="C6" s="149">
        <v>126.2</v>
      </c>
      <c r="D6" s="150">
        <v>1.0691999999999999</v>
      </c>
      <c r="E6" s="151">
        <v>0.22000000000000003</v>
      </c>
      <c r="F6" s="152">
        <v>0.22748148148148153</v>
      </c>
      <c r="G6" s="168">
        <v>165.71</v>
      </c>
      <c r="H6" s="154">
        <v>30.710000000000008</v>
      </c>
      <c r="I6" s="148" t="s">
        <v>975</v>
      </c>
      <c r="J6" s="155" t="s">
        <v>1436</v>
      </c>
      <c r="K6" s="156">
        <v>43838</v>
      </c>
      <c r="L6" s="157">
        <v>44020</v>
      </c>
      <c r="M6" s="158">
        <v>24705</v>
      </c>
      <c r="N6" s="159">
        <v>0.45371989475814622</v>
      </c>
      <c r="O6" s="160">
        <v>134.93304000000001</v>
      </c>
      <c r="P6" s="160">
        <v>-6.6959999999994579E-2</v>
      </c>
      <c r="Q6" s="161">
        <v>0.9</v>
      </c>
      <c r="R6" s="162">
        <v>33096.31</v>
      </c>
      <c r="S6" s="163">
        <v>35386.574651999996</v>
      </c>
      <c r="T6" s="163"/>
      <c r="U6" s="164"/>
      <c r="V6" s="165">
        <v>7247.82</v>
      </c>
      <c r="W6" s="165">
        <v>42634.394651999995</v>
      </c>
      <c r="X6" s="166">
        <v>38375</v>
      </c>
      <c r="Y6" s="162">
        <v>4259.3946519999954</v>
      </c>
      <c r="Z6" s="205">
        <v>0.11099399744625393</v>
      </c>
      <c r="AA6" s="205">
        <v>0.13683843676169816</v>
      </c>
      <c r="AB6" s="205">
        <v>0.13436087900977189</v>
      </c>
      <c r="AC6" s="205">
        <v>-2.3366881563517961E-2</v>
      </c>
      <c r="AD6" s="167" t="s">
        <v>972</v>
      </c>
      <c r="AE6" s="40"/>
    </row>
    <row r="7" spans="1:1025">
      <c r="A7" s="147" t="s">
        <v>621</v>
      </c>
      <c r="B7" s="148">
        <v>135</v>
      </c>
      <c r="C7" s="149">
        <v>124.66</v>
      </c>
      <c r="D7" s="150">
        <v>1.0824</v>
      </c>
      <c r="E7" s="151">
        <v>0.22000000000000003</v>
      </c>
      <c r="F7" s="152">
        <v>0.24044444444444452</v>
      </c>
      <c r="G7" s="168">
        <v>167.46</v>
      </c>
      <c r="H7" s="154">
        <v>32.460000000000008</v>
      </c>
      <c r="I7" s="148" t="s">
        <v>975</v>
      </c>
      <c r="J7" s="155" t="s">
        <v>1437</v>
      </c>
      <c r="K7" s="156">
        <v>43839</v>
      </c>
      <c r="L7" s="157">
        <v>44021</v>
      </c>
      <c r="M7" s="158">
        <v>24705</v>
      </c>
      <c r="N7" s="159">
        <v>0.47957498482088662</v>
      </c>
      <c r="O7" s="160">
        <v>134.931984</v>
      </c>
      <c r="P7" s="160">
        <v>-6.8016000000000076E-2</v>
      </c>
      <c r="Q7" s="161">
        <v>0.9</v>
      </c>
      <c r="R7" s="162">
        <v>33220.97</v>
      </c>
      <c r="S7" s="163">
        <v>35958.377928000002</v>
      </c>
      <c r="T7" s="163"/>
      <c r="U7" s="164"/>
      <c r="V7" s="165">
        <v>7247.82</v>
      </c>
      <c r="W7" s="165">
        <v>43206.197928000001</v>
      </c>
      <c r="X7" s="166">
        <v>38510</v>
      </c>
      <c r="Y7" s="162">
        <v>4696.1979280000014</v>
      </c>
      <c r="Z7" s="205">
        <v>0.12194749228771751</v>
      </c>
      <c r="AA7" s="205">
        <v>0.15021978403297531</v>
      </c>
      <c r="AB7" s="205">
        <v>0.1478434611269801</v>
      </c>
      <c r="AC7" s="205">
        <v>-2.5895968839262595E-2</v>
      </c>
      <c r="AD7" s="167" t="s">
        <v>972</v>
      </c>
      <c r="AE7" s="40"/>
    </row>
    <row r="8" spans="1:1025">
      <c r="A8" s="147" t="s">
        <v>622</v>
      </c>
      <c r="B8" s="148">
        <v>135</v>
      </c>
      <c r="C8" s="149">
        <v>124.95</v>
      </c>
      <c r="D8" s="150">
        <v>1.0799000000000001</v>
      </c>
      <c r="E8" s="151">
        <v>0.22000000000000003</v>
      </c>
      <c r="F8" s="152">
        <v>0.24340740740740752</v>
      </c>
      <c r="G8" s="168">
        <v>167.86</v>
      </c>
      <c r="H8" s="154">
        <v>32.860000000000014</v>
      </c>
      <c r="I8" s="148" t="s">
        <v>975</v>
      </c>
      <c r="J8" s="155" t="s">
        <v>1438</v>
      </c>
      <c r="K8" s="156">
        <v>43840</v>
      </c>
      <c r="L8" s="157">
        <v>44021</v>
      </c>
      <c r="M8" s="158">
        <v>24570</v>
      </c>
      <c r="N8" s="159">
        <v>0.48815221815221832</v>
      </c>
      <c r="O8" s="160">
        <v>134.93350500000003</v>
      </c>
      <c r="P8" s="160">
        <v>-6.649499999997488E-2</v>
      </c>
      <c r="Q8" s="161">
        <v>0.9</v>
      </c>
      <c r="R8" s="162">
        <v>33345.919999999998</v>
      </c>
      <c r="S8" s="163">
        <v>36010.259008000001</v>
      </c>
      <c r="T8" s="163"/>
      <c r="U8" s="164"/>
      <c r="V8" s="165">
        <v>7247.82</v>
      </c>
      <c r="W8" s="165">
        <v>43258.079008000001</v>
      </c>
      <c r="X8" s="166">
        <v>38645</v>
      </c>
      <c r="Y8" s="162">
        <v>4613.0790080000006</v>
      </c>
      <c r="Z8" s="205">
        <v>0.11937065617803078</v>
      </c>
      <c r="AA8" s="205">
        <v>0.14692653951724322</v>
      </c>
      <c r="AB8" s="205">
        <v>0.14468338123948765</v>
      </c>
      <c r="AC8" s="205">
        <v>-2.5312725061456876E-2</v>
      </c>
      <c r="AD8" s="167" t="s">
        <v>972</v>
      </c>
      <c r="AE8" s="40"/>
    </row>
    <row r="9" spans="1:1025">
      <c r="A9" s="147" t="s">
        <v>623</v>
      </c>
      <c r="B9" s="148">
        <v>135</v>
      </c>
      <c r="C9" s="149">
        <v>123.29</v>
      </c>
      <c r="D9" s="150">
        <v>1.0944</v>
      </c>
      <c r="E9" s="151">
        <v>0.22000000000000003</v>
      </c>
      <c r="F9" s="152">
        <v>0.22681481481481486</v>
      </c>
      <c r="G9" s="168">
        <v>165.62</v>
      </c>
      <c r="H9" s="154">
        <v>30.620000000000005</v>
      </c>
      <c r="I9" s="148" t="s">
        <v>975</v>
      </c>
      <c r="J9" s="155" t="s">
        <v>1439</v>
      </c>
      <c r="K9" s="156">
        <v>43843</v>
      </c>
      <c r="L9" s="157">
        <v>44021</v>
      </c>
      <c r="M9" s="158">
        <v>24165</v>
      </c>
      <c r="N9" s="159">
        <v>0.4624994827229465</v>
      </c>
      <c r="O9" s="160">
        <v>134.92857600000002</v>
      </c>
      <c r="P9" s="160">
        <v>-7.142399999997906E-2</v>
      </c>
      <c r="Q9" s="161">
        <v>0.9</v>
      </c>
      <c r="R9" s="162">
        <v>33469.21</v>
      </c>
      <c r="S9" s="163">
        <v>36628.703423999999</v>
      </c>
      <c r="T9" s="163"/>
      <c r="U9" s="164"/>
      <c r="V9" s="165">
        <v>7247.82</v>
      </c>
      <c r="W9" s="165">
        <v>43876.523423999999</v>
      </c>
      <c r="X9" s="166">
        <v>38780</v>
      </c>
      <c r="Y9" s="162">
        <v>5096.5234239999991</v>
      </c>
      <c r="Z9" s="205">
        <v>0.13142143950489937</v>
      </c>
      <c r="AA9" s="205">
        <v>0.16162927599677523</v>
      </c>
      <c r="AB9" s="205">
        <v>0.159494223414131</v>
      </c>
      <c r="AC9" s="205">
        <v>-2.8072783909231624E-2</v>
      </c>
      <c r="AD9" s="167" t="s">
        <v>972</v>
      </c>
      <c r="AE9" s="40"/>
    </row>
    <row r="10" spans="1:1025">
      <c r="A10" s="147" t="s">
        <v>624</v>
      </c>
      <c r="B10" s="148">
        <v>135</v>
      </c>
      <c r="C10" s="149">
        <v>123.58</v>
      </c>
      <c r="D10" s="150">
        <v>1.0918000000000001</v>
      </c>
      <c r="E10" s="151">
        <v>0.22000000000000003</v>
      </c>
      <c r="F10" s="152">
        <v>0.22970370370370363</v>
      </c>
      <c r="G10" s="168">
        <v>166.01</v>
      </c>
      <c r="H10" s="154">
        <v>31.009999999999991</v>
      </c>
      <c r="I10" s="148" t="s">
        <v>975</v>
      </c>
      <c r="J10" s="155" t="s">
        <v>1440</v>
      </c>
      <c r="K10" s="156">
        <v>43844</v>
      </c>
      <c r="L10" s="157">
        <v>44021</v>
      </c>
      <c r="M10" s="158">
        <v>24030</v>
      </c>
      <c r="N10" s="159">
        <v>0.4710216396171451</v>
      </c>
      <c r="O10" s="160">
        <v>134.924644</v>
      </c>
      <c r="P10" s="160">
        <v>-7.5355999999999312E-2</v>
      </c>
      <c r="Q10" s="161">
        <v>0.9</v>
      </c>
      <c r="R10" s="162">
        <v>33592.79</v>
      </c>
      <c r="S10" s="163">
        <v>36676.608122000005</v>
      </c>
      <c r="T10" s="163"/>
      <c r="U10" s="164"/>
      <c r="V10" s="165">
        <v>7247.82</v>
      </c>
      <c r="W10" s="165">
        <v>43924.428122000005</v>
      </c>
      <c r="X10" s="166">
        <v>38915</v>
      </c>
      <c r="Y10" s="162">
        <v>5009.4281220000048</v>
      </c>
      <c r="Z10" s="205">
        <v>0.12872743471669024</v>
      </c>
      <c r="AA10" s="205">
        <v>0.15818990266894639</v>
      </c>
      <c r="AB10" s="205">
        <v>0.15619389546447415</v>
      </c>
      <c r="AC10" s="205">
        <v>-2.7466460747783916E-2</v>
      </c>
      <c r="AD10" s="167" t="s">
        <v>972</v>
      </c>
      <c r="AE10" s="40"/>
    </row>
    <row r="11" spans="1:1025">
      <c r="A11" s="147" t="s">
        <v>625</v>
      </c>
      <c r="B11" s="148">
        <v>135</v>
      </c>
      <c r="C11" s="149">
        <v>123.86</v>
      </c>
      <c r="D11" s="150">
        <v>1.0893999999999999</v>
      </c>
      <c r="E11" s="151">
        <v>0.22000000000000003</v>
      </c>
      <c r="F11" s="152">
        <v>0.23251851851851843</v>
      </c>
      <c r="G11" s="168">
        <v>166.39</v>
      </c>
      <c r="H11" s="154">
        <v>31.389999999999986</v>
      </c>
      <c r="I11" s="148" t="s">
        <v>975</v>
      </c>
      <c r="J11" s="155" t="s">
        <v>1441</v>
      </c>
      <c r="K11" s="156">
        <v>43845</v>
      </c>
      <c r="L11" s="157">
        <v>44021</v>
      </c>
      <c r="M11" s="158">
        <v>23895</v>
      </c>
      <c r="N11" s="159">
        <v>0.47948734044779218</v>
      </c>
      <c r="O11" s="160">
        <v>134.93308399999998</v>
      </c>
      <c r="P11" s="160">
        <v>-6.6916000000020404E-2</v>
      </c>
      <c r="Q11" s="161">
        <v>0.9</v>
      </c>
      <c r="R11" s="162">
        <v>33716.65</v>
      </c>
      <c r="S11" s="163">
        <v>36730.918509999996</v>
      </c>
      <c r="T11" s="163"/>
      <c r="U11" s="164"/>
      <c r="V11" s="165">
        <v>7247.82</v>
      </c>
      <c r="W11" s="165">
        <v>43978.738509999996</v>
      </c>
      <c r="X11" s="166">
        <v>39050</v>
      </c>
      <c r="Y11" s="162">
        <v>4928.7385099999956</v>
      </c>
      <c r="Z11" s="205">
        <v>0.12621609500640196</v>
      </c>
      <c r="AA11" s="205">
        <v>0.1549811525499194</v>
      </c>
      <c r="AB11" s="205">
        <v>0.15311943841229203</v>
      </c>
      <c r="AC11" s="205">
        <v>-2.6903343405890068E-2</v>
      </c>
      <c r="AD11" s="167" t="s">
        <v>972</v>
      </c>
      <c r="AE11" s="40"/>
    </row>
    <row r="12" spans="1:1025">
      <c r="A12" s="147" t="s">
        <v>626</v>
      </c>
      <c r="B12" s="148">
        <v>135</v>
      </c>
      <c r="C12" s="149">
        <v>123.81</v>
      </c>
      <c r="D12" s="150">
        <v>1.0898000000000001</v>
      </c>
      <c r="E12" s="151">
        <v>0.22000000000000003</v>
      </c>
      <c r="F12" s="152">
        <v>0.23199999999999996</v>
      </c>
      <c r="G12" s="168">
        <v>166.32</v>
      </c>
      <c r="H12" s="154">
        <v>31.319999999999993</v>
      </c>
      <c r="I12" s="148" t="s">
        <v>975</v>
      </c>
      <c r="J12" s="155" t="s">
        <v>1442</v>
      </c>
      <c r="K12" s="156">
        <v>43846</v>
      </c>
      <c r="L12" s="157">
        <v>44021</v>
      </c>
      <c r="M12" s="158">
        <v>23760</v>
      </c>
      <c r="N12" s="159">
        <v>0.48113636363636353</v>
      </c>
      <c r="O12" s="160">
        <v>134.92813800000002</v>
      </c>
      <c r="P12" s="160">
        <v>-7.1861999999981663E-2</v>
      </c>
      <c r="Q12" s="161">
        <v>0.9</v>
      </c>
      <c r="R12" s="162">
        <v>33840.46</v>
      </c>
      <c r="S12" s="163">
        <v>36879.333308000001</v>
      </c>
      <c r="T12" s="163"/>
      <c r="U12" s="164"/>
      <c r="V12" s="165">
        <v>7247.82</v>
      </c>
      <c r="W12" s="165">
        <v>44127.153308000001</v>
      </c>
      <c r="X12" s="166">
        <v>39185</v>
      </c>
      <c r="Y12" s="162">
        <v>4942.1533080000008</v>
      </c>
      <c r="Z12" s="205">
        <v>0.12612360107183873</v>
      </c>
      <c r="AA12" s="205">
        <v>0.15474607676695307</v>
      </c>
      <c r="AB12" s="205">
        <v>0.15301201551614141</v>
      </c>
      <c r="AC12" s="205">
        <v>-2.6888414444302677E-2</v>
      </c>
      <c r="AD12" s="167" t="s">
        <v>972</v>
      </c>
      <c r="AE12" s="40"/>
    </row>
    <row r="13" spans="1:1025">
      <c r="A13" s="147" t="s">
        <v>627</v>
      </c>
      <c r="B13" s="148">
        <v>135</v>
      </c>
      <c r="C13" s="149">
        <v>124.14</v>
      </c>
      <c r="D13" s="150">
        <v>1.0869</v>
      </c>
      <c r="E13" s="151">
        <v>0.22000000000000003</v>
      </c>
      <c r="F13" s="152">
        <v>0.2352592592592592</v>
      </c>
      <c r="G13" s="168">
        <v>166.76</v>
      </c>
      <c r="H13" s="154">
        <v>31.759999999999991</v>
      </c>
      <c r="I13" s="148" t="s">
        <v>975</v>
      </c>
      <c r="J13" s="155" t="s">
        <v>1443</v>
      </c>
      <c r="K13" s="156">
        <v>43847</v>
      </c>
      <c r="L13" s="157">
        <v>44021</v>
      </c>
      <c r="M13" s="158">
        <v>23625</v>
      </c>
      <c r="N13" s="159">
        <v>0.49068359788359778</v>
      </c>
      <c r="O13" s="160">
        <v>134.92776599999999</v>
      </c>
      <c r="P13" s="160">
        <v>-7.2234000000008791E-2</v>
      </c>
      <c r="Q13" s="161">
        <v>0.9</v>
      </c>
      <c r="R13" s="162">
        <v>33964.6</v>
      </c>
      <c r="S13" s="163">
        <v>36916.123739999995</v>
      </c>
      <c r="T13" s="163"/>
      <c r="U13" s="164"/>
      <c r="V13" s="165">
        <v>7247.82</v>
      </c>
      <c r="W13" s="165">
        <v>44163.943739999995</v>
      </c>
      <c r="X13" s="166">
        <v>39320</v>
      </c>
      <c r="Y13" s="162">
        <v>4843.9437399999952</v>
      </c>
      <c r="Z13" s="205">
        <v>0.12319287232960319</v>
      </c>
      <c r="AA13" s="205">
        <v>0.15103256903646689</v>
      </c>
      <c r="AB13" s="205">
        <v>0.14942715666327566</v>
      </c>
      <c r="AC13" s="205">
        <v>-2.6234284333672475E-2</v>
      </c>
      <c r="AD13" s="167" t="s">
        <v>972</v>
      </c>
      <c r="AE13" s="40"/>
    </row>
    <row r="14" spans="1:1025">
      <c r="A14" s="147" t="s">
        <v>628</v>
      </c>
      <c r="B14" s="148">
        <v>135</v>
      </c>
      <c r="C14" s="149">
        <v>122.41</v>
      </c>
      <c r="D14" s="150">
        <v>1.1023000000000001</v>
      </c>
      <c r="E14" s="151">
        <v>0.22000000000000003</v>
      </c>
      <c r="F14" s="152">
        <v>0.25407407407407417</v>
      </c>
      <c r="G14" s="168">
        <v>169.3</v>
      </c>
      <c r="H14" s="154">
        <v>34.300000000000011</v>
      </c>
      <c r="I14" s="148" t="s">
        <v>975</v>
      </c>
      <c r="J14" s="155" t="s">
        <v>1498</v>
      </c>
      <c r="K14" s="156">
        <v>43850</v>
      </c>
      <c r="L14" s="157">
        <v>44025</v>
      </c>
      <c r="M14" s="158">
        <v>23760</v>
      </c>
      <c r="N14" s="159">
        <v>0.52691498316498342</v>
      </c>
      <c r="O14" s="160">
        <v>134.93254300000001</v>
      </c>
      <c r="P14" s="160">
        <v>-6.745699999999033E-2</v>
      </c>
      <c r="Q14" s="161">
        <v>0.9</v>
      </c>
      <c r="R14" s="162">
        <v>33892.04</v>
      </c>
      <c r="S14" s="163">
        <v>37359.195692000001</v>
      </c>
      <c r="T14" s="163">
        <v>194.97</v>
      </c>
      <c r="U14" s="164">
        <v>214.92</v>
      </c>
      <c r="V14" s="165">
        <v>7462.74</v>
      </c>
      <c r="W14" s="165">
        <v>44821.935691999999</v>
      </c>
      <c r="X14" s="166">
        <v>39455</v>
      </c>
      <c r="Y14" s="162">
        <v>5366.9356919999991</v>
      </c>
      <c r="Z14" s="205">
        <v>0.13602675686224819</v>
      </c>
      <c r="AA14" s="205">
        <v>0.16775731667597094</v>
      </c>
      <c r="AB14" s="205">
        <v>0.1634639968168401</v>
      </c>
      <c r="AC14" s="205">
        <v>-2.7437239954591908E-2</v>
      </c>
      <c r="AD14" s="167" t="s">
        <v>972</v>
      </c>
    </row>
    <row r="15" spans="1:1025">
      <c r="A15" s="147" t="s">
        <v>629</v>
      </c>
      <c r="B15" s="148">
        <v>135</v>
      </c>
      <c r="C15" s="149">
        <v>123.66</v>
      </c>
      <c r="D15" s="150">
        <v>1.0911</v>
      </c>
      <c r="E15" s="151">
        <v>0.22000000000000003</v>
      </c>
      <c r="F15" s="152">
        <v>0.23051851851851854</v>
      </c>
      <c r="G15" s="168">
        <v>166.12</v>
      </c>
      <c r="H15" s="154">
        <v>31.120000000000005</v>
      </c>
      <c r="I15" s="148" t="s">
        <v>975</v>
      </c>
      <c r="J15" s="155" t="s">
        <v>1450</v>
      </c>
      <c r="K15" s="156">
        <v>43851</v>
      </c>
      <c r="L15" s="157">
        <v>44021</v>
      </c>
      <c r="M15" s="158">
        <v>23085</v>
      </c>
      <c r="N15" s="159">
        <v>0.49204245180853379</v>
      </c>
      <c r="O15" s="160">
        <v>134.92542599999999</v>
      </c>
      <c r="P15" s="160">
        <v>-7.4574000000012575E-2</v>
      </c>
      <c r="Q15" s="161">
        <v>0.9</v>
      </c>
      <c r="R15" s="162">
        <v>34015.700000000004</v>
      </c>
      <c r="S15" s="163">
        <v>37114.530270000003</v>
      </c>
      <c r="T15" s="163"/>
      <c r="U15" s="164"/>
      <c r="V15" s="165">
        <v>7462.74</v>
      </c>
      <c r="W15" s="165">
        <v>44577.270270000001</v>
      </c>
      <c r="X15" s="166">
        <v>39590</v>
      </c>
      <c r="Y15" s="162">
        <v>4987.2702700000009</v>
      </c>
      <c r="Z15" s="205">
        <v>0.12597297979287703</v>
      </c>
      <c r="AA15" s="205">
        <v>0.15523484635789053</v>
      </c>
      <c r="AB15" s="205">
        <v>0.15278118658752216</v>
      </c>
      <c r="AC15" s="205">
        <v>-2.6808206794645129E-2</v>
      </c>
      <c r="AD15" s="167" t="s">
        <v>972</v>
      </c>
    </row>
    <row r="16" spans="1:1025">
      <c r="A16" s="147" t="s">
        <v>630</v>
      </c>
      <c r="B16" s="148">
        <v>135</v>
      </c>
      <c r="C16" s="149">
        <v>122.59</v>
      </c>
      <c r="D16" s="150">
        <v>1.1007</v>
      </c>
      <c r="E16" s="151">
        <v>0.22000000000000003</v>
      </c>
      <c r="F16" s="152">
        <v>0.25600000000000001</v>
      </c>
      <c r="G16" s="168">
        <v>169.56</v>
      </c>
      <c r="H16" s="154">
        <v>34.56</v>
      </c>
      <c r="I16" s="148" t="s">
        <v>975</v>
      </c>
      <c r="J16" s="155" t="s">
        <v>1499</v>
      </c>
      <c r="K16" s="156">
        <v>43852</v>
      </c>
      <c r="L16" s="157">
        <v>44025</v>
      </c>
      <c r="M16" s="158">
        <v>23490</v>
      </c>
      <c r="N16" s="159">
        <v>0.53701149425287364</v>
      </c>
      <c r="O16" s="160">
        <v>134.93481299999999</v>
      </c>
      <c r="P16" s="160">
        <v>-6.5187000000008766E-2</v>
      </c>
      <c r="Q16" s="161">
        <v>0.9</v>
      </c>
      <c r="R16" s="162">
        <v>34138.29</v>
      </c>
      <c r="S16" s="163">
        <v>37576.015803000002</v>
      </c>
      <c r="T16" s="163"/>
      <c r="U16" s="164"/>
      <c r="V16" s="165">
        <v>7462.74</v>
      </c>
      <c r="W16" s="165">
        <v>45038.755803</v>
      </c>
      <c r="X16" s="166">
        <v>39725</v>
      </c>
      <c r="Y16" s="162">
        <v>5313.755803</v>
      </c>
      <c r="Z16" s="205">
        <v>0.13376351926998109</v>
      </c>
      <c r="AA16" s="205">
        <v>0.16470500835961266</v>
      </c>
      <c r="AB16" s="205">
        <v>0.16068836045889112</v>
      </c>
      <c r="AC16" s="205">
        <v>-2.6924841188910031E-2</v>
      </c>
      <c r="AD16" s="167" t="s">
        <v>972</v>
      </c>
    </row>
    <row r="17" spans="1:30">
      <c r="A17" s="147" t="s">
        <v>631</v>
      </c>
      <c r="B17" s="148">
        <v>135</v>
      </c>
      <c r="C17" s="149">
        <v>126.71</v>
      </c>
      <c r="D17" s="150">
        <v>1.0649</v>
      </c>
      <c r="E17" s="151">
        <v>0.22000000000000003</v>
      </c>
      <c r="F17" s="152">
        <v>0.2324444444444444</v>
      </c>
      <c r="G17" s="168">
        <v>166.38</v>
      </c>
      <c r="H17" s="154">
        <v>31.379999999999995</v>
      </c>
      <c r="I17" s="148" t="s">
        <v>975</v>
      </c>
      <c r="J17" s="155" t="s">
        <v>1444</v>
      </c>
      <c r="K17" s="156">
        <v>43853</v>
      </c>
      <c r="L17" s="157">
        <v>44020</v>
      </c>
      <c r="M17" s="158">
        <v>22680</v>
      </c>
      <c r="N17" s="159">
        <v>0.50501322751322741</v>
      </c>
      <c r="O17" s="160">
        <v>134.93347899999998</v>
      </c>
      <c r="P17" s="160">
        <v>-6.6521000000022923E-2</v>
      </c>
      <c r="Q17" s="161">
        <v>0.9</v>
      </c>
      <c r="R17" s="162">
        <v>34265</v>
      </c>
      <c r="S17" s="163">
        <v>36488.798499999997</v>
      </c>
      <c r="T17" s="163"/>
      <c r="U17" s="164"/>
      <c r="V17" s="165">
        <v>7462.74</v>
      </c>
      <c r="W17" s="165">
        <v>43951.538499999995</v>
      </c>
      <c r="X17" s="166">
        <v>39860</v>
      </c>
      <c r="Y17" s="162">
        <v>4091.5384999999951</v>
      </c>
      <c r="Z17" s="205">
        <v>0.10264772955343693</v>
      </c>
      <c r="AA17" s="205">
        <v>0.12629273278048814</v>
      </c>
      <c r="AB17" s="205">
        <v>0.12413927027094829</v>
      </c>
      <c r="AC17" s="205">
        <v>-2.1491540717511359E-2</v>
      </c>
      <c r="AD17" s="167" t="s">
        <v>972</v>
      </c>
    </row>
    <row r="18" spans="1:30">
      <c r="A18" s="147" t="s">
        <v>632</v>
      </c>
      <c r="B18" s="148">
        <v>135</v>
      </c>
      <c r="C18" s="149">
        <v>138.08000000000001</v>
      </c>
      <c r="D18" s="150">
        <v>0.97719999999999996</v>
      </c>
      <c r="E18" s="151">
        <v>0.22000000000000003</v>
      </c>
      <c r="F18" s="152">
        <v>0.23237037037037039</v>
      </c>
      <c r="G18" s="168">
        <v>166.37</v>
      </c>
      <c r="H18" s="154">
        <v>31.370000000000005</v>
      </c>
      <c r="I18" s="148" t="s">
        <v>975</v>
      </c>
      <c r="J18" s="155" t="s">
        <v>1104</v>
      </c>
      <c r="K18" s="156">
        <v>43864</v>
      </c>
      <c r="L18" s="157">
        <v>44014</v>
      </c>
      <c r="M18" s="158">
        <v>20385</v>
      </c>
      <c r="N18" s="159">
        <v>0.56168996811380922</v>
      </c>
      <c r="O18" s="160">
        <v>134.93177600000001</v>
      </c>
      <c r="P18" s="160">
        <v>-6.8223999999986518E-2</v>
      </c>
      <c r="Q18" s="161">
        <v>0.9</v>
      </c>
      <c r="R18" s="162">
        <v>34403.08</v>
      </c>
      <c r="S18" s="163">
        <v>33618.689775999999</v>
      </c>
      <c r="T18" s="163"/>
      <c r="U18" s="164"/>
      <c r="V18" s="165">
        <v>7462.74</v>
      </c>
      <c r="W18" s="165">
        <v>41081.429775999997</v>
      </c>
      <c r="X18" s="166">
        <v>39995</v>
      </c>
      <c r="Y18" s="162">
        <v>1086.4297759999972</v>
      </c>
      <c r="Z18" s="205">
        <v>2.716413991748956E-2</v>
      </c>
      <c r="AA18" s="205">
        <v>3.3395459645287451E-2</v>
      </c>
      <c r="AB18" s="205">
        <v>3.145237504688092E-2</v>
      </c>
      <c r="AC18" s="205">
        <v>-4.2882351293913601E-3</v>
      </c>
      <c r="AD18" s="167" t="s">
        <v>972</v>
      </c>
    </row>
    <row r="19" spans="1:30">
      <c r="A19" s="147" t="s">
        <v>633</v>
      </c>
      <c r="B19" s="148">
        <v>90</v>
      </c>
      <c r="C19" s="149">
        <v>90.35</v>
      </c>
      <c r="D19" s="150">
        <v>0.99570000000000003</v>
      </c>
      <c r="E19" s="151">
        <v>0.19</v>
      </c>
      <c r="F19" s="152">
        <v>0.1907777777777778</v>
      </c>
      <c r="G19" s="168">
        <v>107.17</v>
      </c>
      <c r="H19" s="154">
        <v>17.170000000000002</v>
      </c>
      <c r="I19" s="148" t="s">
        <v>975</v>
      </c>
      <c r="J19" s="155" t="s">
        <v>1048</v>
      </c>
      <c r="K19" s="156">
        <v>43865</v>
      </c>
      <c r="L19" s="157">
        <v>44013</v>
      </c>
      <c r="M19" s="158">
        <v>13410</v>
      </c>
      <c r="N19" s="159">
        <v>0.46734153616703961</v>
      </c>
      <c r="O19" s="160">
        <v>89.961494999999999</v>
      </c>
      <c r="P19" s="160">
        <v>-3.8505000000000678E-2</v>
      </c>
      <c r="Q19" s="161">
        <v>0.6</v>
      </c>
      <c r="R19" s="162">
        <v>34493.43</v>
      </c>
      <c r="S19" s="163">
        <v>34345.108250999998</v>
      </c>
      <c r="T19" s="163"/>
      <c r="U19" s="164"/>
      <c r="V19" s="165">
        <v>7462.74</v>
      </c>
      <c r="W19" s="165">
        <v>41807.848250999996</v>
      </c>
      <c r="X19" s="166">
        <v>40085</v>
      </c>
      <c r="Y19" s="162">
        <v>1722.8482509999958</v>
      </c>
      <c r="Z19" s="205">
        <v>4.2979874042659238E-2</v>
      </c>
      <c r="AA19" s="205">
        <v>5.2812044628422372E-2</v>
      </c>
      <c r="AB19" s="205">
        <v>5.0864040414120071E-2</v>
      </c>
      <c r="AC19" s="205">
        <v>-7.8841663714608323E-3</v>
      </c>
      <c r="AD19" s="167" t="s">
        <v>972</v>
      </c>
    </row>
    <row r="20" spans="1:30">
      <c r="A20" s="147" t="s">
        <v>634</v>
      </c>
      <c r="B20" s="148">
        <v>90</v>
      </c>
      <c r="C20" s="149">
        <v>88.24</v>
      </c>
      <c r="D20" s="150">
        <v>1.0195000000000001</v>
      </c>
      <c r="E20" s="151">
        <v>0.19</v>
      </c>
      <c r="F20" s="152">
        <v>0.19600000000000001</v>
      </c>
      <c r="G20" s="168">
        <v>107.64</v>
      </c>
      <c r="H20" s="154">
        <v>17.64</v>
      </c>
      <c r="I20" s="148" t="s">
        <v>975</v>
      </c>
      <c r="J20" s="155" t="s">
        <v>1293</v>
      </c>
      <c r="K20" s="156">
        <v>43866</v>
      </c>
      <c r="L20" s="157">
        <v>44015</v>
      </c>
      <c r="M20" s="158">
        <v>13500</v>
      </c>
      <c r="N20" s="159">
        <v>0.47693333333333332</v>
      </c>
      <c r="O20" s="160">
        <v>89.960679999999996</v>
      </c>
      <c r="P20" s="160">
        <v>-3.9320000000003574E-2</v>
      </c>
      <c r="Q20" s="161">
        <v>0.6</v>
      </c>
      <c r="R20" s="162">
        <v>34581.67</v>
      </c>
      <c r="S20" s="163">
        <v>35256.012564999997</v>
      </c>
      <c r="T20" s="163"/>
      <c r="U20" s="164"/>
      <c r="V20" s="165">
        <v>7462.74</v>
      </c>
      <c r="W20" s="165">
        <v>42718.752564999995</v>
      </c>
      <c r="X20" s="166">
        <v>40175</v>
      </c>
      <c r="Y20" s="162">
        <v>2543.7525649999952</v>
      </c>
      <c r="Z20" s="205">
        <v>6.3316803111387543E-2</v>
      </c>
      <c r="AA20" s="205">
        <v>7.7761443721711565E-2</v>
      </c>
      <c r="AB20" s="205">
        <v>7.5811419539514757E-2</v>
      </c>
      <c r="AC20" s="205">
        <v>-1.2494616428127214E-2</v>
      </c>
      <c r="AD20" s="167" t="s">
        <v>972</v>
      </c>
    </row>
    <row r="21" spans="1:30">
      <c r="A21" s="147" t="s">
        <v>635</v>
      </c>
      <c r="B21" s="148">
        <v>135</v>
      </c>
      <c r="C21" s="149">
        <v>128.68</v>
      </c>
      <c r="D21" s="150">
        <v>1.0486</v>
      </c>
      <c r="E21" s="151">
        <v>0.22000000000000003</v>
      </c>
      <c r="F21" s="152">
        <v>0.22511111111111101</v>
      </c>
      <c r="G21" s="168">
        <v>165.39</v>
      </c>
      <c r="H21" s="154">
        <v>30.389999999999986</v>
      </c>
      <c r="I21" s="148" t="s">
        <v>28</v>
      </c>
      <c r="J21" s="155" t="s">
        <v>1445</v>
      </c>
      <c r="K21" s="156">
        <v>43867</v>
      </c>
      <c r="L21" s="157">
        <v>44019</v>
      </c>
      <c r="M21" s="158">
        <v>20655</v>
      </c>
      <c r="N21" s="159">
        <v>0.53702977487291192</v>
      </c>
      <c r="O21" s="160">
        <v>134.93384800000001</v>
      </c>
      <c r="P21" s="160">
        <v>-6.615199999998822E-2</v>
      </c>
      <c r="Q21" s="161">
        <v>0.9</v>
      </c>
      <c r="R21" s="162">
        <v>34710.35</v>
      </c>
      <c r="S21" s="163">
        <v>36397.273009999997</v>
      </c>
      <c r="T21" s="163"/>
      <c r="U21" s="164"/>
      <c r="V21" s="165">
        <v>7462.74</v>
      </c>
      <c r="W21" s="165">
        <v>43860.013009999995</v>
      </c>
      <c r="X21" s="166">
        <v>40310</v>
      </c>
      <c r="Y21" s="162">
        <v>3550.0130099999951</v>
      </c>
      <c r="Z21" s="205">
        <v>8.8067799801538005E-2</v>
      </c>
      <c r="AA21" s="205">
        <v>0.10807638171342138</v>
      </c>
      <c r="AB21" s="205">
        <v>0.10616036199454237</v>
      </c>
      <c r="AC21" s="205">
        <v>-1.8092562193004369E-2</v>
      </c>
      <c r="AD21" s="167" t="s">
        <v>972</v>
      </c>
    </row>
    <row r="22" spans="1:30">
      <c r="A22" s="147" t="s">
        <v>636</v>
      </c>
      <c r="B22" s="148">
        <v>135</v>
      </c>
      <c r="C22" s="149">
        <v>127.69</v>
      </c>
      <c r="D22" s="150">
        <v>1.0567</v>
      </c>
      <c r="E22" s="151">
        <v>0.22000000000000003</v>
      </c>
      <c r="F22" s="152">
        <v>0.24199999999999991</v>
      </c>
      <c r="G22" s="168">
        <v>167.67</v>
      </c>
      <c r="H22" s="154">
        <v>32.669999999999987</v>
      </c>
      <c r="I22" s="148" t="s">
        <v>975</v>
      </c>
      <c r="J22" s="155" t="s">
        <v>1406</v>
      </c>
      <c r="K22" s="156">
        <v>43868</v>
      </c>
      <c r="L22" s="157">
        <v>44020</v>
      </c>
      <c r="M22" s="158">
        <v>20655</v>
      </c>
      <c r="N22" s="159">
        <v>0.57732026143790827</v>
      </c>
      <c r="O22" s="160">
        <v>134.93002300000001</v>
      </c>
      <c r="P22" s="160">
        <v>-6.9976999999994405E-2</v>
      </c>
      <c r="Q22" s="161">
        <v>0.9</v>
      </c>
      <c r="R22" s="162">
        <v>34838.04</v>
      </c>
      <c r="S22" s="163">
        <v>36813.356868000003</v>
      </c>
      <c r="T22" s="163"/>
      <c r="U22" s="164"/>
      <c r="V22" s="165">
        <v>7462.74</v>
      </c>
      <c r="W22" s="165">
        <v>44276.096868000001</v>
      </c>
      <c r="X22" s="166">
        <v>40445</v>
      </c>
      <c r="Y22" s="162">
        <v>3831.0968680000005</v>
      </c>
      <c r="Z22" s="205">
        <v>9.4723621411793912E-2</v>
      </c>
      <c r="AA22" s="205">
        <v>0.11615628728898497</v>
      </c>
      <c r="AB22" s="205">
        <v>0.1143203918160467</v>
      </c>
      <c r="AC22" s="205">
        <v>-1.9596770404252783E-2</v>
      </c>
      <c r="AD22" s="167" t="s">
        <v>972</v>
      </c>
    </row>
    <row r="23" spans="1:30">
      <c r="A23" s="147" t="s">
        <v>637</v>
      </c>
      <c r="B23" s="148">
        <v>135</v>
      </c>
      <c r="C23" s="149">
        <v>126.37</v>
      </c>
      <c r="D23" s="150">
        <v>1.0677000000000001</v>
      </c>
      <c r="E23" s="151">
        <v>0.22000000000000003</v>
      </c>
      <c r="F23" s="152">
        <v>0.22918518518518516</v>
      </c>
      <c r="G23" s="168">
        <v>165.94</v>
      </c>
      <c r="H23" s="154">
        <v>30.939999999999998</v>
      </c>
      <c r="I23" s="148" t="s">
        <v>975</v>
      </c>
      <c r="J23" s="155" t="s">
        <v>1407</v>
      </c>
      <c r="K23" s="156">
        <v>43871</v>
      </c>
      <c r="L23" s="157">
        <v>44020</v>
      </c>
      <c r="M23" s="158">
        <v>20250</v>
      </c>
      <c r="N23" s="159">
        <v>0.55768395061728393</v>
      </c>
      <c r="O23" s="160">
        <v>134.92524900000001</v>
      </c>
      <c r="P23" s="160">
        <v>-7.4750999999992018E-2</v>
      </c>
      <c r="Q23" s="161">
        <v>0.9</v>
      </c>
      <c r="R23" s="162">
        <v>34964.410000000003</v>
      </c>
      <c r="S23" s="163">
        <v>37331.500557000007</v>
      </c>
      <c r="T23" s="163"/>
      <c r="U23" s="164"/>
      <c r="V23" s="165">
        <v>7462.74</v>
      </c>
      <c r="W23" s="165">
        <v>44794.240557000005</v>
      </c>
      <c r="X23" s="166">
        <v>40580</v>
      </c>
      <c r="Y23" s="162">
        <v>4214.2405570000046</v>
      </c>
      <c r="Z23" s="205">
        <v>0.1038501862247414</v>
      </c>
      <c r="AA23" s="205">
        <v>0.12725209020915385</v>
      </c>
      <c r="AB23" s="205">
        <v>0.12549945800887174</v>
      </c>
      <c r="AC23" s="205">
        <v>-2.1649271784130342E-2</v>
      </c>
      <c r="AD23" s="167" t="s">
        <v>972</v>
      </c>
    </row>
    <row r="24" spans="1:30">
      <c r="A24" s="147" t="s">
        <v>638</v>
      </c>
      <c r="B24" s="148">
        <v>135</v>
      </c>
      <c r="C24" s="149">
        <v>126.79</v>
      </c>
      <c r="D24" s="150">
        <v>1.0642</v>
      </c>
      <c r="E24" s="151">
        <v>0.22000000000000003</v>
      </c>
      <c r="F24" s="152">
        <v>0.23325925925925933</v>
      </c>
      <c r="G24" s="168">
        <v>166.49</v>
      </c>
      <c r="H24" s="154">
        <v>31.490000000000009</v>
      </c>
      <c r="I24" s="148" t="s">
        <v>975</v>
      </c>
      <c r="J24" s="155" t="s">
        <v>1446</v>
      </c>
      <c r="K24" s="156">
        <v>43872</v>
      </c>
      <c r="L24" s="157">
        <v>44020</v>
      </c>
      <c r="M24" s="158">
        <v>20115</v>
      </c>
      <c r="N24" s="159">
        <v>0.5714069102659709</v>
      </c>
      <c r="O24" s="160">
        <v>134.92991800000001</v>
      </c>
      <c r="P24" s="160">
        <v>-7.0081999999985101E-2</v>
      </c>
      <c r="Q24" s="161">
        <v>0.9</v>
      </c>
      <c r="R24" s="162">
        <v>35091.200000000004</v>
      </c>
      <c r="S24" s="163">
        <v>37344.055040000007</v>
      </c>
      <c r="T24" s="163"/>
      <c r="U24" s="164"/>
      <c r="V24" s="165">
        <v>7462.74</v>
      </c>
      <c r="W24" s="165">
        <v>44806.795040000005</v>
      </c>
      <c r="X24" s="166">
        <v>40715</v>
      </c>
      <c r="Y24" s="162">
        <v>4091.7950400000045</v>
      </c>
      <c r="Z24" s="205">
        <v>0.10049846592165057</v>
      </c>
      <c r="AA24" s="205">
        <v>0.12305314104966114</v>
      </c>
      <c r="AB24" s="205">
        <v>0.12140437661795422</v>
      </c>
      <c r="AC24" s="205">
        <v>-2.0905910696303653E-2</v>
      </c>
      <c r="AD24" s="167" t="s">
        <v>972</v>
      </c>
    </row>
    <row r="25" spans="1:30">
      <c r="A25" s="147" t="s">
        <v>639</v>
      </c>
      <c r="B25" s="148">
        <v>135</v>
      </c>
      <c r="C25" s="149">
        <v>124.64</v>
      </c>
      <c r="D25" s="150">
        <v>1.0826</v>
      </c>
      <c r="E25" s="151">
        <v>0.22000000000000003</v>
      </c>
      <c r="F25" s="152">
        <v>0.24029629629629629</v>
      </c>
      <c r="G25" s="168">
        <v>167.44</v>
      </c>
      <c r="H25" s="154">
        <v>32.44</v>
      </c>
      <c r="I25" s="148" t="s">
        <v>975</v>
      </c>
      <c r="J25" s="155" t="s">
        <v>1447</v>
      </c>
      <c r="K25" s="156">
        <v>43873</v>
      </c>
      <c r="L25" s="157">
        <v>44021</v>
      </c>
      <c r="M25" s="158">
        <v>20115</v>
      </c>
      <c r="N25" s="159">
        <v>0.58864528958488693</v>
      </c>
      <c r="O25" s="160">
        <v>134.93526399999999</v>
      </c>
      <c r="P25" s="160">
        <v>-6.4736000000010563E-2</v>
      </c>
      <c r="Q25" s="161">
        <v>0.9</v>
      </c>
      <c r="R25" s="162">
        <v>35215.840000000004</v>
      </c>
      <c r="S25" s="163">
        <v>38124.668384000004</v>
      </c>
      <c r="T25" s="163"/>
      <c r="U25" s="164"/>
      <c r="V25" s="165">
        <v>7462.74</v>
      </c>
      <c r="W25" s="165">
        <v>45587.408384000002</v>
      </c>
      <c r="X25" s="166">
        <v>40850</v>
      </c>
      <c r="Y25" s="162">
        <v>4737.4083840000021</v>
      </c>
      <c r="Z25" s="205">
        <v>0.11597082947368431</v>
      </c>
      <c r="AA25" s="205">
        <v>0.14189269751396205</v>
      </c>
      <c r="AB25" s="205">
        <v>0.14032656416156697</v>
      </c>
      <c r="AC25" s="205">
        <v>-2.4355734687882657E-2</v>
      </c>
      <c r="AD25" s="167" t="s">
        <v>972</v>
      </c>
    </row>
    <row r="26" spans="1:30">
      <c r="A26" s="147" t="s">
        <v>640</v>
      </c>
      <c r="B26" s="148">
        <v>135</v>
      </c>
      <c r="C26" s="149">
        <v>125.53</v>
      </c>
      <c r="D26" s="150">
        <v>1.0749</v>
      </c>
      <c r="E26" s="151">
        <v>0.22000000000000003</v>
      </c>
      <c r="F26" s="152">
        <v>0.22096296296296306</v>
      </c>
      <c r="G26" s="168">
        <v>164.83</v>
      </c>
      <c r="H26" s="154">
        <v>29.830000000000013</v>
      </c>
      <c r="I26" s="148" t="s">
        <v>975</v>
      </c>
      <c r="J26" s="155" t="s">
        <v>1448</v>
      </c>
      <c r="K26" s="156">
        <v>43874</v>
      </c>
      <c r="L26" s="157">
        <v>44020</v>
      </c>
      <c r="M26" s="158">
        <v>19845</v>
      </c>
      <c r="N26" s="159">
        <v>0.54864953388762938</v>
      </c>
      <c r="O26" s="160">
        <v>134.932197</v>
      </c>
      <c r="P26" s="160">
        <v>-6.7802999999997837E-2</v>
      </c>
      <c r="Q26" s="161">
        <v>0.9</v>
      </c>
      <c r="R26" s="162">
        <v>35341.370000000003</v>
      </c>
      <c r="S26" s="163">
        <v>37988.438612999998</v>
      </c>
      <c r="T26" s="163"/>
      <c r="U26" s="164"/>
      <c r="V26" s="165">
        <v>7462.74</v>
      </c>
      <c r="W26" s="165">
        <v>45451.178612999996</v>
      </c>
      <c r="X26" s="166">
        <v>40985</v>
      </c>
      <c r="Y26" s="162">
        <v>4466.1786129999964</v>
      </c>
      <c r="Z26" s="205">
        <v>0.10897105314139321</v>
      </c>
      <c r="AA26" s="205">
        <v>0.13323023605806994</v>
      </c>
      <c r="AB26" s="205">
        <v>0.13177882459436385</v>
      </c>
      <c r="AC26" s="205">
        <v>-2.2807771452970638E-2</v>
      </c>
      <c r="AD26" s="167" t="s">
        <v>972</v>
      </c>
    </row>
    <row r="27" spans="1:30">
      <c r="A27" s="147" t="s">
        <v>641</v>
      </c>
      <c r="B27" s="148">
        <v>135</v>
      </c>
      <c r="C27" s="149">
        <v>125.39</v>
      </c>
      <c r="D27" s="150">
        <v>1.0761000000000001</v>
      </c>
      <c r="E27" s="151">
        <v>0.22000000000000003</v>
      </c>
      <c r="F27" s="152">
        <v>0.21962962962962967</v>
      </c>
      <c r="G27" s="168">
        <v>164.65</v>
      </c>
      <c r="H27" s="154">
        <v>29.650000000000006</v>
      </c>
      <c r="I27" s="148" t="s">
        <v>975</v>
      </c>
      <c r="J27" s="155" t="s">
        <v>1449</v>
      </c>
      <c r="K27" s="156">
        <v>43875</v>
      </c>
      <c r="L27" s="157">
        <v>44020</v>
      </c>
      <c r="M27" s="158">
        <v>19710</v>
      </c>
      <c r="N27" s="159">
        <v>0.54907407407407416</v>
      </c>
      <c r="O27" s="160">
        <v>134.93217900000002</v>
      </c>
      <c r="P27" s="160">
        <v>-6.7820999999980813E-2</v>
      </c>
      <c r="Q27" s="161">
        <v>0.9</v>
      </c>
      <c r="R27" s="162">
        <v>35466.76</v>
      </c>
      <c r="S27" s="163">
        <v>38165.780436000001</v>
      </c>
      <c r="T27" s="163"/>
      <c r="U27" s="164"/>
      <c r="V27" s="165">
        <v>7462.74</v>
      </c>
      <c r="W27" s="165">
        <v>45628.520435999999</v>
      </c>
      <c r="X27" s="166">
        <v>41120</v>
      </c>
      <c r="Y27" s="162">
        <v>4508.5204359999989</v>
      </c>
      <c r="Z27" s="205">
        <v>0.10964300671206217</v>
      </c>
      <c r="AA27" s="205">
        <v>0.13395387610280807</v>
      </c>
      <c r="AB27" s="205">
        <v>0.13260388601653728</v>
      </c>
      <c r="AC27" s="205">
        <v>-2.2960879304475101E-2</v>
      </c>
      <c r="AD27" s="167" t="s">
        <v>972</v>
      </c>
    </row>
    <row r="28" spans="1:30">
      <c r="A28" s="147" t="s">
        <v>642</v>
      </c>
      <c r="B28" s="148">
        <v>135</v>
      </c>
      <c r="C28" s="149">
        <v>121.68</v>
      </c>
      <c r="D28" s="150">
        <v>1.1089</v>
      </c>
      <c r="E28" s="151">
        <v>0.22000000000000003</v>
      </c>
      <c r="F28" s="152">
        <v>0.24666666666666676</v>
      </c>
      <c r="G28" s="168">
        <v>168.3</v>
      </c>
      <c r="H28" s="154">
        <v>33.300000000000011</v>
      </c>
      <c r="I28" s="148" t="s">
        <v>975</v>
      </c>
      <c r="J28" s="155" t="s">
        <v>1500</v>
      </c>
      <c r="K28" s="156">
        <v>43878</v>
      </c>
      <c r="L28" s="157">
        <v>44025</v>
      </c>
      <c r="M28" s="158">
        <v>19980</v>
      </c>
      <c r="N28" s="159">
        <v>0.6083333333333335</v>
      </c>
      <c r="O28" s="160">
        <v>134.93095200000002</v>
      </c>
      <c r="P28" s="160">
        <v>-6.9047999999980902E-2</v>
      </c>
      <c r="Q28" s="161">
        <v>0.9</v>
      </c>
      <c r="R28" s="162">
        <v>35588.44</v>
      </c>
      <c r="S28" s="163">
        <v>39464.021116000004</v>
      </c>
      <c r="T28" s="163"/>
      <c r="U28" s="164"/>
      <c r="V28" s="165">
        <v>7462.74</v>
      </c>
      <c r="W28" s="165">
        <v>46926.761116000001</v>
      </c>
      <c r="X28" s="166">
        <v>41255</v>
      </c>
      <c r="Y28" s="162">
        <v>5671.7611160000015</v>
      </c>
      <c r="Z28" s="205">
        <v>0.13748057486365295</v>
      </c>
      <c r="AA28" s="205">
        <v>0.16784201814261612</v>
      </c>
      <c r="AB28" s="205">
        <v>0.16489380414673072</v>
      </c>
      <c r="AC28" s="205">
        <v>-2.7413229283077767E-2</v>
      </c>
      <c r="AD28" s="167" t="s">
        <v>972</v>
      </c>
    </row>
    <row r="29" spans="1:30">
      <c r="A29" s="147" t="s">
        <v>643</v>
      </c>
      <c r="B29" s="148">
        <v>135</v>
      </c>
      <c r="C29" s="149">
        <v>120.28</v>
      </c>
      <c r="D29" s="150">
        <v>1.1217999999999999</v>
      </c>
      <c r="E29" s="151">
        <v>0.22000000000000003</v>
      </c>
      <c r="F29" s="152">
        <v>0.23229629629629639</v>
      </c>
      <c r="G29" s="168">
        <v>166.36</v>
      </c>
      <c r="H29" s="154">
        <v>31.360000000000014</v>
      </c>
      <c r="I29" s="148" t="s">
        <v>975</v>
      </c>
      <c r="J29" s="155" t="s">
        <v>1501</v>
      </c>
      <c r="K29" s="156">
        <v>43879</v>
      </c>
      <c r="L29" s="157">
        <v>44025</v>
      </c>
      <c r="M29" s="158">
        <v>19845</v>
      </c>
      <c r="N29" s="159">
        <v>0.57679012345679037</v>
      </c>
      <c r="O29" s="160">
        <v>134.930104</v>
      </c>
      <c r="P29" s="160">
        <v>-6.9895999999999958E-2</v>
      </c>
      <c r="Q29" s="161">
        <v>0.9</v>
      </c>
      <c r="R29" s="162">
        <v>35708.720000000001</v>
      </c>
      <c r="S29" s="163">
        <v>40058.042095999997</v>
      </c>
      <c r="T29" s="163"/>
      <c r="U29" s="164"/>
      <c r="V29" s="165">
        <v>7462.74</v>
      </c>
      <c r="W29" s="165">
        <v>47520.782095999995</v>
      </c>
      <c r="X29" s="166">
        <v>41390</v>
      </c>
      <c r="Y29" s="162">
        <v>6130.7820959999954</v>
      </c>
      <c r="Z29" s="205">
        <v>0.14812230239188207</v>
      </c>
      <c r="AA29" s="205">
        <v>0.18070372013537184</v>
      </c>
      <c r="AB29" s="205">
        <v>0.17785433504524328</v>
      </c>
      <c r="AC29" s="205">
        <v>-2.9732032653361218E-2</v>
      </c>
      <c r="AD29" s="167" t="s">
        <v>972</v>
      </c>
    </row>
    <row r="30" spans="1:30">
      <c r="A30" s="147" t="s">
        <v>644</v>
      </c>
      <c r="B30" s="148">
        <v>135</v>
      </c>
      <c r="C30" s="149">
        <v>121.38</v>
      </c>
      <c r="D30" s="150">
        <v>1.1115999999999999</v>
      </c>
      <c r="E30" s="151">
        <v>0.22000000000000003</v>
      </c>
      <c r="F30" s="152">
        <v>0.24355555555555553</v>
      </c>
      <c r="G30" s="168">
        <v>167.88</v>
      </c>
      <c r="H30" s="154">
        <v>32.879999999999995</v>
      </c>
      <c r="I30" s="148" t="s">
        <v>975</v>
      </c>
      <c r="J30" s="155" t="s">
        <v>1502</v>
      </c>
      <c r="K30" s="156">
        <v>43880</v>
      </c>
      <c r="L30" s="157">
        <v>44025</v>
      </c>
      <c r="M30" s="158">
        <v>19710</v>
      </c>
      <c r="N30" s="159">
        <v>0.60888888888888881</v>
      </c>
      <c r="O30" s="160">
        <v>134.926008</v>
      </c>
      <c r="P30" s="160">
        <v>-7.3992000000004055E-2</v>
      </c>
      <c r="Q30" s="161">
        <v>0.9</v>
      </c>
      <c r="R30" s="162">
        <v>35830.1</v>
      </c>
      <c r="S30" s="163">
        <v>39828.739159999997</v>
      </c>
      <c r="T30" s="163"/>
      <c r="U30" s="164"/>
      <c r="V30" s="165">
        <v>7462.74</v>
      </c>
      <c r="W30" s="165">
        <v>47291.479159999995</v>
      </c>
      <c r="X30" s="166">
        <v>41525</v>
      </c>
      <c r="Y30" s="162">
        <v>5766.4791599999953</v>
      </c>
      <c r="Z30" s="205">
        <v>0.13886764984948807</v>
      </c>
      <c r="AA30" s="205">
        <v>0.16929232411472395</v>
      </c>
      <c r="AB30" s="205">
        <v>0.16659283675807424</v>
      </c>
      <c r="AC30" s="205">
        <v>-2.7725186908586164E-2</v>
      </c>
      <c r="AD30" s="167" t="s">
        <v>972</v>
      </c>
    </row>
    <row r="31" spans="1:30">
      <c r="A31" s="147" t="s">
        <v>645</v>
      </c>
      <c r="B31" s="148">
        <v>135</v>
      </c>
      <c r="C31" s="149">
        <v>119.32</v>
      </c>
      <c r="D31" s="150">
        <v>1.1308</v>
      </c>
      <c r="E31" s="151">
        <v>0.22000000000000003</v>
      </c>
      <c r="F31" s="152">
        <v>0.22244444444444444</v>
      </c>
      <c r="G31" s="168">
        <v>165.03</v>
      </c>
      <c r="H31" s="154">
        <v>30.03</v>
      </c>
      <c r="I31" s="148" t="s">
        <v>975</v>
      </c>
      <c r="J31" s="155" t="s">
        <v>1503</v>
      </c>
      <c r="K31" s="156">
        <v>43881</v>
      </c>
      <c r="L31" s="157">
        <v>44025</v>
      </c>
      <c r="M31" s="158">
        <v>19575</v>
      </c>
      <c r="N31" s="159">
        <v>0.55994636015325672</v>
      </c>
      <c r="O31" s="160">
        <v>134.92705599999999</v>
      </c>
      <c r="P31" s="160">
        <v>-7.2944000000006781E-2</v>
      </c>
      <c r="Q31" s="161">
        <v>0.9</v>
      </c>
      <c r="R31" s="162">
        <v>35758.86</v>
      </c>
      <c r="S31" s="163">
        <v>40436.118888000005</v>
      </c>
      <c r="T31" s="163">
        <v>190.56</v>
      </c>
      <c r="U31" s="164">
        <v>215.49</v>
      </c>
      <c r="V31" s="165">
        <v>7678.23</v>
      </c>
      <c r="W31" s="165">
        <v>48114.348888000008</v>
      </c>
      <c r="X31" s="166">
        <v>41660</v>
      </c>
      <c r="Y31" s="162">
        <v>6454.3488880000077</v>
      </c>
      <c r="Z31" s="205">
        <v>0.15492916197791673</v>
      </c>
      <c r="AA31" s="205">
        <v>0.18993562983917545</v>
      </c>
      <c r="AB31" s="205">
        <v>0.18612842857142864</v>
      </c>
      <c r="AC31" s="205">
        <v>-3.119926659351191E-2</v>
      </c>
      <c r="AD31" s="167" t="s">
        <v>972</v>
      </c>
    </row>
    <row r="32" spans="1:30">
      <c r="A32" s="63" t="s">
        <v>646</v>
      </c>
      <c r="B32" s="2">
        <v>135</v>
      </c>
      <c r="C32" s="56">
        <v>117.7</v>
      </c>
      <c r="D32" s="57">
        <v>1.1464000000000001</v>
      </c>
      <c r="E32" s="32">
        <f t="shared" ref="E32:E36" si="0">10%*Q32+13%</f>
        <v>0.22000000000000003</v>
      </c>
      <c r="F32" s="26">
        <f t="shared" ref="F32:F36" si="1">IF(G32="",($F$1*C32-B32)/B32,H32/B32)</f>
        <v>0.11370355555555568</v>
      </c>
      <c r="H32" s="58">
        <f t="shared" ref="H32:H36" si="2">IF(G32="",$F$1*C32-B32,G32-B32)</f>
        <v>15.349980000000016</v>
      </c>
      <c r="I32" s="2" t="s">
        <v>66</v>
      </c>
      <c r="J32" s="33" t="s">
        <v>314</v>
      </c>
      <c r="K32" s="59">
        <f t="shared" ref="K32:K36" si="3">DATE(MID(J32,1,4),MID(J32,5,2),MID(J32,7,2))</f>
        <v>43882</v>
      </c>
      <c r="L32" s="60" t="str">
        <f t="shared" ref="L32:L36" ca="1" si="4">IF(LEN(J32) &gt; 15,DATE(MID(J32,12,4),MID(J32,16,2),MID(J32,18,2)),TEXT(TODAY(),"yyyy/m/d"))</f>
        <v>2020/11/10</v>
      </c>
      <c r="M32" s="44">
        <f t="shared" ref="M32:M36" ca="1" si="5">(L32-K32+1)*B32</f>
        <v>35640</v>
      </c>
      <c r="N32" s="61">
        <f t="shared" ref="N32:N36" ca="1" si="6">H32/M32*365</f>
        <v>0.15720377946127961</v>
      </c>
      <c r="O32" s="35">
        <f t="shared" ref="O32:O36" si="7">D32*C32</f>
        <v>134.93128000000002</v>
      </c>
      <c r="P32" s="35">
        <f t="shared" ref="P32:P36" si="8">O32-B32</f>
        <v>-6.8719999999984793E-2</v>
      </c>
      <c r="Q32" s="36">
        <f t="shared" ref="Q32:Q36" si="9">B32/150</f>
        <v>0.9</v>
      </c>
      <c r="R32" s="37">
        <f t="shared" ref="R32:R36" si="10">R31+C32-T32</f>
        <v>35338.229999999996</v>
      </c>
      <c r="S32" s="38">
        <f t="shared" ref="S32:S36" si="11">R32*D32</f>
        <v>40511.746871999996</v>
      </c>
      <c r="T32" s="38">
        <v>538.33000000000004</v>
      </c>
      <c r="U32" s="62">
        <v>617.14</v>
      </c>
      <c r="V32" s="39">
        <f t="shared" ref="V32:V36" si="12">U32+V31</f>
        <v>8295.369999999999</v>
      </c>
      <c r="W32" s="39">
        <f t="shared" ref="W32:W36" si="13">S32+V32</f>
        <v>48807.116871999999</v>
      </c>
      <c r="X32" s="1">
        <f t="shared" ref="X32:X36" si="14">X31+B32</f>
        <v>41795</v>
      </c>
      <c r="Y32" s="37">
        <f t="shared" ref="Y32:Y36" si="15">W32-X32</f>
        <v>7012.1168719999987</v>
      </c>
      <c r="Z32" s="204">
        <f t="shared" ref="Z32:Z36" si="16">W32/X32-1</f>
        <v>0.16777406082067237</v>
      </c>
      <c r="AA32" s="204">
        <f t="shared" ref="AA32:AA36" si="17">S32/(X32-V32)-1</f>
        <v>0.2093192334363092</v>
      </c>
      <c r="AB32" s="204">
        <f>SUM($C$2:C32)*D32/SUM($B$2:B32)-1</f>
        <v>6.3061339194139032E-2</v>
      </c>
      <c r="AC32" s="204">
        <f t="shared" ref="AC32:AC36" si="18">Z32-AB32</f>
        <v>0.10471272162653333</v>
      </c>
      <c r="AD32" s="40">
        <f t="shared" ref="AD32:AD36" si="19">IF(E32-F32&lt;0,"达成",E32-F32)</f>
        <v>0.10629644444444435</v>
      </c>
    </row>
    <row r="33" spans="1:30">
      <c r="A33" s="63" t="s">
        <v>647</v>
      </c>
      <c r="B33" s="2">
        <v>135</v>
      </c>
      <c r="C33" s="56">
        <v>116.21</v>
      </c>
      <c r="D33" s="57">
        <v>1.1611</v>
      </c>
      <c r="E33" s="32">
        <f t="shared" si="0"/>
        <v>0.22000000000000003</v>
      </c>
      <c r="F33" s="26">
        <f t="shared" si="1"/>
        <v>9.960484444444441E-2</v>
      </c>
      <c r="H33" s="58">
        <f t="shared" si="2"/>
        <v>13.446653999999995</v>
      </c>
      <c r="I33" s="2" t="s">
        <v>66</v>
      </c>
      <c r="J33" s="33" t="s">
        <v>316</v>
      </c>
      <c r="K33" s="59">
        <f t="shared" si="3"/>
        <v>43885</v>
      </c>
      <c r="L33" s="60" t="str">
        <f t="shared" ca="1" si="4"/>
        <v>2020/11/10</v>
      </c>
      <c r="M33" s="44">
        <f t="shared" ca="1" si="5"/>
        <v>35235</v>
      </c>
      <c r="N33" s="61">
        <f t="shared" ca="1" si="6"/>
        <v>0.13929413111962533</v>
      </c>
      <c r="O33" s="35">
        <f t="shared" si="7"/>
        <v>134.931431</v>
      </c>
      <c r="P33" s="35">
        <f t="shared" si="8"/>
        <v>-6.8568999999996549E-2</v>
      </c>
      <c r="Q33" s="36">
        <f t="shared" si="9"/>
        <v>0.9</v>
      </c>
      <c r="R33" s="37">
        <f t="shared" si="10"/>
        <v>33274.519999999997</v>
      </c>
      <c r="S33" s="38">
        <f t="shared" si="11"/>
        <v>38635.045171999998</v>
      </c>
      <c r="T33" s="38">
        <v>2179.92</v>
      </c>
      <c r="U33" s="62">
        <v>2531.11</v>
      </c>
      <c r="V33" s="39">
        <f t="shared" si="12"/>
        <v>10826.48</v>
      </c>
      <c r="W33" s="39">
        <f t="shared" si="13"/>
        <v>49461.525171999994</v>
      </c>
      <c r="X33" s="1">
        <f t="shared" si="14"/>
        <v>41930</v>
      </c>
      <c r="Y33" s="37">
        <f t="shared" si="15"/>
        <v>7531.5251719999942</v>
      </c>
      <c r="Z33" s="204">
        <f t="shared" si="16"/>
        <v>0.17962139689959433</v>
      </c>
      <c r="AA33" s="204">
        <f t="shared" si="17"/>
        <v>0.24214382076369478</v>
      </c>
      <c r="AB33" s="204">
        <f>SUM($C$2:C33)*D33/SUM($B$2:B33)-1</f>
        <v>7.4228858628841321E-2</v>
      </c>
      <c r="AC33" s="204">
        <f t="shared" si="18"/>
        <v>0.10539253827075301</v>
      </c>
      <c r="AD33" s="40">
        <f t="shared" si="19"/>
        <v>0.12039515555555562</v>
      </c>
    </row>
    <row r="34" spans="1:30">
      <c r="A34" s="63" t="s">
        <v>648</v>
      </c>
      <c r="B34" s="2">
        <v>135</v>
      </c>
      <c r="C34" s="56">
        <v>115.64</v>
      </c>
      <c r="D34" s="57">
        <v>1.1668000000000001</v>
      </c>
      <c r="E34" s="32">
        <f t="shared" si="0"/>
        <v>0.22000000000000003</v>
      </c>
      <c r="F34" s="26">
        <f t="shared" si="1"/>
        <v>9.4211377777777786E-2</v>
      </c>
      <c r="H34" s="58">
        <f t="shared" si="2"/>
        <v>12.718536</v>
      </c>
      <c r="I34" s="2" t="s">
        <v>66</v>
      </c>
      <c r="J34" s="33" t="s">
        <v>318</v>
      </c>
      <c r="K34" s="59">
        <f t="shared" si="3"/>
        <v>43886</v>
      </c>
      <c r="L34" s="60" t="str">
        <f t="shared" ca="1" si="4"/>
        <v>2020/11/10</v>
      </c>
      <c r="M34" s="44">
        <f t="shared" ca="1" si="5"/>
        <v>35100</v>
      </c>
      <c r="N34" s="61">
        <f t="shared" ca="1" si="6"/>
        <v>0.13225828034188034</v>
      </c>
      <c r="O34" s="35">
        <f t="shared" si="7"/>
        <v>134.928752</v>
      </c>
      <c r="P34" s="35">
        <f t="shared" si="8"/>
        <v>-7.1247999999997091E-2</v>
      </c>
      <c r="Q34" s="36">
        <f t="shared" si="9"/>
        <v>0.9</v>
      </c>
      <c r="R34" s="37">
        <f t="shared" si="10"/>
        <v>31885.869999999995</v>
      </c>
      <c r="S34" s="38">
        <f t="shared" si="11"/>
        <v>37204.433115999993</v>
      </c>
      <c r="T34" s="38">
        <v>1504.29</v>
      </c>
      <c r="U34" s="62">
        <v>1755.21</v>
      </c>
      <c r="V34" s="39">
        <f t="shared" si="12"/>
        <v>12581.689999999999</v>
      </c>
      <c r="W34" s="39">
        <f t="shared" si="13"/>
        <v>49786.123115999988</v>
      </c>
      <c r="X34" s="1">
        <f t="shared" si="14"/>
        <v>42065</v>
      </c>
      <c r="Y34" s="37">
        <f t="shared" si="15"/>
        <v>7721.1231159999879</v>
      </c>
      <c r="Z34" s="204">
        <f t="shared" si="16"/>
        <v>0.18355219579222593</v>
      </c>
      <c r="AA34" s="204">
        <f t="shared" si="17"/>
        <v>0.2618811495724187</v>
      </c>
      <c r="AB34" s="204">
        <f>SUM($C$2:C34)*D34/SUM($B$2:B34)-1</f>
        <v>7.7027236655211828E-2</v>
      </c>
      <c r="AC34" s="204">
        <f t="shared" si="18"/>
        <v>0.1065249591370141</v>
      </c>
      <c r="AD34" s="40">
        <f t="shared" si="19"/>
        <v>0.12578862222222226</v>
      </c>
    </row>
    <row r="35" spans="1:30">
      <c r="A35" s="63" t="s">
        <v>649</v>
      </c>
      <c r="B35" s="2">
        <v>135</v>
      </c>
      <c r="C35" s="56">
        <v>118.42</v>
      </c>
      <c r="D35" s="57">
        <v>1.1394</v>
      </c>
      <c r="E35" s="32">
        <f t="shared" si="0"/>
        <v>0.22000000000000003</v>
      </c>
      <c r="F35" s="26">
        <f t="shared" si="1"/>
        <v>0.12051635555555562</v>
      </c>
      <c r="H35" s="58">
        <f t="shared" si="2"/>
        <v>16.269708000000008</v>
      </c>
      <c r="I35" s="2" t="s">
        <v>66</v>
      </c>
      <c r="J35" s="33" t="s">
        <v>320</v>
      </c>
      <c r="K35" s="59">
        <f t="shared" si="3"/>
        <v>43887</v>
      </c>
      <c r="L35" s="60" t="str">
        <f t="shared" ca="1" si="4"/>
        <v>2020/11/10</v>
      </c>
      <c r="M35" s="44">
        <f t="shared" ca="1" si="5"/>
        <v>34965</v>
      </c>
      <c r="N35" s="61">
        <f t="shared" ca="1" si="6"/>
        <v>0.16983965165165174</v>
      </c>
      <c r="O35" s="35">
        <f t="shared" si="7"/>
        <v>134.92774800000001</v>
      </c>
      <c r="P35" s="35">
        <f t="shared" si="8"/>
        <v>-7.2251999999991767E-2</v>
      </c>
      <c r="Q35" s="36">
        <f t="shared" si="9"/>
        <v>0.9</v>
      </c>
      <c r="R35" s="37">
        <f t="shared" si="10"/>
        <v>32004.289999999994</v>
      </c>
      <c r="S35" s="38">
        <f t="shared" si="11"/>
        <v>36465.688025999989</v>
      </c>
      <c r="T35" s="38"/>
      <c r="U35" s="62"/>
      <c r="V35" s="39">
        <f t="shared" si="12"/>
        <v>12581.689999999999</v>
      </c>
      <c r="W35" s="39">
        <f t="shared" si="13"/>
        <v>49047.378025999991</v>
      </c>
      <c r="X35" s="1">
        <f t="shared" si="14"/>
        <v>42200</v>
      </c>
      <c r="Y35" s="37">
        <f t="shared" si="15"/>
        <v>6847.3780259999912</v>
      </c>
      <c r="Z35" s="204">
        <f t="shared" si="16"/>
        <v>0.16226014279620826</v>
      </c>
      <c r="AA35" s="204">
        <f t="shared" si="17"/>
        <v>0.23118733060731644</v>
      </c>
      <c r="AB35" s="204">
        <f>SUM($C$2:C35)*D35/SUM($B$2:B35)-1</f>
        <v>5.0167255999999716E-2</v>
      </c>
      <c r="AC35" s="204">
        <f t="shared" si="18"/>
        <v>0.11209288679620855</v>
      </c>
      <c r="AD35" s="40">
        <f t="shared" si="19"/>
        <v>9.9483644444444408E-2</v>
      </c>
    </row>
    <row r="36" spans="1:30">
      <c r="A36" s="63" t="s">
        <v>650</v>
      </c>
      <c r="B36" s="2">
        <v>135</v>
      </c>
      <c r="C36" s="56">
        <v>118.01</v>
      </c>
      <c r="D36" s="57">
        <v>1.1434</v>
      </c>
      <c r="E36" s="32">
        <f t="shared" si="0"/>
        <v>0.22000000000000003</v>
      </c>
      <c r="F36" s="26">
        <f t="shared" si="1"/>
        <v>0.11663684444444458</v>
      </c>
      <c r="H36" s="58">
        <f t="shared" si="2"/>
        <v>15.745974000000018</v>
      </c>
      <c r="I36" s="2" t="s">
        <v>66</v>
      </c>
      <c r="J36" s="33" t="s">
        <v>322</v>
      </c>
      <c r="K36" s="59">
        <f t="shared" si="3"/>
        <v>43888</v>
      </c>
      <c r="L36" s="60" t="str">
        <f t="shared" ca="1" si="4"/>
        <v>2020/11/10</v>
      </c>
      <c r="M36" s="44">
        <f t="shared" ca="1" si="5"/>
        <v>34830</v>
      </c>
      <c r="N36" s="61">
        <f t="shared" ca="1" si="6"/>
        <v>0.16500948923341965</v>
      </c>
      <c r="O36" s="35">
        <f t="shared" si="7"/>
        <v>134.93263400000001</v>
      </c>
      <c r="P36" s="35">
        <f t="shared" si="8"/>
        <v>-6.7365999999992709E-2</v>
      </c>
      <c r="Q36" s="36">
        <f t="shared" si="9"/>
        <v>0.9</v>
      </c>
      <c r="R36" s="37">
        <f t="shared" si="10"/>
        <v>32122.299999999992</v>
      </c>
      <c r="S36" s="38">
        <f t="shared" si="11"/>
        <v>36728.637819999989</v>
      </c>
      <c r="T36" s="38"/>
      <c r="U36" s="62"/>
      <c r="V36" s="39">
        <f t="shared" si="12"/>
        <v>12581.689999999999</v>
      </c>
      <c r="W36" s="39">
        <f t="shared" si="13"/>
        <v>49310.327819999991</v>
      </c>
      <c r="X36" s="1">
        <f t="shared" si="14"/>
        <v>42335</v>
      </c>
      <c r="Y36" s="37">
        <f t="shared" si="15"/>
        <v>6975.3278199999913</v>
      </c>
      <c r="Z36" s="204">
        <f t="shared" si="16"/>
        <v>0.16476503649462604</v>
      </c>
      <c r="AA36" s="204">
        <f t="shared" si="17"/>
        <v>0.23443871690242157</v>
      </c>
      <c r="AB36" s="204">
        <f>SUM($C$2:C36)*D36/SUM($B$2:B36)-1</f>
        <v>5.2270896655878918E-2</v>
      </c>
      <c r="AC36" s="204">
        <f t="shared" si="18"/>
        <v>0.11249413983874712</v>
      </c>
      <c r="AD36" s="40">
        <f t="shared" si="19"/>
        <v>0.10336315555555545</v>
      </c>
    </row>
    <row r="37" spans="1:30">
      <c r="A37" s="147" t="s">
        <v>651</v>
      </c>
      <c r="B37" s="148">
        <v>135</v>
      </c>
      <c r="C37" s="149">
        <v>124.19</v>
      </c>
      <c r="D37" s="150">
        <v>1.0865</v>
      </c>
      <c r="E37" s="151">
        <v>0.22000000000000003</v>
      </c>
      <c r="F37" s="152">
        <v>0.23577777777777786</v>
      </c>
      <c r="G37" s="168">
        <v>166.83</v>
      </c>
      <c r="H37" s="154">
        <v>31.830000000000013</v>
      </c>
      <c r="I37" s="148" t="s">
        <v>975</v>
      </c>
      <c r="J37" s="155" t="s">
        <v>1410</v>
      </c>
      <c r="K37" s="156">
        <v>43889</v>
      </c>
      <c r="L37" s="157">
        <v>44021</v>
      </c>
      <c r="M37" s="158">
        <v>17955</v>
      </c>
      <c r="N37" s="159">
        <v>0.64705931495405211</v>
      </c>
      <c r="O37" s="160">
        <v>134.932435</v>
      </c>
      <c r="P37" s="160">
        <v>-6.7565000000001874E-2</v>
      </c>
      <c r="Q37" s="161">
        <v>0.9</v>
      </c>
      <c r="R37" s="162">
        <v>32246.489999999991</v>
      </c>
      <c r="S37" s="163">
        <v>35035.811384999994</v>
      </c>
      <c r="T37" s="163"/>
      <c r="U37" s="164"/>
      <c r="V37" s="165">
        <v>12581.689999999999</v>
      </c>
      <c r="W37" s="165">
        <v>47617.501384999996</v>
      </c>
      <c r="X37" s="166">
        <v>42470</v>
      </c>
      <c r="Y37" s="162">
        <v>5147.5013849999959</v>
      </c>
      <c r="Z37" s="205">
        <v>0.12120323487167406</v>
      </c>
      <c r="AA37" s="205">
        <v>0.17222457157999194</v>
      </c>
      <c r="AB37" s="205">
        <v>0.13771567082646574</v>
      </c>
      <c r="AC37" s="205">
        <v>-1.6512435954791682E-2</v>
      </c>
      <c r="AD37" s="167" t="s">
        <v>1451</v>
      </c>
    </row>
    <row r="38" spans="1:30">
      <c r="A38" s="147" t="s">
        <v>652</v>
      </c>
      <c r="B38" s="148">
        <v>135</v>
      </c>
      <c r="C38" s="149">
        <v>119.97</v>
      </c>
      <c r="D38" s="150">
        <v>1.1247</v>
      </c>
      <c r="E38" s="151">
        <v>0.22000000000000003</v>
      </c>
      <c r="F38" s="152">
        <v>0.22911111111111115</v>
      </c>
      <c r="G38" s="168">
        <v>165.93</v>
      </c>
      <c r="H38" s="154">
        <v>30.930000000000007</v>
      </c>
      <c r="I38" s="148" t="s">
        <v>975</v>
      </c>
      <c r="J38" s="155" t="s">
        <v>1504</v>
      </c>
      <c r="K38" s="156">
        <v>43892</v>
      </c>
      <c r="L38" s="157">
        <v>44025</v>
      </c>
      <c r="M38" s="158">
        <v>18090</v>
      </c>
      <c r="N38" s="159">
        <v>0.62407131011608641</v>
      </c>
      <c r="O38" s="160">
        <v>134.93025900000001</v>
      </c>
      <c r="P38" s="160">
        <v>-6.9740999999993392E-2</v>
      </c>
      <c r="Q38" s="161">
        <v>0.9</v>
      </c>
      <c r="R38" s="162">
        <v>32366.459999999992</v>
      </c>
      <c r="S38" s="163">
        <v>36402.557561999995</v>
      </c>
      <c r="T38" s="163"/>
      <c r="U38" s="164"/>
      <c r="V38" s="165">
        <v>12581.689999999999</v>
      </c>
      <c r="W38" s="165">
        <v>48984.24756199999</v>
      </c>
      <c r="X38" s="166">
        <v>42605</v>
      </c>
      <c r="Y38" s="162">
        <v>6379.2475619999896</v>
      </c>
      <c r="Z38" s="205">
        <v>0.14973002140593805</v>
      </c>
      <c r="AA38" s="205">
        <v>0.21247649116636347</v>
      </c>
      <c r="AB38" s="205">
        <v>0.17542676138225888</v>
      </c>
      <c r="AC38" s="205">
        <v>-2.5696739976320826E-2</v>
      </c>
      <c r="AD38" s="167" t="s">
        <v>972</v>
      </c>
    </row>
    <row r="39" spans="1:30">
      <c r="A39" s="147" t="s">
        <v>653</v>
      </c>
      <c r="B39" s="148">
        <v>135</v>
      </c>
      <c r="C39" s="149">
        <v>119.02</v>
      </c>
      <c r="D39" s="150">
        <v>1.1336999999999999</v>
      </c>
      <c r="E39" s="151">
        <v>0.22000000000000003</v>
      </c>
      <c r="F39" s="152">
        <v>0.21940740740740744</v>
      </c>
      <c r="G39" s="168">
        <v>164.62</v>
      </c>
      <c r="H39" s="154">
        <v>29.620000000000005</v>
      </c>
      <c r="I39" s="148" t="s">
        <v>975</v>
      </c>
      <c r="J39" s="155" t="s">
        <v>1505</v>
      </c>
      <c r="K39" s="156">
        <v>43893</v>
      </c>
      <c r="L39" s="157">
        <v>44025</v>
      </c>
      <c r="M39" s="158">
        <v>17955</v>
      </c>
      <c r="N39" s="159">
        <v>0.6021331105541633</v>
      </c>
      <c r="O39" s="160">
        <v>134.93297399999997</v>
      </c>
      <c r="P39" s="160">
        <v>-6.7026000000026897E-2</v>
      </c>
      <c r="Q39" s="161">
        <v>0.9</v>
      </c>
      <c r="R39" s="162">
        <v>32485.479999999992</v>
      </c>
      <c r="S39" s="163">
        <v>36828.788675999989</v>
      </c>
      <c r="T39" s="163"/>
      <c r="U39" s="164"/>
      <c r="V39" s="165">
        <v>12581.689999999999</v>
      </c>
      <c r="W39" s="165">
        <v>49410.478675999984</v>
      </c>
      <c r="X39" s="166">
        <v>42740</v>
      </c>
      <c r="Y39" s="162">
        <v>6670.4786759999843</v>
      </c>
      <c r="Z39" s="205">
        <v>0.15607109677117426</v>
      </c>
      <c r="AA39" s="205">
        <v>0.22118211119920139</v>
      </c>
      <c r="AB39" s="205">
        <v>0.18424036747159067</v>
      </c>
      <c r="AC39" s="205">
        <v>-2.8169270700416416E-2</v>
      </c>
      <c r="AD39" s="167" t="s">
        <v>972</v>
      </c>
    </row>
    <row r="40" spans="1:30">
      <c r="A40" s="63" t="s">
        <v>654</v>
      </c>
      <c r="B40" s="2">
        <v>135</v>
      </c>
      <c r="C40" s="56">
        <v>118.92</v>
      </c>
      <c r="D40" s="57">
        <v>1.1346000000000001</v>
      </c>
      <c r="E40" s="32">
        <f>10%*Q40+13%</f>
        <v>0.22000000000000003</v>
      </c>
      <c r="F40" s="26">
        <f>IF(G40="",($F$1*C40-B40)/B40,H40/B40)</f>
        <v>0.12524746666666672</v>
      </c>
      <c r="H40" s="58">
        <f>IF(G40="",$F$1*C40-B40,G40-B40)</f>
        <v>16.908408000000009</v>
      </c>
      <c r="I40" s="2" t="s">
        <v>66</v>
      </c>
      <c r="J40" s="33" t="s">
        <v>327</v>
      </c>
      <c r="K40" s="59">
        <f>DATE(MID(J40,1,4),MID(J40,5,2),MID(J40,7,2))</f>
        <v>43894</v>
      </c>
      <c r="L40" s="60" t="str">
        <f ca="1">IF(LEN(J40) &gt; 15,DATE(MID(J40,12,4),MID(J40,16,2),MID(J40,18,2)),TEXT(TODAY(),"yyyy/m/d"))</f>
        <v>2020/11/10</v>
      </c>
      <c r="M40" s="44">
        <f ca="1">(L40-K40+1)*B40</f>
        <v>34020</v>
      </c>
      <c r="N40" s="61">
        <f ca="1">H40/M40*365</f>
        <v>0.18141002116402125</v>
      </c>
      <c r="O40" s="35">
        <f>D40*C40</f>
        <v>134.92663200000001</v>
      </c>
      <c r="P40" s="35">
        <f>O40-B40</f>
        <v>-7.3367999999987887E-2</v>
      </c>
      <c r="Q40" s="36">
        <f>B40/150</f>
        <v>0.9</v>
      </c>
      <c r="R40" s="37">
        <f>R39+C40-T40</f>
        <v>32604.399999999991</v>
      </c>
      <c r="S40" s="38">
        <f>R40*D40</f>
        <v>36992.952239999991</v>
      </c>
      <c r="T40" s="38"/>
      <c r="U40" s="62"/>
      <c r="V40" s="39">
        <f>U40+V39</f>
        <v>12581.689999999999</v>
      </c>
      <c r="W40" s="39">
        <f>S40+V40</f>
        <v>49574.642239999986</v>
      </c>
      <c r="X40" s="1">
        <f>X39+B40</f>
        <v>42875</v>
      </c>
      <c r="Y40" s="37">
        <f>W40-X40</f>
        <v>6699.6422399999865</v>
      </c>
      <c r="Z40" s="204">
        <f>W40/X40-1</f>
        <v>0.1562598773177839</v>
      </c>
      <c r="AA40" s="204">
        <f>S40/(X40-V40)-1</f>
        <v>0.22115913513577712</v>
      </c>
      <c r="AB40" s="204">
        <f>SUM($C$2:C40)*D40/SUM($B$2:B40)-1</f>
        <v>4.0913830724637723E-2</v>
      </c>
      <c r="AC40" s="204">
        <f>Z40-AB40</f>
        <v>0.11534604659314618</v>
      </c>
      <c r="AD40" s="40">
        <f>IF(E40-F40&lt;0,"达成",E40-F40)</f>
        <v>9.4752533333333305E-2</v>
      </c>
    </row>
    <row r="41" spans="1:30">
      <c r="A41" s="63" t="s">
        <v>655</v>
      </c>
      <c r="B41" s="2">
        <v>135</v>
      </c>
      <c r="C41" s="56">
        <v>117.23</v>
      </c>
      <c r="D41" s="57">
        <v>1.151</v>
      </c>
      <c r="E41" s="32">
        <f>10%*Q41+13%</f>
        <v>0.22000000000000003</v>
      </c>
      <c r="F41" s="26">
        <f>IF(G41="",($F$1*C41-B41)/B41,H41/B41)</f>
        <v>0.10925631111111118</v>
      </c>
      <c r="H41" s="58">
        <f>IF(G41="",$F$1*C41-B41,G41-B41)</f>
        <v>14.74960200000001</v>
      </c>
      <c r="I41" s="2" t="s">
        <v>66</v>
      </c>
      <c r="J41" s="33" t="s">
        <v>329</v>
      </c>
      <c r="K41" s="59">
        <f>DATE(MID(J41,1,4),MID(J41,5,2),MID(J41,7,2))</f>
        <v>43895</v>
      </c>
      <c r="L41" s="60" t="str">
        <f ca="1">IF(LEN(J41) &gt; 15,DATE(MID(J41,12,4),MID(J41,16,2),MID(J41,18,2)),TEXT(TODAY(),"yyyy/m/d"))</f>
        <v>2020/11/10</v>
      </c>
      <c r="M41" s="44">
        <f ca="1">(L41-K41+1)*B41</f>
        <v>33885</v>
      </c>
      <c r="N41" s="61">
        <f ca="1">H41/M41*365</f>
        <v>0.15887869942452423</v>
      </c>
      <c r="O41" s="35">
        <f>D41*C41</f>
        <v>134.93173000000002</v>
      </c>
      <c r="P41" s="35">
        <f>O41-B41</f>
        <v>-6.8269999999984066E-2</v>
      </c>
      <c r="Q41" s="36">
        <f>B41/150</f>
        <v>0.9</v>
      </c>
      <c r="R41" s="37">
        <f>R40+C41-T41</f>
        <v>32721.62999999999</v>
      </c>
      <c r="S41" s="38">
        <f>R41*D41</f>
        <v>37662.596129999991</v>
      </c>
      <c r="T41" s="38"/>
      <c r="U41" s="62"/>
      <c r="V41" s="39">
        <f>U41+V40</f>
        <v>12581.689999999999</v>
      </c>
      <c r="W41" s="39">
        <f>S41+V41</f>
        <v>50244.286129999993</v>
      </c>
      <c r="X41" s="1">
        <f>X40+B41</f>
        <v>43010</v>
      </c>
      <c r="Y41" s="37">
        <f>W41-X41</f>
        <v>7234.2861299999931</v>
      </c>
      <c r="Z41" s="204">
        <f>W41/X41-1</f>
        <v>0.16820009602418029</v>
      </c>
      <c r="AA41" s="204">
        <f>S41/(X41-V41)-1</f>
        <v>0.23774853516347072</v>
      </c>
      <c r="AB41" s="204">
        <f>SUM($C$2:C41)*D41/SUM($B$2:B41)-1</f>
        <v>5.4524090395480229E-2</v>
      </c>
      <c r="AC41" s="204">
        <f>Z41-AB41</f>
        <v>0.11367600562870006</v>
      </c>
      <c r="AD41" s="40">
        <f>IF(E41-F41&lt;0,"达成",E41-F41)</f>
        <v>0.11074368888888884</v>
      </c>
    </row>
    <row r="42" spans="1:30">
      <c r="A42" s="184" t="s">
        <v>1506</v>
      </c>
      <c r="B42" s="185">
        <v>135</v>
      </c>
      <c r="C42" s="186">
        <v>117.95</v>
      </c>
      <c r="D42" s="187">
        <v>1.1439999999999999</v>
      </c>
      <c r="E42" s="188">
        <v>0.22000000000000003</v>
      </c>
      <c r="F42" s="189">
        <f>IF(G42="",($F$1*C42-B42)/B42,H42/B42)</f>
        <v>0.11606911111111112</v>
      </c>
      <c r="G42" s="190"/>
      <c r="H42" s="58">
        <f>IF(G42="",$F$1*C42-B42,G42-B42)</f>
        <v>15.669330000000002</v>
      </c>
      <c r="I42" s="2" t="s">
        <v>66</v>
      </c>
      <c r="J42" s="191" t="s">
        <v>1507</v>
      </c>
      <c r="K42" s="192">
        <v>43896</v>
      </c>
      <c r="L42" s="193" t="str">
        <f ca="1">IF(LEN(J42) &gt; 15,DATE(MID(J42,12,4),MID(J42,16,2),MID(J42,18,2)),TEXT(TODAY(),"yyyy/m/d"))</f>
        <v>2020/11/10</v>
      </c>
      <c r="M42" s="194">
        <v>17145</v>
      </c>
      <c r="N42" s="195">
        <f>H42/M42*365</f>
        <v>0.33358445319335089</v>
      </c>
      <c r="O42" s="196">
        <f>D42*C42</f>
        <v>134.9348</v>
      </c>
      <c r="P42" s="196">
        <f>O42-B42</f>
        <v>-6.5200000000004366E-2</v>
      </c>
      <c r="Q42" s="197">
        <f>B42/150</f>
        <v>0.9</v>
      </c>
      <c r="R42" s="198">
        <v>32839.579999999987</v>
      </c>
      <c r="S42" s="199">
        <v>37568.479519999979</v>
      </c>
      <c r="T42" s="199"/>
      <c r="U42" s="200"/>
      <c r="V42" s="201">
        <v>12581.689999999999</v>
      </c>
      <c r="W42" s="201">
        <v>50150.169519999981</v>
      </c>
      <c r="X42" s="202">
        <v>43145</v>
      </c>
      <c r="Y42" s="198">
        <v>7005.1695199999813</v>
      </c>
      <c r="Z42" s="205">
        <v>0.16236341453239045</v>
      </c>
      <c r="AA42" s="205">
        <v>0.22920192610028089</v>
      </c>
      <c r="AB42" s="205">
        <v>0.19491058523583238</v>
      </c>
      <c r="AC42" s="205">
        <v>-3.254717070344193E-2</v>
      </c>
      <c r="AD42" s="40">
        <f>IF(E42-F42&lt;0,"达成",E42-F42)</f>
        <v>0.10393088888888891</v>
      </c>
    </row>
    <row r="43" spans="1:30">
      <c r="A43" s="147" t="s">
        <v>824</v>
      </c>
      <c r="B43" s="148">
        <v>135</v>
      </c>
      <c r="C43" s="149">
        <v>122.71</v>
      </c>
      <c r="D43" s="150">
        <v>1.0995999999999999</v>
      </c>
      <c r="E43" s="151">
        <v>0.22000000000000003</v>
      </c>
      <c r="F43" s="152">
        <v>0.21955555555555545</v>
      </c>
      <c r="G43" s="168">
        <v>164.64</v>
      </c>
      <c r="H43" s="154">
        <v>29.639999999999986</v>
      </c>
      <c r="I43" s="148" t="s">
        <v>975</v>
      </c>
      <c r="J43" s="155" t="s">
        <v>1463</v>
      </c>
      <c r="K43" s="156">
        <v>43899</v>
      </c>
      <c r="L43" s="157">
        <v>44022</v>
      </c>
      <c r="M43" s="158">
        <v>16740</v>
      </c>
      <c r="N43" s="159">
        <v>0.64627240143369147</v>
      </c>
      <c r="O43" s="160">
        <v>134.93191599999997</v>
      </c>
      <c r="P43" s="160">
        <v>-6.8084000000027345E-2</v>
      </c>
      <c r="Q43" s="161">
        <v>0.9</v>
      </c>
      <c r="R43" s="162">
        <v>32962.289999999986</v>
      </c>
      <c r="S43" s="163">
        <v>36245.33408399998</v>
      </c>
      <c r="T43" s="163"/>
      <c r="U43" s="164"/>
      <c r="V43" s="165">
        <v>12581.689999999999</v>
      </c>
      <c r="W43" s="165">
        <v>48827.024083999975</v>
      </c>
      <c r="X43" s="166">
        <v>43280</v>
      </c>
      <c r="Y43" s="162">
        <v>5547.0240839999751</v>
      </c>
      <c r="Z43" s="205">
        <v>0.12816599085027658</v>
      </c>
      <c r="AA43" s="205">
        <v>0.18069477062418016</v>
      </c>
      <c r="AB43" s="205">
        <v>0.14806979889094252</v>
      </c>
      <c r="AC43" s="205">
        <v>-1.9903808040665938E-2</v>
      </c>
      <c r="AD43" s="167" t="s">
        <v>972</v>
      </c>
    </row>
    <row r="44" spans="1:30">
      <c r="A44" s="147" t="s">
        <v>825</v>
      </c>
      <c r="B44" s="148">
        <v>135</v>
      </c>
      <c r="C44" s="149">
        <v>119.67</v>
      </c>
      <c r="D44" s="150">
        <v>1.1274999999999999</v>
      </c>
      <c r="E44" s="151">
        <v>0.22000000000000003</v>
      </c>
      <c r="F44" s="152">
        <v>0.22607407407407415</v>
      </c>
      <c r="G44" s="168">
        <v>165.52</v>
      </c>
      <c r="H44" s="154">
        <v>30.52000000000001</v>
      </c>
      <c r="I44" s="148" t="s">
        <v>975</v>
      </c>
      <c r="J44" s="155" t="s">
        <v>1477</v>
      </c>
      <c r="K44" s="156">
        <v>43900</v>
      </c>
      <c r="L44" s="157">
        <v>44025</v>
      </c>
      <c r="M44" s="158">
        <v>17010</v>
      </c>
      <c r="N44" s="159">
        <v>0.65489711934156403</v>
      </c>
      <c r="O44" s="160">
        <v>134.92792499999999</v>
      </c>
      <c r="P44" s="160">
        <v>-7.2075000000012324E-2</v>
      </c>
      <c r="Q44" s="161">
        <v>0.9</v>
      </c>
      <c r="R44" s="162">
        <v>33081.959999999985</v>
      </c>
      <c r="S44" s="163">
        <v>37299.909899999984</v>
      </c>
      <c r="T44" s="163"/>
      <c r="U44" s="164"/>
      <c r="V44" s="165">
        <v>12581.689999999999</v>
      </c>
      <c r="W44" s="165">
        <v>49881.599899999987</v>
      </c>
      <c r="X44" s="166">
        <v>43415</v>
      </c>
      <c r="Y44" s="162">
        <v>6466.5998999999865</v>
      </c>
      <c r="Z44" s="205">
        <v>0.14894851779338913</v>
      </c>
      <c r="AA44" s="205">
        <v>0.20972772303719522</v>
      </c>
      <c r="AB44" s="205">
        <v>0.17491043574507725</v>
      </c>
      <c r="AC44" s="205">
        <v>-2.5961917951688118E-2</v>
      </c>
      <c r="AD44" s="167" t="s">
        <v>972</v>
      </c>
    </row>
    <row r="45" spans="1:30">
      <c r="A45" s="147" t="s">
        <v>826</v>
      </c>
      <c r="B45" s="148">
        <v>135</v>
      </c>
      <c r="C45" s="149">
        <v>121.36</v>
      </c>
      <c r="D45" s="150">
        <v>1.1117999999999999</v>
      </c>
      <c r="E45" s="151">
        <v>0.22000000000000003</v>
      </c>
      <c r="F45" s="152">
        <v>0.24340740740740752</v>
      </c>
      <c r="G45" s="168">
        <v>167.86</v>
      </c>
      <c r="H45" s="154">
        <v>32.860000000000014</v>
      </c>
      <c r="I45" s="148" t="s">
        <v>975</v>
      </c>
      <c r="J45" s="155" t="s">
        <v>1478</v>
      </c>
      <c r="K45" s="156">
        <v>43901</v>
      </c>
      <c r="L45" s="157">
        <v>44025</v>
      </c>
      <c r="M45" s="158">
        <v>16875</v>
      </c>
      <c r="N45" s="159">
        <v>0.71074962962962995</v>
      </c>
      <c r="O45" s="160">
        <v>134.92804799999999</v>
      </c>
      <c r="P45" s="160">
        <v>-7.195200000001023E-2</v>
      </c>
      <c r="Q45" s="161">
        <v>0.9</v>
      </c>
      <c r="R45" s="162">
        <v>33203.319999999985</v>
      </c>
      <c r="S45" s="163">
        <v>36915.45117599998</v>
      </c>
      <c r="T45" s="163"/>
      <c r="U45" s="164"/>
      <c r="V45" s="165">
        <v>12581.689999999999</v>
      </c>
      <c r="W45" s="165">
        <v>49497.141175999976</v>
      </c>
      <c r="X45" s="166">
        <v>43550</v>
      </c>
      <c r="Y45" s="162">
        <v>5947.1411759999755</v>
      </c>
      <c r="Z45" s="205">
        <v>0.13655892482204313</v>
      </c>
      <c r="AA45" s="205">
        <v>0.19203957774899494</v>
      </c>
      <c r="AB45" s="205">
        <v>0.15805139651567934</v>
      </c>
      <c r="AC45" s="205">
        <v>-2.1492471693636217E-2</v>
      </c>
      <c r="AD45" s="167" t="s">
        <v>972</v>
      </c>
    </row>
    <row r="46" spans="1:30">
      <c r="A46" s="147" t="s">
        <v>827</v>
      </c>
      <c r="B46" s="148">
        <v>135</v>
      </c>
      <c r="C46" s="149">
        <v>123.35</v>
      </c>
      <c r="D46" s="150">
        <v>1.0939000000000001</v>
      </c>
      <c r="E46" s="151">
        <v>0.22000000000000003</v>
      </c>
      <c r="F46" s="152">
        <v>0.22740740740740734</v>
      </c>
      <c r="G46" s="168">
        <v>165.7</v>
      </c>
      <c r="H46" s="154">
        <v>30.699999999999989</v>
      </c>
      <c r="I46" s="148" t="s">
        <v>975</v>
      </c>
      <c r="J46" s="155" t="s">
        <v>1331</v>
      </c>
      <c r="K46" s="156">
        <v>43902</v>
      </c>
      <c r="L46" s="157">
        <v>44021</v>
      </c>
      <c r="M46" s="158">
        <v>16200</v>
      </c>
      <c r="N46" s="159">
        <v>0.69169753086419727</v>
      </c>
      <c r="O46" s="160">
        <v>134.93256500000001</v>
      </c>
      <c r="P46" s="160">
        <v>-6.7434999999989031E-2</v>
      </c>
      <c r="Q46" s="161">
        <v>0.9</v>
      </c>
      <c r="R46" s="162">
        <v>33326.669999999984</v>
      </c>
      <c r="S46" s="163">
        <v>36456.044312999984</v>
      </c>
      <c r="T46" s="163"/>
      <c r="U46" s="164"/>
      <c r="V46" s="165">
        <v>12581.689999999999</v>
      </c>
      <c r="W46" s="165">
        <v>49037.734312999979</v>
      </c>
      <c r="X46" s="166">
        <v>43685</v>
      </c>
      <c r="Y46" s="162">
        <v>5352.734312999979</v>
      </c>
      <c r="Z46" s="205">
        <v>0.12253025782305094</v>
      </c>
      <c r="AA46" s="205">
        <v>0.17209532724973586</v>
      </c>
      <c r="AB46" s="205">
        <v>0.14065436525123021</v>
      </c>
      <c r="AC46" s="205">
        <v>-1.812410742817927E-2</v>
      </c>
      <c r="AD46" s="167" t="s">
        <v>972</v>
      </c>
    </row>
    <row r="47" spans="1:30" ht="18" customHeight="1">
      <c r="A47" s="147" t="s">
        <v>828</v>
      </c>
      <c r="B47" s="148">
        <v>135</v>
      </c>
      <c r="C47" s="149">
        <v>124.07</v>
      </c>
      <c r="D47" s="150">
        <v>1.0874999999999999</v>
      </c>
      <c r="E47" s="151">
        <v>0.22000000000000003</v>
      </c>
      <c r="F47" s="152">
        <v>0.23459259259259249</v>
      </c>
      <c r="G47" s="168">
        <v>166.67</v>
      </c>
      <c r="H47" s="154">
        <v>31.669999999999987</v>
      </c>
      <c r="I47" s="148" t="s">
        <v>975</v>
      </c>
      <c r="J47" s="155" t="s">
        <v>1332</v>
      </c>
      <c r="K47" s="156">
        <v>43903</v>
      </c>
      <c r="L47" s="157">
        <v>44021</v>
      </c>
      <c r="M47" s="158">
        <v>16065</v>
      </c>
      <c r="N47" s="159">
        <v>0.7195487083722375</v>
      </c>
      <c r="O47" s="160">
        <v>134.92612499999998</v>
      </c>
      <c r="P47" s="160">
        <v>-7.3875000000015234E-2</v>
      </c>
      <c r="Q47" s="161">
        <v>0.9</v>
      </c>
      <c r="R47" s="162">
        <v>33450.739999999983</v>
      </c>
      <c r="S47" s="163">
        <v>36377.679749999981</v>
      </c>
      <c r="T47" s="163"/>
      <c r="U47" s="164"/>
      <c r="V47" s="165">
        <v>12581.689999999999</v>
      </c>
      <c r="W47" s="165">
        <v>48959.369749999983</v>
      </c>
      <c r="X47" s="166">
        <v>43820</v>
      </c>
      <c r="Y47" s="162">
        <v>5139.3697499999835</v>
      </c>
      <c r="Z47" s="205">
        <v>0.11728365472387003</v>
      </c>
      <c r="AA47" s="205">
        <v>0.16452137615639195</v>
      </c>
      <c r="AB47" s="205">
        <v>0.13356637094933776</v>
      </c>
      <c r="AC47" s="205">
        <v>-1.628271622546773E-2</v>
      </c>
      <c r="AD47" s="167" t="s">
        <v>972</v>
      </c>
    </row>
    <row r="48" spans="1:30">
      <c r="A48" s="147" t="s">
        <v>836</v>
      </c>
      <c r="B48" s="148">
        <v>135</v>
      </c>
      <c r="C48" s="149">
        <v>129.69999999999999</v>
      </c>
      <c r="D48" s="150">
        <v>1.0403</v>
      </c>
      <c r="E48" s="151">
        <v>0.22000000000000003</v>
      </c>
      <c r="F48" s="152">
        <v>0.23481481481481473</v>
      </c>
      <c r="G48" s="168">
        <v>166.7</v>
      </c>
      <c r="H48" s="154">
        <v>31.699999999999989</v>
      </c>
      <c r="I48" s="148" t="s">
        <v>28</v>
      </c>
      <c r="J48" s="155" t="s">
        <v>1304</v>
      </c>
      <c r="K48" s="156">
        <v>43906</v>
      </c>
      <c r="L48" s="157">
        <v>44019</v>
      </c>
      <c r="M48" s="158">
        <v>15390</v>
      </c>
      <c r="N48" s="159">
        <v>0.75181936322287168</v>
      </c>
      <c r="O48" s="160">
        <v>134.92690999999999</v>
      </c>
      <c r="P48" s="160">
        <v>-7.3090000000007649E-2</v>
      </c>
      <c r="Q48" s="161">
        <v>0.9</v>
      </c>
      <c r="R48" s="162">
        <v>33580.439999999981</v>
      </c>
      <c r="S48" s="163">
        <v>34933.731731999978</v>
      </c>
      <c r="T48" s="163"/>
      <c r="U48" s="164"/>
      <c r="V48" s="165">
        <v>12581.689999999999</v>
      </c>
      <c r="W48" s="165">
        <v>47515.421731999973</v>
      </c>
      <c r="X48" s="166">
        <v>43955</v>
      </c>
      <c r="Y48" s="162">
        <v>3560.4217319999734</v>
      </c>
      <c r="Z48" s="205">
        <v>8.1001518189056432E-2</v>
      </c>
      <c r="AA48" s="205">
        <v>0.1134856899702319</v>
      </c>
      <c r="AB48" s="205">
        <v>8.4106203458081952E-2</v>
      </c>
      <c r="AC48" s="205">
        <v>-3.10468526902552E-3</v>
      </c>
      <c r="AD48" s="167" t="s">
        <v>972</v>
      </c>
    </row>
    <row r="49" spans="1:30">
      <c r="A49" s="147" t="s">
        <v>837</v>
      </c>
      <c r="B49" s="148">
        <v>135</v>
      </c>
      <c r="C49" s="149">
        <v>129.49</v>
      </c>
      <c r="D49" s="150">
        <v>1.042</v>
      </c>
      <c r="E49" s="151">
        <v>0.22000000000000003</v>
      </c>
      <c r="F49" s="152">
        <v>0.23281481481481486</v>
      </c>
      <c r="G49" s="168">
        <v>166.43</v>
      </c>
      <c r="H49" s="154">
        <v>31.430000000000007</v>
      </c>
      <c r="I49" s="148" t="s">
        <v>28</v>
      </c>
      <c r="J49" s="155" t="s">
        <v>1305</v>
      </c>
      <c r="K49" s="156">
        <v>43907</v>
      </c>
      <c r="L49" s="157">
        <v>44019</v>
      </c>
      <c r="M49" s="158">
        <v>15255</v>
      </c>
      <c r="N49" s="159">
        <v>0.7520124549328091</v>
      </c>
      <c r="O49" s="160">
        <v>134.92858000000001</v>
      </c>
      <c r="P49" s="160">
        <v>-7.1419999999989159E-2</v>
      </c>
      <c r="Q49" s="161">
        <v>0.9</v>
      </c>
      <c r="R49" s="162">
        <v>33709.929999999978</v>
      </c>
      <c r="S49" s="163">
        <v>35125.74705999998</v>
      </c>
      <c r="T49" s="163"/>
      <c r="U49" s="164"/>
      <c r="V49" s="165">
        <v>12581.689999999999</v>
      </c>
      <c r="W49" s="165">
        <v>47707.437059999982</v>
      </c>
      <c r="X49" s="166">
        <v>44090</v>
      </c>
      <c r="Y49" s="162">
        <v>3617.437059999982</v>
      </c>
      <c r="Z49" s="205">
        <v>8.2046655931049761E-2</v>
      </c>
      <c r="AA49" s="205">
        <v>0.11480898404262163</v>
      </c>
      <c r="AB49" s="205">
        <v>8.5613218416874304E-2</v>
      </c>
      <c r="AC49" s="205">
        <v>-3.5665624858245426E-3</v>
      </c>
      <c r="AD49" s="167" t="s">
        <v>972</v>
      </c>
    </row>
    <row r="50" spans="1:30">
      <c r="A50" s="147" t="s">
        <v>838</v>
      </c>
      <c r="B50" s="148">
        <v>135</v>
      </c>
      <c r="C50" s="149">
        <v>131.63</v>
      </c>
      <c r="D50" s="150">
        <v>1.0250999999999999</v>
      </c>
      <c r="E50" s="151">
        <v>0.22000000000000003</v>
      </c>
      <c r="F50" s="152">
        <v>0.23703703703703705</v>
      </c>
      <c r="G50" s="168">
        <v>167</v>
      </c>
      <c r="H50" s="154">
        <v>32</v>
      </c>
      <c r="I50" s="148" t="s">
        <v>975</v>
      </c>
      <c r="J50" s="155" t="s">
        <v>1138</v>
      </c>
      <c r="K50" s="156">
        <v>43908</v>
      </c>
      <c r="L50" s="157">
        <v>44018</v>
      </c>
      <c r="M50" s="158">
        <v>14985</v>
      </c>
      <c r="N50" s="159">
        <v>0.7794461127794462</v>
      </c>
      <c r="O50" s="160">
        <v>134.93391299999999</v>
      </c>
      <c r="P50" s="160">
        <v>-6.6087000000010221E-2</v>
      </c>
      <c r="Q50" s="161">
        <v>0.9</v>
      </c>
      <c r="R50" s="162">
        <v>33841.559999999976</v>
      </c>
      <c r="S50" s="163">
        <v>34690.983155999973</v>
      </c>
      <c r="T50" s="163"/>
      <c r="U50" s="164"/>
      <c r="V50" s="165">
        <v>12581.689999999999</v>
      </c>
      <c r="W50" s="165">
        <v>47272.673155999975</v>
      </c>
      <c r="X50" s="166">
        <v>44225</v>
      </c>
      <c r="Y50" s="162">
        <v>3047.6731559999753</v>
      </c>
      <c r="Z50" s="205">
        <v>6.8912903470886855E-2</v>
      </c>
      <c r="AA50" s="205">
        <v>9.6313348887963057E-2</v>
      </c>
      <c r="AB50" s="205">
        <v>6.7796776777840018E-2</v>
      </c>
      <c r="AC50" s="205">
        <v>1.1161266930468372E-3</v>
      </c>
      <c r="AD50" s="167" t="s">
        <v>972</v>
      </c>
    </row>
    <row r="51" spans="1:30">
      <c r="A51" s="147" t="s">
        <v>839</v>
      </c>
      <c r="B51" s="148">
        <v>90</v>
      </c>
      <c r="C51" s="149">
        <v>87.16</v>
      </c>
      <c r="D51" s="150">
        <v>1.0321</v>
      </c>
      <c r="E51" s="151">
        <v>0.19</v>
      </c>
      <c r="F51" s="152">
        <v>0.22866666666666666</v>
      </c>
      <c r="G51" s="168">
        <v>110.58</v>
      </c>
      <c r="H51" s="154">
        <v>20.58</v>
      </c>
      <c r="I51" s="148" t="s">
        <v>975</v>
      </c>
      <c r="J51" s="155" t="s">
        <v>1139</v>
      </c>
      <c r="K51" s="156">
        <v>43909</v>
      </c>
      <c r="L51" s="157">
        <v>44018</v>
      </c>
      <c r="M51" s="158">
        <v>9900</v>
      </c>
      <c r="N51" s="159">
        <v>0.75875757575757574</v>
      </c>
      <c r="O51" s="160">
        <v>89.957836</v>
      </c>
      <c r="P51" s="160">
        <v>-4.2163999999999646E-2</v>
      </c>
      <c r="Q51" s="161">
        <v>0.6</v>
      </c>
      <c r="R51" s="162">
        <v>33928.719999999979</v>
      </c>
      <c r="S51" s="163">
        <v>35017.83191199998</v>
      </c>
      <c r="T51" s="163"/>
      <c r="U51" s="164"/>
      <c r="V51" s="165">
        <v>12581.689999999999</v>
      </c>
      <c r="W51" s="165">
        <v>47599.521911999982</v>
      </c>
      <c r="X51" s="166">
        <v>44315</v>
      </c>
      <c r="Y51" s="162">
        <v>3284.521911999982</v>
      </c>
      <c r="Z51" s="205">
        <v>7.4117610560757718E-2</v>
      </c>
      <c r="AA51" s="205">
        <v>0.10350391787052726</v>
      </c>
      <c r="AB51" s="205">
        <v>7.4934886584677507E-2</v>
      </c>
      <c r="AC51" s="205">
        <v>-8.1727602391978849E-4</v>
      </c>
      <c r="AD51" s="167" t="s">
        <v>972</v>
      </c>
    </row>
    <row r="52" spans="1:30">
      <c r="A52" s="147" t="s">
        <v>840</v>
      </c>
      <c r="B52" s="148">
        <v>90</v>
      </c>
      <c r="C52" s="149">
        <v>86.16</v>
      </c>
      <c r="D52" s="150">
        <v>1.0441</v>
      </c>
      <c r="E52" s="151">
        <v>0.19</v>
      </c>
      <c r="F52" s="152">
        <v>0.21455555555555558</v>
      </c>
      <c r="G52" s="168">
        <v>109.31</v>
      </c>
      <c r="H52" s="154">
        <v>19.310000000000002</v>
      </c>
      <c r="I52" s="148" t="s">
        <v>975</v>
      </c>
      <c r="J52" s="155" t="s">
        <v>1140</v>
      </c>
      <c r="K52" s="156">
        <v>43910</v>
      </c>
      <c r="L52" s="157">
        <v>44018</v>
      </c>
      <c r="M52" s="158">
        <v>9810</v>
      </c>
      <c r="N52" s="159">
        <v>0.71846585117227335</v>
      </c>
      <c r="O52" s="160">
        <v>89.959655999999995</v>
      </c>
      <c r="P52" s="160">
        <v>-4.0344000000004598E-2</v>
      </c>
      <c r="Q52" s="161">
        <v>0.6</v>
      </c>
      <c r="R52" s="162">
        <v>34014.879999999983</v>
      </c>
      <c r="S52" s="163">
        <v>35514.936207999985</v>
      </c>
      <c r="T52" s="163"/>
      <c r="U52" s="164"/>
      <c r="V52" s="165">
        <v>12581.689999999999</v>
      </c>
      <c r="W52" s="165">
        <v>48096.626207999987</v>
      </c>
      <c r="X52" s="166">
        <v>44405</v>
      </c>
      <c r="Y52" s="162">
        <v>3691.6262079999869</v>
      </c>
      <c r="Z52" s="205">
        <v>8.3135372322936218E-2</v>
      </c>
      <c r="AA52" s="205">
        <v>0.11600384146086573</v>
      </c>
      <c r="AB52" s="205">
        <v>8.7254800923319387E-2</v>
      </c>
      <c r="AC52" s="205">
        <v>-4.1194286003831682E-3</v>
      </c>
      <c r="AD52" s="167" t="s">
        <v>972</v>
      </c>
    </row>
    <row r="53" spans="1:30">
      <c r="A53" s="147" t="s">
        <v>847</v>
      </c>
      <c r="B53" s="148">
        <v>135</v>
      </c>
      <c r="C53" s="149">
        <v>134.46</v>
      </c>
      <c r="D53" s="150">
        <v>1.0035000000000001</v>
      </c>
      <c r="E53" s="151">
        <v>0.22000000000000003</v>
      </c>
      <c r="F53" s="152">
        <v>0.26362962962962966</v>
      </c>
      <c r="G53" s="168">
        <v>170.59</v>
      </c>
      <c r="H53" s="154">
        <v>35.590000000000003</v>
      </c>
      <c r="I53" s="148" t="s">
        <v>975</v>
      </c>
      <c r="J53" s="155" t="s">
        <v>1141</v>
      </c>
      <c r="K53" s="156">
        <v>43913</v>
      </c>
      <c r="L53" s="157">
        <v>44018</v>
      </c>
      <c r="M53" s="158">
        <v>14310</v>
      </c>
      <c r="N53" s="159">
        <v>0.90778127183787571</v>
      </c>
      <c r="O53" s="160">
        <v>134.93061000000003</v>
      </c>
      <c r="P53" s="160">
        <v>-6.9389999999970087E-2</v>
      </c>
      <c r="Q53" s="161">
        <v>0.9</v>
      </c>
      <c r="R53" s="162">
        <v>34149.339999999982</v>
      </c>
      <c r="S53" s="163">
        <v>34268.862689999987</v>
      </c>
      <c r="T53" s="163"/>
      <c r="U53" s="164"/>
      <c r="V53" s="165">
        <v>12581.689999999999</v>
      </c>
      <c r="W53" s="165">
        <v>46850.552689999982</v>
      </c>
      <c r="X53" s="166">
        <v>44540</v>
      </c>
      <c r="Y53" s="162">
        <v>2310.5526899999822</v>
      </c>
      <c r="Z53" s="205">
        <v>5.1875902334979296E-2</v>
      </c>
      <c r="AA53" s="205">
        <v>7.2298963555957219E-2</v>
      </c>
      <c r="AB53" s="205">
        <v>4.4838837786259411E-2</v>
      </c>
      <c r="AC53" s="205">
        <v>7.0370645487198846E-3</v>
      </c>
      <c r="AD53" s="167" t="s">
        <v>972</v>
      </c>
    </row>
    <row r="54" spans="1:30">
      <c r="A54" s="147" t="s">
        <v>848</v>
      </c>
      <c r="B54" s="148">
        <v>90</v>
      </c>
      <c r="C54" s="149">
        <v>88.09</v>
      </c>
      <c r="D54" s="150">
        <v>1.0212000000000001</v>
      </c>
      <c r="E54" s="151">
        <v>0.19</v>
      </c>
      <c r="F54" s="152">
        <v>0.19399999999999992</v>
      </c>
      <c r="G54" s="168">
        <v>107.46</v>
      </c>
      <c r="H54" s="154">
        <v>17.459999999999994</v>
      </c>
      <c r="I54" s="148" t="s">
        <v>975</v>
      </c>
      <c r="J54" s="155" t="s">
        <v>1105</v>
      </c>
      <c r="K54" s="156">
        <v>43914</v>
      </c>
      <c r="L54" s="157">
        <v>44015</v>
      </c>
      <c r="M54" s="158">
        <v>9180</v>
      </c>
      <c r="N54" s="159">
        <v>0.69421568627450947</v>
      </c>
      <c r="O54" s="160">
        <v>89.957508000000018</v>
      </c>
      <c r="P54" s="160">
        <v>-4.2491999999981545E-2</v>
      </c>
      <c r="Q54" s="161">
        <v>0.6</v>
      </c>
      <c r="R54" s="162">
        <v>34237.429999999978</v>
      </c>
      <c r="S54" s="163">
        <v>34963.263515999985</v>
      </c>
      <c r="T54" s="163"/>
      <c r="U54" s="164"/>
      <c r="V54" s="165">
        <v>12581.689999999999</v>
      </c>
      <c r="W54" s="165">
        <v>47544.95351599998</v>
      </c>
      <c r="X54" s="166">
        <v>44630</v>
      </c>
      <c r="Y54" s="162">
        <v>2914.9535159999796</v>
      </c>
      <c r="Z54" s="205">
        <v>6.5313769123907184E-2</v>
      </c>
      <c r="AA54" s="205">
        <v>9.0954983772934872E-2</v>
      </c>
      <c r="AB54" s="205">
        <v>6.3139446112480124E-2</v>
      </c>
      <c r="AC54" s="205">
        <v>2.1743230114270595E-3</v>
      </c>
      <c r="AD54" s="167" t="s">
        <v>972</v>
      </c>
    </row>
    <row r="55" spans="1:30">
      <c r="A55" s="147" t="s">
        <v>849</v>
      </c>
      <c r="B55" s="148">
        <v>90</v>
      </c>
      <c r="C55" s="149">
        <v>86.43</v>
      </c>
      <c r="D55" s="150">
        <v>1.0407999999999999</v>
      </c>
      <c r="E55" s="151">
        <v>0.19</v>
      </c>
      <c r="F55" s="152">
        <v>0.21844444444444441</v>
      </c>
      <c r="G55" s="168">
        <v>109.66</v>
      </c>
      <c r="H55" s="154">
        <v>19.659999999999997</v>
      </c>
      <c r="I55" s="148" t="s">
        <v>975</v>
      </c>
      <c r="J55" s="155" t="s">
        <v>1133</v>
      </c>
      <c r="K55" s="156">
        <v>43915</v>
      </c>
      <c r="L55" s="157">
        <v>44018</v>
      </c>
      <c r="M55" s="158">
        <v>9360</v>
      </c>
      <c r="N55" s="159">
        <v>0.7666559829059828</v>
      </c>
      <c r="O55" s="160">
        <v>89.956344000000001</v>
      </c>
      <c r="P55" s="160">
        <v>-4.3655999999998585E-2</v>
      </c>
      <c r="Q55" s="161">
        <v>0.6</v>
      </c>
      <c r="R55" s="162">
        <v>34323.859999999979</v>
      </c>
      <c r="S55" s="163">
        <v>35724.273487999977</v>
      </c>
      <c r="T55" s="163"/>
      <c r="U55" s="164"/>
      <c r="V55" s="165">
        <v>12581.689999999999</v>
      </c>
      <c r="W55" s="165">
        <v>48305.963487999979</v>
      </c>
      <c r="X55" s="166">
        <v>44720</v>
      </c>
      <c r="Y55" s="162">
        <v>3585.9634879999794</v>
      </c>
      <c r="Z55" s="205">
        <v>8.0187018962432521E-2</v>
      </c>
      <c r="AA55" s="205">
        <v>0.11157909323794479</v>
      </c>
      <c r="AB55" s="205">
        <v>8.3375283184257354E-2</v>
      </c>
      <c r="AC55" s="205">
        <v>-3.1882642218248325E-3</v>
      </c>
      <c r="AD55" s="167" t="s">
        <v>972</v>
      </c>
    </row>
    <row r="56" spans="1:30">
      <c r="A56" s="147" t="s">
        <v>850</v>
      </c>
      <c r="B56" s="148">
        <v>135</v>
      </c>
      <c r="C56" s="149">
        <v>130.81</v>
      </c>
      <c r="D56" s="150">
        <v>1.0315000000000001</v>
      </c>
      <c r="E56" s="151">
        <v>0.22000000000000003</v>
      </c>
      <c r="F56" s="152">
        <v>0.22933333333333339</v>
      </c>
      <c r="G56" s="168">
        <v>165.96</v>
      </c>
      <c r="H56" s="154">
        <v>30.960000000000008</v>
      </c>
      <c r="I56" s="148" t="s">
        <v>975</v>
      </c>
      <c r="J56" s="155" t="s">
        <v>1142</v>
      </c>
      <c r="K56" s="156">
        <v>43916</v>
      </c>
      <c r="L56" s="157">
        <v>44018</v>
      </c>
      <c r="M56" s="158">
        <v>13905</v>
      </c>
      <c r="N56" s="159">
        <v>0.81268608414239496</v>
      </c>
      <c r="O56" s="160">
        <v>134.93051500000001</v>
      </c>
      <c r="P56" s="160">
        <v>-6.948499999998603E-2</v>
      </c>
      <c r="Q56" s="161">
        <v>0.9</v>
      </c>
      <c r="R56" s="162">
        <v>34454.669999999976</v>
      </c>
      <c r="S56" s="163">
        <v>35539.992104999976</v>
      </c>
      <c r="T56" s="163"/>
      <c r="U56" s="164"/>
      <c r="V56" s="165">
        <v>12581.689999999999</v>
      </c>
      <c r="W56" s="165">
        <v>48121.682104999971</v>
      </c>
      <c r="X56" s="166">
        <v>44855</v>
      </c>
      <c r="Y56" s="162">
        <v>3266.6821049999708</v>
      </c>
      <c r="Z56" s="205">
        <v>7.2827602385463708E-2</v>
      </c>
      <c r="AA56" s="205">
        <v>0.10121930799784629</v>
      </c>
      <c r="AB56" s="205">
        <v>7.3471506186601143E-2</v>
      </c>
      <c r="AC56" s="205">
        <v>-6.4390380113743539E-4</v>
      </c>
      <c r="AD56" s="167" t="s">
        <v>972</v>
      </c>
    </row>
    <row r="57" spans="1:30">
      <c r="A57" s="147" t="s">
        <v>851</v>
      </c>
      <c r="B57" s="148">
        <v>135</v>
      </c>
      <c r="C57" s="149">
        <v>131.36000000000001</v>
      </c>
      <c r="D57" s="150">
        <v>1.0271999999999999</v>
      </c>
      <c r="E57" s="151">
        <v>0.22000000000000003</v>
      </c>
      <c r="F57" s="152">
        <v>0.23451851851851849</v>
      </c>
      <c r="G57" s="168">
        <v>166.66</v>
      </c>
      <c r="H57" s="154">
        <v>31.659999999999997</v>
      </c>
      <c r="I57" s="148" t="s">
        <v>975</v>
      </c>
      <c r="J57" s="155" t="s">
        <v>1143</v>
      </c>
      <c r="K57" s="156">
        <v>43917</v>
      </c>
      <c r="L57" s="157">
        <v>44018</v>
      </c>
      <c r="M57" s="158">
        <v>13770</v>
      </c>
      <c r="N57" s="159">
        <v>0.83920842411038477</v>
      </c>
      <c r="O57" s="160">
        <v>134.93299200000001</v>
      </c>
      <c r="P57" s="160">
        <v>-6.7007999999987078E-2</v>
      </c>
      <c r="Q57" s="161">
        <v>0.9</v>
      </c>
      <c r="R57" s="162">
        <v>34586.029999999977</v>
      </c>
      <c r="S57" s="163">
        <v>35526.770015999973</v>
      </c>
      <c r="T57" s="163"/>
      <c r="U57" s="164"/>
      <c r="V57" s="165">
        <v>12581.689999999999</v>
      </c>
      <c r="W57" s="165">
        <v>48108.460015999968</v>
      </c>
      <c r="X57" s="166">
        <v>44990</v>
      </c>
      <c r="Y57" s="162">
        <v>3118.4600159999682</v>
      </c>
      <c r="Z57" s="205">
        <v>6.9314514692152995E-2</v>
      </c>
      <c r="AA57" s="205">
        <v>9.6224086229734551E-2</v>
      </c>
      <c r="AB57" s="205">
        <v>6.8788015114469303E-2</v>
      </c>
      <c r="AC57" s="205">
        <v>5.2649957768369227E-4</v>
      </c>
      <c r="AD57" s="167" t="s">
        <v>972</v>
      </c>
    </row>
    <row r="58" spans="1:30">
      <c r="A58" s="147" t="s">
        <v>859</v>
      </c>
      <c r="B58" s="148">
        <v>240</v>
      </c>
      <c r="C58" s="149">
        <v>238.28</v>
      </c>
      <c r="D58" s="150">
        <v>1.0066999999999999</v>
      </c>
      <c r="E58" s="151">
        <v>0.29000000000000004</v>
      </c>
      <c r="F58" s="152">
        <v>0.30366666666666664</v>
      </c>
      <c r="G58" s="168">
        <v>312.88</v>
      </c>
      <c r="H58" s="154">
        <v>72.88</v>
      </c>
      <c r="I58" s="148" t="s">
        <v>975</v>
      </c>
      <c r="J58" s="155" t="s">
        <v>1316</v>
      </c>
      <c r="K58" s="156">
        <v>43920</v>
      </c>
      <c r="L58" s="157">
        <v>44020</v>
      </c>
      <c r="M58" s="158">
        <v>24240</v>
      </c>
      <c r="N58" s="159">
        <v>1.0974092409240923</v>
      </c>
      <c r="O58" s="160">
        <v>239.876476</v>
      </c>
      <c r="P58" s="160">
        <v>-0.1235240000000033</v>
      </c>
      <c r="Q58" s="161">
        <v>1.6</v>
      </c>
      <c r="R58" s="162">
        <v>34824.309999999976</v>
      </c>
      <c r="S58" s="163">
        <v>35057.632876999975</v>
      </c>
      <c r="T58" s="163"/>
      <c r="U58" s="164"/>
      <c r="V58" s="165">
        <v>12581.689999999999</v>
      </c>
      <c r="W58" s="165">
        <v>47639.32287699997</v>
      </c>
      <c r="X58" s="166">
        <v>45230</v>
      </c>
      <c r="Y58" s="162">
        <v>2409.3228769999696</v>
      </c>
      <c r="Z58" s="205">
        <v>5.3268248441299404E-2</v>
      </c>
      <c r="AA58" s="205">
        <v>7.3796250923860107E-2</v>
      </c>
      <c r="AB58" s="205">
        <v>4.7203482776917438E-2</v>
      </c>
      <c r="AC58" s="205">
        <v>6.0647656643819658E-3</v>
      </c>
      <c r="AD58" s="167" t="s">
        <v>972</v>
      </c>
    </row>
    <row r="59" spans="1:30">
      <c r="A59" s="147" t="s">
        <v>860</v>
      </c>
      <c r="B59" s="148">
        <v>240</v>
      </c>
      <c r="C59" s="149">
        <v>237.72</v>
      </c>
      <c r="D59" s="150">
        <v>1.0091000000000001</v>
      </c>
      <c r="E59" s="151">
        <v>0.29000000000000004</v>
      </c>
      <c r="F59" s="152">
        <v>0.30062499999999992</v>
      </c>
      <c r="G59" s="168">
        <v>312.14999999999998</v>
      </c>
      <c r="H59" s="154">
        <v>72.149999999999977</v>
      </c>
      <c r="I59" s="148" t="s">
        <v>975</v>
      </c>
      <c r="J59" s="155" t="s">
        <v>1317</v>
      </c>
      <c r="K59" s="156">
        <v>43921</v>
      </c>
      <c r="L59" s="157">
        <v>44020</v>
      </c>
      <c r="M59" s="158">
        <v>24000</v>
      </c>
      <c r="N59" s="159">
        <v>1.0972812499999995</v>
      </c>
      <c r="O59" s="160">
        <v>239.88325200000003</v>
      </c>
      <c r="P59" s="160">
        <v>-0.11674799999997276</v>
      </c>
      <c r="Q59" s="161">
        <v>1.6</v>
      </c>
      <c r="R59" s="162">
        <v>35062.029999999977</v>
      </c>
      <c r="S59" s="163">
        <v>35381.094472999983</v>
      </c>
      <c r="T59" s="163"/>
      <c r="U59" s="164"/>
      <c r="V59" s="165">
        <v>12581.689999999999</v>
      </c>
      <c r="W59" s="165">
        <v>47962.784472999978</v>
      </c>
      <c r="X59" s="166">
        <v>45470</v>
      </c>
      <c r="Y59" s="162">
        <v>2492.7844729999779</v>
      </c>
      <c r="Z59" s="205">
        <v>5.4822618715636207E-2</v>
      </c>
      <c r="AA59" s="205">
        <v>7.5795456592326671E-2</v>
      </c>
      <c r="AB59" s="205">
        <v>4.9435149549152957E-2</v>
      </c>
      <c r="AC59" s="205">
        <v>5.3874691664832497E-3</v>
      </c>
      <c r="AD59" s="167" t="s">
        <v>972</v>
      </c>
    </row>
    <row r="60" spans="1:30">
      <c r="A60" s="147" t="s">
        <v>861</v>
      </c>
      <c r="B60" s="148">
        <v>240</v>
      </c>
      <c r="C60" s="149">
        <v>238.66</v>
      </c>
      <c r="D60" s="150">
        <v>1.0051000000000001</v>
      </c>
      <c r="E60" s="151">
        <v>0.29000000000000004</v>
      </c>
      <c r="F60" s="152">
        <v>0.30574999999999997</v>
      </c>
      <c r="G60" s="168">
        <v>313.38</v>
      </c>
      <c r="H60" s="154">
        <v>73.38</v>
      </c>
      <c r="I60" s="148" t="s">
        <v>975</v>
      </c>
      <c r="J60" s="155" t="s">
        <v>1319</v>
      </c>
      <c r="K60" s="156">
        <v>43922</v>
      </c>
      <c r="L60" s="157">
        <v>44020</v>
      </c>
      <c r="M60" s="158">
        <v>23760</v>
      </c>
      <c r="N60" s="159">
        <v>1.1272601010101009</v>
      </c>
      <c r="O60" s="160">
        <v>239.87716600000002</v>
      </c>
      <c r="P60" s="160">
        <v>-0.12283399999998323</v>
      </c>
      <c r="Q60" s="161">
        <v>1.6</v>
      </c>
      <c r="R60" s="162">
        <v>35300.689999999981</v>
      </c>
      <c r="S60" s="163">
        <v>35480.723518999985</v>
      </c>
      <c r="T60" s="163"/>
      <c r="U60" s="164"/>
      <c r="V60" s="165">
        <v>12581.689999999999</v>
      </c>
      <c r="W60" s="165">
        <v>48062.41351899998</v>
      </c>
      <c r="X60" s="166">
        <v>45710</v>
      </c>
      <c r="Y60" s="162">
        <v>2352.4135189999797</v>
      </c>
      <c r="Z60" s="205">
        <v>5.1463870465980666E-2</v>
      </c>
      <c r="AA60" s="205">
        <v>7.100916162037807E-2</v>
      </c>
      <c r="AB60" s="205">
        <v>4.5034859243053837E-2</v>
      </c>
      <c r="AC60" s="205">
        <v>6.4290112229268281E-3</v>
      </c>
      <c r="AD60" s="167" t="s">
        <v>972</v>
      </c>
    </row>
    <row r="61" spans="1:30">
      <c r="A61" s="147" t="s">
        <v>862</v>
      </c>
      <c r="B61" s="148">
        <v>240</v>
      </c>
      <c r="C61" s="149">
        <v>233.1</v>
      </c>
      <c r="D61" s="150">
        <v>1.0290999999999999</v>
      </c>
      <c r="E61" s="151">
        <v>0.29000000000000004</v>
      </c>
      <c r="F61" s="152">
        <v>0.30474999999999997</v>
      </c>
      <c r="G61" s="168">
        <v>313.14</v>
      </c>
      <c r="H61" s="154">
        <v>73.139999999999986</v>
      </c>
      <c r="I61" s="148" t="s">
        <v>975</v>
      </c>
      <c r="J61" s="155" t="s">
        <v>1333</v>
      </c>
      <c r="K61" s="156">
        <v>43923</v>
      </c>
      <c r="L61" s="157">
        <v>44021</v>
      </c>
      <c r="M61" s="158">
        <v>23760</v>
      </c>
      <c r="N61" s="159">
        <v>1.1235732323232321</v>
      </c>
      <c r="O61" s="160">
        <v>239.88320999999996</v>
      </c>
      <c r="P61" s="160">
        <v>-0.11679000000003725</v>
      </c>
      <c r="Q61" s="161">
        <v>1.6</v>
      </c>
      <c r="R61" s="162">
        <v>35533.789999999979</v>
      </c>
      <c r="S61" s="163">
        <v>36567.823288999978</v>
      </c>
      <c r="T61" s="163"/>
      <c r="U61" s="164"/>
      <c r="V61" s="165">
        <v>12581.689999999999</v>
      </c>
      <c r="W61" s="165">
        <v>49149.51328899998</v>
      </c>
      <c r="X61" s="166">
        <v>45950</v>
      </c>
      <c r="Y61" s="162">
        <v>3199.5132889999804</v>
      </c>
      <c r="Z61" s="205">
        <v>6.9630321849836418E-2</v>
      </c>
      <c r="AA61" s="205">
        <v>9.5884786763248853E-2</v>
      </c>
      <c r="AB61" s="205">
        <v>6.9620336583242182E-2</v>
      </c>
      <c r="AC61" s="205">
        <v>9.9852665942368191E-6</v>
      </c>
      <c r="AD61" s="167" t="s">
        <v>972</v>
      </c>
    </row>
    <row r="62" spans="1:30">
      <c r="A62" s="147" t="s">
        <v>863</v>
      </c>
      <c r="B62" s="148">
        <v>135</v>
      </c>
      <c r="C62" s="149">
        <v>132.08000000000001</v>
      </c>
      <c r="D62" s="150">
        <v>1.0216000000000001</v>
      </c>
      <c r="E62" s="151">
        <v>0.22000000000000003</v>
      </c>
      <c r="F62" s="152">
        <v>0.2412592592592592</v>
      </c>
      <c r="G62" s="168">
        <v>167.57</v>
      </c>
      <c r="H62" s="154">
        <v>32.569999999999993</v>
      </c>
      <c r="I62" s="148" t="s">
        <v>975</v>
      </c>
      <c r="J62" s="155" t="s">
        <v>1144</v>
      </c>
      <c r="K62" s="156">
        <v>43924</v>
      </c>
      <c r="L62" s="157">
        <v>44018</v>
      </c>
      <c r="M62" s="158">
        <v>12825</v>
      </c>
      <c r="N62" s="159">
        <v>0.92694346978557485</v>
      </c>
      <c r="O62" s="160">
        <v>134.93292800000003</v>
      </c>
      <c r="P62" s="160">
        <v>-6.7071999999967602E-2</v>
      </c>
      <c r="Q62" s="161">
        <v>0.9</v>
      </c>
      <c r="R62" s="162">
        <v>35665.869999999981</v>
      </c>
      <c r="S62" s="163">
        <v>36436.252791999985</v>
      </c>
      <c r="T62" s="163"/>
      <c r="U62" s="164"/>
      <c r="V62" s="165">
        <v>12581.689999999999</v>
      </c>
      <c r="W62" s="165">
        <v>49017.942791999987</v>
      </c>
      <c r="X62" s="166">
        <v>46085</v>
      </c>
      <c r="Y62" s="162">
        <v>2932.9427919999871</v>
      </c>
      <c r="Z62" s="205">
        <v>6.3642026516219641E-2</v>
      </c>
      <c r="AA62" s="205">
        <v>8.7541881443952363E-2</v>
      </c>
      <c r="AB62" s="205">
        <v>6.1642463795160918E-2</v>
      </c>
      <c r="AC62" s="205">
        <v>1.999562721058723E-3</v>
      </c>
      <c r="AD62" s="167" t="s">
        <v>972</v>
      </c>
    </row>
    <row r="63" spans="1:30">
      <c r="A63" s="147" t="s">
        <v>868</v>
      </c>
      <c r="B63" s="148">
        <v>135</v>
      </c>
      <c r="C63" s="149">
        <v>128.31</v>
      </c>
      <c r="D63" s="150">
        <v>1.0516000000000001</v>
      </c>
      <c r="E63" s="151">
        <v>0.22000000000000003</v>
      </c>
      <c r="F63" s="152">
        <v>0.22162962962962954</v>
      </c>
      <c r="G63" s="168">
        <v>164.92</v>
      </c>
      <c r="H63" s="154">
        <v>29.919999999999987</v>
      </c>
      <c r="I63" s="148" t="s">
        <v>28</v>
      </c>
      <c r="J63" s="155" t="s">
        <v>1303</v>
      </c>
      <c r="K63" s="156">
        <v>43928</v>
      </c>
      <c r="L63" s="157">
        <v>44019</v>
      </c>
      <c r="M63" s="158">
        <v>12420</v>
      </c>
      <c r="N63" s="159">
        <v>0.87929146537842151</v>
      </c>
      <c r="O63" s="160">
        <v>134.93079600000002</v>
      </c>
      <c r="P63" s="160">
        <v>-6.9203999999984944E-2</v>
      </c>
      <c r="Q63" s="161">
        <v>0.9</v>
      </c>
      <c r="R63" s="162">
        <v>35794.179999999978</v>
      </c>
      <c r="S63" s="163">
        <v>37641.159687999978</v>
      </c>
      <c r="T63" s="163"/>
      <c r="U63" s="164"/>
      <c r="V63" s="165">
        <v>12581.689999999999</v>
      </c>
      <c r="W63" s="165">
        <v>50222.849687999973</v>
      </c>
      <c r="X63" s="166">
        <v>46220</v>
      </c>
      <c r="Y63" s="162">
        <v>4002.849687999973</v>
      </c>
      <c r="Z63" s="205">
        <v>8.6604277109475936E-2</v>
      </c>
      <c r="AA63" s="205">
        <v>0.11899675364190365</v>
      </c>
      <c r="AB63" s="205">
        <v>9.2545736477715135E-2</v>
      </c>
      <c r="AC63" s="205">
        <v>-5.9414593682391992E-3</v>
      </c>
      <c r="AD63" s="167" t="s">
        <v>972</v>
      </c>
    </row>
    <row r="64" spans="1:30">
      <c r="A64" s="147" t="s">
        <v>869</v>
      </c>
      <c r="B64" s="148">
        <v>135</v>
      </c>
      <c r="C64" s="149">
        <v>128.21</v>
      </c>
      <c r="D64" s="150">
        <v>1.0524</v>
      </c>
      <c r="E64" s="151">
        <v>0.22000000000000003</v>
      </c>
      <c r="F64" s="152">
        <v>0.22066666666666659</v>
      </c>
      <c r="G64" s="168">
        <v>164.79</v>
      </c>
      <c r="H64" s="154">
        <v>29.789999999999992</v>
      </c>
      <c r="I64" s="148" t="s">
        <v>28</v>
      </c>
      <c r="J64" s="155" t="s">
        <v>1302</v>
      </c>
      <c r="K64" s="156">
        <v>43929</v>
      </c>
      <c r="L64" s="157">
        <v>44019</v>
      </c>
      <c r="M64" s="158">
        <v>12285</v>
      </c>
      <c r="N64" s="159">
        <v>0.88509157509157488</v>
      </c>
      <c r="O64" s="160">
        <v>134.92820400000002</v>
      </c>
      <c r="P64" s="160">
        <v>-7.1795999999977766E-2</v>
      </c>
      <c r="Q64" s="161">
        <v>0.9</v>
      </c>
      <c r="R64" s="162">
        <v>35922.389999999978</v>
      </c>
      <c r="S64" s="163">
        <v>37804.723235999976</v>
      </c>
      <c r="T64" s="163"/>
      <c r="U64" s="164"/>
      <c r="V64" s="165">
        <v>12581.689999999999</v>
      </c>
      <c r="W64" s="165">
        <v>50386.413235999978</v>
      </c>
      <c r="X64" s="166">
        <v>46355</v>
      </c>
      <c r="Y64" s="162">
        <v>4031.4132359999785</v>
      </c>
      <c r="Z64" s="205">
        <v>8.6968250156401306E-2</v>
      </c>
      <c r="AA64" s="205">
        <v>0.11936683837029838</v>
      </c>
      <c r="AB64" s="205">
        <v>9.3103394757846791E-2</v>
      </c>
      <c r="AC64" s="205">
        <v>-6.1351446014454858E-3</v>
      </c>
      <c r="AD64" s="167" t="s">
        <v>972</v>
      </c>
    </row>
    <row r="65" spans="1:30">
      <c r="A65" s="147" t="s">
        <v>870</v>
      </c>
      <c r="B65" s="148">
        <v>135</v>
      </c>
      <c r="C65" s="149">
        <v>127.05</v>
      </c>
      <c r="D65" s="150">
        <v>1.0620000000000001</v>
      </c>
      <c r="E65" s="151">
        <v>0.22000000000000003</v>
      </c>
      <c r="F65" s="152">
        <v>0.23577777777777786</v>
      </c>
      <c r="G65" s="168">
        <v>166.83</v>
      </c>
      <c r="H65" s="154">
        <v>31.830000000000013</v>
      </c>
      <c r="I65" s="148" t="s">
        <v>975</v>
      </c>
      <c r="J65" s="155" t="s">
        <v>1318</v>
      </c>
      <c r="K65" s="156">
        <v>43930</v>
      </c>
      <c r="L65" s="157">
        <v>44020</v>
      </c>
      <c r="M65" s="158">
        <v>12285</v>
      </c>
      <c r="N65" s="159">
        <v>0.94570207570207598</v>
      </c>
      <c r="O65" s="160">
        <v>134.9271</v>
      </c>
      <c r="P65" s="160">
        <v>-7.2900000000004184E-2</v>
      </c>
      <c r="Q65" s="161">
        <v>0.9</v>
      </c>
      <c r="R65" s="162">
        <v>36049.439999999981</v>
      </c>
      <c r="S65" s="163">
        <v>38284.505279999983</v>
      </c>
      <c r="T65" s="163"/>
      <c r="U65" s="164"/>
      <c r="V65" s="165">
        <v>12581.689999999999</v>
      </c>
      <c r="W65" s="165">
        <v>50866.195279999985</v>
      </c>
      <c r="X65" s="166">
        <v>46490</v>
      </c>
      <c r="Y65" s="162">
        <v>4376.1952799999854</v>
      </c>
      <c r="Z65" s="205">
        <v>9.4131969885996591E-2</v>
      </c>
      <c r="AA65" s="205">
        <v>0.12905966944386149</v>
      </c>
      <c r="AB65" s="205">
        <v>0.10277380985158069</v>
      </c>
      <c r="AC65" s="205">
        <v>-8.6418399655840972E-3</v>
      </c>
      <c r="AD65" s="167" t="s">
        <v>972</v>
      </c>
    </row>
    <row r="66" spans="1:30">
      <c r="A66" s="147" t="s">
        <v>871</v>
      </c>
      <c r="B66" s="148">
        <v>135</v>
      </c>
      <c r="C66" s="149">
        <v>129.63</v>
      </c>
      <c r="D66" s="150">
        <v>1.0408999999999999</v>
      </c>
      <c r="E66" s="151">
        <v>0.22000000000000003</v>
      </c>
      <c r="F66" s="152">
        <v>0.23414814814814824</v>
      </c>
      <c r="G66" s="168">
        <v>166.61</v>
      </c>
      <c r="H66" s="154">
        <v>31.610000000000014</v>
      </c>
      <c r="I66" s="148" t="s">
        <v>28</v>
      </c>
      <c r="J66" s="155" t="s">
        <v>1301</v>
      </c>
      <c r="K66" s="156">
        <v>43931</v>
      </c>
      <c r="L66" s="157">
        <v>44019</v>
      </c>
      <c r="M66" s="158">
        <v>12015</v>
      </c>
      <c r="N66" s="159">
        <v>0.96027049521431596</v>
      </c>
      <c r="O66" s="160">
        <v>134.93186699999998</v>
      </c>
      <c r="P66" s="160">
        <v>-6.8133000000017319E-2</v>
      </c>
      <c r="Q66" s="161">
        <v>0.9</v>
      </c>
      <c r="R66" s="162">
        <v>36179.069999999978</v>
      </c>
      <c r="S66" s="163">
        <v>37658.793962999975</v>
      </c>
      <c r="T66" s="163"/>
      <c r="U66" s="164"/>
      <c r="V66" s="165">
        <v>12581.689999999999</v>
      </c>
      <c r="W66" s="165">
        <v>50240.483962999977</v>
      </c>
      <c r="X66" s="166">
        <v>46625</v>
      </c>
      <c r="Y66" s="162">
        <v>3615.4839629999769</v>
      </c>
      <c r="Z66" s="205">
        <v>7.754389196782796E-2</v>
      </c>
      <c r="AA66" s="205">
        <v>0.10620248039923186</v>
      </c>
      <c r="AB66" s="205">
        <v>8.0628111227881716E-2</v>
      </c>
      <c r="AC66" s="205">
        <v>-3.0842192600537555E-3</v>
      </c>
      <c r="AD66" s="167" t="s">
        <v>972</v>
      </c>
    </row>
    <row r="67" spans="1:30">
      <c r="A67" s="147" t="s">
        <v>878</v>
      </c>
      <c r="B67" s="148">
        <v>135</v>
      </c>
      <c r="C67" s="149">
        <v>130.56</v>
      </c>
      <c r="D67" s="150">
        <v>1.0335000000000001</v>
      </c>
      <c r="E67" s="151">
        <v>0.22000000000000003</v>
      </c>
      <c r="F67" s="152">
        <v>0.22696296296296287</v>
      </c>
      <c r="G67" s="168">
        <v>165.64</v>
      </c>
      <c r="H67" s="154">
        <v>30.639999999999986</v>
      </c>
      <c r="I67" s="148" t="s">
        <v>975</v>
      </c>
      <c r="J67" s="155" t="s">
        <v>1145</v>
      </c>
      <c r="K67" s="156">
        <v>43934</v>
      </c>
      <c r="L67" s="157">
        <v>44018</v>
      </c>
      <c r="M67" s="158">
        <v>11475</v>
      </c>
      <c r="N67" s="159">
        <v>0.974605664488017</v>
      </c>
      <c r="O67" s="160">
        <v>134.93376000000001</v>
      </c>
      <c r="P67" s="160">
        <v>-6.6239999999993415E-2</v>
      </c>
      <c r="Q67" s="161">
        <v>0.9</v>
      </c>
      <c r="R67" s="162">
        <v>36309.629999999976</v>
      </c>
      <c r="S67" s="163">
        <v>37526.00260499998</v>
      </c>
      <c r="T67" s="163"/>
      <c r="U67" s="164"/>
      <c r="V67" s="165">
        <v>12581.689999999999</v>
      </c>
      <c r="W67" s="165">
        <v>50107.692604999975</v>
      </c>
      <c r="X67" s="166">
        <v>46760</v>
      </c>
      <c r="Y67" s="162">
        <v>3347.6926049999747</v>
      </c>
      <c r="Z67" s="205">
        <v>7.159308393926378E-2</v>
      </c>
      <c r="AA67" s="205">
        <v>9.7947868253286385E-2</v>
      </c>
      <c r="AB67" s="205">
        <v>7.2733658041060467E-2</v>
      </c>
      <c r="AC67" s="205">
        <v>-1.1405741017966875E-3</v>
      </c>
      <c r="AD67" s="167" t="s">
        <v>972</v>
      </c>
    </row>
    <row r="68" spans="1:30">
      <c r="A68" s="147" t="s">
        <v>879</v>
      </c>
      <c r="B68" s="148">
        <v>135</v>
      </c>
      <c r="C68" s="149">
        <v>127.81</v>
      </c>
      <c r="D68" s="150">
        <v>1.0557000000000001</v>
      </c>
      <c r="E68" s="151">
        <v>0.22000000000000003</v>
      </c>
      <c r="F68" s="152">
        <v>0.24318518518518528</v>
      </c>
      <c r="G68" s="168">
        <v>167.83</v>
      </c>
      <c r="H68" s="154">
        <v>32.830000000000013</v>
      </c>
      <c r="I68" s="148" t="s">
        <v>975</v>
      </c>
      <c r="J68" s="155" t="s">
        <v>1320</v>
      </c>
      <c r="K68" s="156">
        <v>43935</v>
      </c>
      <c r="L68" s="157">
        <v>44020</v>
      </c>
      <c r="M68" s="158">
        <v>11610</v>
      </c>
      <c r="N68" s="159">
        <v>1.0321231696813096</v>
      </c>
      <c r="O68" s="160">
        <v>134.92901700000002</v>
      </c>
      <c r="P68" s="160">
        <v>-7.0982999999984031E-2</v>
      </c>
      <c r="Q68" s="161">
        <v>0.9</v>
      </c>
      <c r="R68" s="162">
        <v>36437.439999999973</v>
      </c>
      <c r="S68" s="163">
        <v>38467.005407999975</v>
      </c>
      <c r="T68" s="163"/>
      <c r="U68" s="164"/>
      <c r="V68" s="165">
        <v>12581.689999999999</v>
      </c>
      <c r="W68" s="165">
        <v>51048.69540799997</v>
      </c>
      <c r="X68" s="166">
        <v>46895</v>
      </c>
      <c r="Y68" s="162">
        <v>4153.6954079999705</v>
      </c>
      <c r="Z68" s="205">
        <v>8.8574376969825508E-2</v>
      </c>
      <c r="AA68" s="205">
        <v>0.12105201765728735</v>
      </c>
      <c r="AB68" s="205">
        <v>9.5499180872161027E-2</v>
      </c>
      <c r="AC68" s="205">
        <v>-6.924803902335519E-3</v>
      </c>
      <c r="AD68" s="167" t="s">
        <v>972</v>
      </c>
    </row>
    <row r="69" spans="1:30">
      <c r="A69" s="147" t="s">
        <v>880</v>
      </c>
      <c r="B69" s="148">
        <v>135</v>
      </c>
      <c r="C69" s="149">
        <v>128.24</v>
      </c>
      <c r="D69" s="150">
        <v>1.0522</v>
      </c>
      <c r="E69" s="151">
        <v>0.22000000000000003</v>
      </c>
      <c r="F69" s="152">
        <v>0.22096296296296306</v>
      </c>
      <c r="G69" s="168">
        <v>164.83</v>
      </c>
      <c r="H69" s="154">
        <v>29.830000000000013</v>
      </c>
      <c r="I69" s="148" t="s">
        <v>28</v>
      </c>
      <c r="J69" s="155" t="s">
        <v>1300</v>
      </c>
      <c r="K69" s="156">
        <v>43936</v>
      </c>
      <c r="L69" s="157">
        <v>44019</v>
      </c>
      <c r="M69" s="158">
        <v>11340</v>
      </c>
      <c r="N69" s="159">
        <v>0.96013668430335142</v>
      </c>
      <c r="O69" s="160">
        <v>134.93412800000002</v>
      </c>
      <c r="P69" s="160">
        <v>-6.587199999998461E-2</v>
      </c>
      <c r="Q69" s="161">
        <v>0.9</v>
      </c>
      <c r="R69" s="162">
        <v>36565.679999999971</v>
      </c>
      <c r="S69" s="163">
        <v>38474.408495999967</v>
      </c>
      <c r="T69" s="163"/>
      <c r="U69" s="164"/>
      <c r="V69" s="165">
        <v>12581.689999999999</v>
      </c>
      <c r="W69" s="165">
        <v>51056.098495999962</v>
      </c>
      <c r="X69" s="166">
        <v>47030</v>
      </c>
      <c r="Y69" s="162">
        <v>4026.0984959999623</v>
      </c>
      <c r="Z69" s="205">
        <v>8.5607027344247522E-2</v>
      </c>
      <c r="AA69" s="205">
        <v>0.11687361429341436</v>
      </c>
      <c r="AB69" s="205">
        <v>9.1602126940250495E-2</v>
      </c>
      <c r="AC69" s="205">
        <v>-5.9950995960029729E-3</v>
      </c>
      <c r="AD69" s="167" t="s">
        <v>972</v>
      </c>
    </row>
    <row r="70" spans="1:30">
      <c r="A70" s="147" t="s">
        <v>881</v>
      </c>
      <c r="B70" s="148">
        <v>135</v>
      </c>
      <c r="C70" s="149">
        <v>127.11</v>
      </c>
      <c r="D70" s="150">
        <v>1.0615000000000001</v>
      </c>
      <c r="E70" s="151">
        <v>0.22000000000000003</v>
      </c>
      <c r="F70" s="152">
        <v>0.23637037037037034</v>
      </c>
      <c r="G70" s="168">
        <v>166.91</v>
      </c>
      <c r="H70" s="154">
        <v>31.909999999999997</v>
      </c>
      <c r="I70" s="148" t="s">
        <v>975</v>
      </c>
      <c r="J70" s="155" t="s">
        <v>1321</v>
      </c>
      <c r="K70" s="156">
        <v>43937</v>
      </c>
      <c r="L70" s="157">
        <v>44020</v>
      </c>
      <c r="M70" s="158">
        <v>11340</v>
      </c>
      <c r="N70" s="159">
        <v>1.027085537918871</v>
      </c>
      <c r="O70" s="160">
        <v>134.92726500000001</v>
      </c>
      <c r="P70" s="160">
        <v>-7.2734999999994443E-2</v>
      </c>
      <c r="Q70" s="161">
        <v>0.9</v>
      </c>
      <c r="R70" s="162">
        <v>36692.789999999972</v>
      </c>
      <c r="S70" s="163">
        <v>38949.396584999973</v>
      </c>
      <c r="T70" s="163"/>
      <c r="U70" s="164"/>
      <c r="V70" s="165">
        <v>12581.689999999999</v>
      </c>
      <c r="W70" s="165">
        <v>51531.086584999968</v>
      </c>
      <c r="X70" s="166">
        <v>47165</v>
      </c>
      <c r="Y70" s="162">
        <v>4366.0865849999682</v>
      </c>
      <c r="Z70" s="205">
        <v>9.2570477790733907E-2</v>
      </c>
      <c r="AA70" s="205">
        <v>0.12624837197480443</v>
      </c>
      <c r="AB70" s="205">
        <v>0.10095903720979504</v>
      </c>
      <c r="AC70" s="205">
        <v>-8.3885594190611368E-3</v>
      </c>
      <c r="AD70" s="167" t="s">
        <v>972</v>
      </c>
    </row>
    <row r="71" spans="1:30">
      <c r="A71" s="147" t="s">
        <v>882</v>
      </c>
      <c r="B71" s="148">
        <v>135</v>
      </c>
      <c r="C71" s="149">
        <v>127.06</v>
      </c>
      <c r="D71" s="150">
        <v>1.0619000000000001</v>
      </c>
      <c r="E71" s="151">
        <v>0.22000000000000003</v>
      </c>
      <c r="F71" s="152">
        <v>0.23585185185185187</v>
      </c>
      <c r="G71" s="168">
        <v>166.84</v>
      </c>
      <c r="H71" s="154">
        <v>31.840000000000003</v>
      </c>
      <c r="I71" s="148" t="s">
        <v>975</v>
      </c>
      <c r="J71" s="155" t="s">
        <v>1322</v>
      </c>
      <c r="K71" s="156">
        <v>43938</v>
      </c>
      <c r="L71" s="157">
        <v>44020</v>
      </c>
      <c r="M71" s="158">
        <v>11205</v>
      </c>
      <c r="N71" s="159">
        <v>1.0371798304328426</v>
      </c>
      <c r="O71" s="160">
        <v>134.925014</v>
      </c>
      <c r="P71" s="160">
        <v>-7.4985999999995556E-2</v>
      </c>
      <c r="Q71" s="161">
        <v>0.9</v>
      </c>
      <c r="R71" s="162">
        <v>36819.849999999969</v>
      </c>
      <c r="S71" s="163">
        <v>39098.998714999972</v>
      </c>
      <c r="T71" s="163"/>
      <c r="U71" s="164"/>
      <c r="V71" s="165">
        <v>12581.689999999999</v>
      </c>
      <c r="W71" s="165">
        <v>51680.688714999967</v>
      </c>
      <c r="X71" s="166">
        <v>47300</v>
      </c>
      <c r="Y71" s="162">
        <v>4380.6887149999675</v>
      </c>
      <c r="Z71" s="205">
        <v>9.2614983403804807E-2</v>
      </c>
      <c r="AA71" s="205">
        <v>0.12617805172544339</v>
      </c>
      <c r="AB71" s="205">
        <v>0.10108298748414324</v>
      </c>
      <c r="AC71" s="205">
        <v>-8.4680040803384315E-3</v>
      </c>
      <c r="AD71" s="167" t="s">
        <v>972</v>
      </c>
    </row>
    <row r="72" spans="1:30">
      <c r="A72" s="147" t="s">
        <v>888</v>
      </c>
      <c r="B72" s="148">
        <v>135</v>
      </c>
      <c r="C72" s="149">
        <v>125.53</v>
      </c>
      <c r="D72" s="150">
        <v>1.0749</v>
      </c>
      <c r="E72" s="151">
        <v>0.22000000000000003</v>
      </c>
      <c r="F72" s="152">
        <v>0.22096296296296306</v>
      </c>
      <c r="G72" s="168">
        <v>164.83</v>
      </c>
      <c r="H72" s="154">
        <v>29.830000000000013</v>
      </c>
      <c r="I72" s="148" t="s">
        <v>975</v>
      </c>
      <c r="J72" s="155" t="s">
        <v>1323</v>
      </c>
      <c r="K72" s="156">
        <v>43941</v>
      </c>
      <c r="L72" s="157">
        <v>44020</v>
      </c>
      <c r="M72" s="158">
        <v>10800</v>
      </c>
      <c r="N72" s="159">
        <v>1.0081435185185188</v>
      </c>
      <c r="O72" s="160">
        <v>134.932197</v>
      </c>
      <c r="P72" s="160">
        <v>-6.7802999999997837E-2</v>
      </c>
      <c r="Q72" s="161">
        <v>0.9</v>
      </c>
      <c r="R72" s="162">
        <v>36945.379999999968</v>
      </c>
      <c r="S72" s="163">
        <v>39712.588961999965</v>
      </c>
      <c r="T72" s="163"/>
      <c r="U72" s="164"/>
      <c r="V72" s="165">
        <v>12581.689999999999</v>
      </c>
      <c r="W72" s="165">
        <v>52294.278961999968</v>
      </c>
      <c r="X72" s="166">
        <v>47435</v>
      </c>
      <c r="Y72" s="162">
        <v>4859.2789619999676</v>
      </c>
      <c r="Z72" s="205">
        <v>0.10244079186254806</v>
      </c>
      <c r="AA72" s="205">
        <v>0.13942087457403529</v>
      </c>
      <c r="AB72" s="205">
        <v>0.1142351990091699</v>
      </c>
      <c r="AC72" s="205">
        <v>-1.1794407146621833E-2</v>
      </c>
      <c r="AD72" s="167" t="s">
        <v>972</v>
      </c>
    </row>
    <row r="73" spans="1:30">
      <c r="A73" s="147" t="s">
        <v>889</v>
      </c>
      <c r="B73" s="148">
        <v>135</v>
      </c>
      <c r="C73" s="149">
        <v>126.41</v>
      </c>
      <c r="D73" s="150">
        <v>1.0673999999999999</v>
      </c>
      <c r="E73" s="151">
        <v>0.22000000000000003</v>
      </c>
      <c r="F73" s="152">
        <v>0.22955555555555562</v>
      </c>
      <c r="G73" s="168">
        <v>165.99</v>
      </c>
      <c r="H73" s="154">
        <v>30.990000000000009</v>
      </c>
      <c r="I73" s="148" t="s">
        <v>975</v>
      </c>
      <c r="J73" s="155" t="s">
        <v>1324</v>
      </c>
      <c r="K73" s="156">
        <v>43942</v>
      </c>
      <c r="L73" s="157">
        <v>44020</v>
      </c>
      <c r="M73" s="158">
        <v>10665</v>
      </c>
      <c r="N73" s="159">
        <v>1.0606047819971873</v>
      </c>
      <c r="O73" s="160">
        <v>134.93003399999998</v>
      </c>
      <c r="P73" s="160">
        <v>-6.9966000000022177E-2</v>
      </c>
      <c r="Q73" s="161">
        <v>0.9</v>
      </c>
      <c r="R73" s="162">
        <v>37071.789999999972</v>
      </c>
      <c r="S73" s="163">
        <v>39570.428645999964</v>
      </c>
      <c r="T73" s="163"/>
      <c r="U73" s="164"/>
      <c r="V73" s="165">
        <v>12581.689999999999</v>
      </c>
      <c r="W73" s="165">
        <v>52152.118645999959</v>
      </c>
      <c r="X73" s="166">
        <v>47570</v>
      </c>
      <c r="Y73" s="162">
        <v>4582.118645999959</v>
      </c>
      <c r="Z73" s="205">
        <v>9.6323704982130831E-2</v>
      </c>
      <c r="AA73" s="205">
        <v>0.13096141671318118</v>
      </c>
      <c r="AB73" s="205">
        <v>0.10615714366197126</v>
      </c>
      <c r="AC73" s="205">
        <v>-9.8334386798404338E-3</v>
      </c>
      <c r="AD73" s="167" t="s">
        <v>972</v>
      </c>
    </row>
    <row r="74" spans="1:30">
      <c r="A74" s="147" t="s">
        <v>890</v>
      </c>
      <c r="B74" s="148">
        <v>135</v>
      </c>
      <c r="C74" s="149">
        <v>125.45</v>
      </c>
      <c r="D74" s="150">
        <v>1.0755999999999999</v>
      </c>
      <c r="E74" s="151">
        <v>0.22000000000000003</v>
      </c>
      <c r="F74" s="152">
        <v>0.22022222222222215</v>
      </c>
      <c r="G74" s="168">
        <v>164.73</v>
      </c>
      <c r="H74" s="154">
        <v>29.72999999999999</v>
      </c>
      <c r="I74" s="148" t="s">
        <v>975</v>
      </c>
      <c r="J74" s="155" t="s">
        <v>1325</v>
      </c>
      <c r="K74" s="156">
        <v>43943</v>
      </c>
      <c r="L74" s="157">
        <v>44020</v>
      </c>
      <c r="M74" s="158">
        <v>10530</v>
      </c>
      <c r="N74" s="159">
        <v>1.0305270655270651</v>
      </c>
      <c r="O74" s="160">
        <v>134.93401999999998</v>
      </c>
      <c r="P74" s="160">
        <v>-6.5980000000024575E-2</v>
      </c>
      <c r="Q74" s="161">
        <v>0.9</v>
      </c>
      <c r="R74" s="162">
        <v>37197.239999999969</v>
      </c>
      <c r="S74" s="163">
        <v>40009.351343999959</v>
      </c>
      <c r="T74" s="163"/>
      <c r="U74" s="164"/>
      <c r="V74" s="165">
        <v>12581.689999999999</v>
      </c>
      <c r="W74" s="165">
        <v>52591.041343999954</v>
      </c>
      <c r="X74" s="166">
        <v>47705</v>
      </c>
      <c r="Y74" s="162">
        <v>4886.0413439999538</v>
      </c>
      <c r="Z74" s="205">
        <v>0.10242199652027995</v>
      </c>
      <c r="AA74" s="205">
        <v>0.13911107307369264</v>
      </c>
      <c r="AB74" s="205">
        <v>0.11432904047793668</v>
      </c>
      <c r="AC74" s="205">
        <v>-1.1907043957656738E-2</v>
      </c>
      <c r="AD74" s="167" t="s">
        <v>972</v>
      </c>
    </row>
    <row r="75" spans="1:30">
      <c r="A75" s="147" t="s">
        <v>891</v>
      </c>
      <c r="B75" s="148">
        <v>135</v>
      </c>
      <c r="C75" s="149">
        <v>126.06</v>
      </c>
      <c r="D75" s="150">
        <v>1.0704</v>
      </c>
      <c r="E75" s="151">
        <v>0.22000000000000003</v>
      </c>
      <c r="F75" s="152">
        <v>0.22614814814814815</v>
      </c>
      <c r="G75" s="168">
        <v>165.53</v>
      </c>
      <c r="H75" s="154">
        <v>30.53</v>
      </c>
      <c r="I75" s="148" t="s">
        <v>975</v>
      </c>
      <c r="J75" s="155" t="s">
        <v>1326</v>
      </c>
      <c r="K75" s="156">
        <v>43944</v>
      </c>
      <c r="L75" s="157">
        <v>44020</v>
      </c>
      <c r="M75" s="158">
        <v>10395</v>
      </c>
      <c r="N75" s="159">
        <v>1.0720009620009621</v>
      </c>
      <c r="O75" s="160">
        <v>134.93462400000001</v>
      </c>
      <c r="P75" s="160">
        <v>-6.5375999999986334E-2</v>
      </c>
      <c r="Q75" s="161">
        <v>0.9</v>
      </c>
      <c r="R75" s="162">
        <v>37323.299999999967</v>
      </c>
      <c r="S75" s="163">
        <v>39950.860319999963</v>
      </c>
      <c r="T75" s="163"/>
      <c r="U75" s="164"/>
      <c r="V75" s="165">
        <v>12581.689999999999</v>
      </c>
      <c r="W75" s="165">
        <v>52532.550319999966</v>
      </c>
      <c r="X75" s="166">
        <v>47840</v>
      </c>
      <c r="Y75" s="162">
        <v>4692.5503199999657</v>
      </c>
      <c r="Z75" s="205">
        <v>9.8088426421403918E-2</v>
      </c>
      <c r="AA75" s="205">
        <v>0.13309061948800061</v>
      </c>
      <c r="AB75" s="205">
        <v>0.10863301438127038</v>
      </c>
      <c r="AC75" s="205">
        <v>-1.0544587959866458E-2</v>
      </c>
      <c r="AD75" s="167" t="s">
        <v>972</v>
      </c>
    </row>
    <row r="76" spans="1:30">
      <c r="A76" s="147" t="s">
        <v>892</v>
      </c>
      <c r="B76" s="148">
        <v>135</v>
      </c>
      <c r="C76" s="149">
        <v>127.9</v>
      </c>
      <c r="D76" s="150">
        <v>1.0549999999999999</v>
      </c>
      <c r="E76" s="151">
        <v>0.22000000000000003</v>
      </c>
      <c r="F76" s="152">
        <v>0.21770370370370359</v>
      </c>
      <c r="G76" s="168">
        <v>164.39</v>
      </c>
      <c r="H76" s="154">
        <v>29.389999999999986</v>
      </c>
      <c r="I76" s="148" t="s">
        <v>28</v>
      </c>
      <c r="J76" s="155" t="s">
        <v>1299</v>
      </c>
      <c r="K76" s="156">
        <v>43945</v>
      </c>
      <c r="L76" s="157">
        <v>44019</v>
      </c>
      <c r="M76" s="158">
        <v>10125</v>
      </c>
      <c r="N76" s="159">
        <v>1.0594913580246907</v>
      </c>
      <c r="O76" s="160">
        <v>134.93449999999999</v>
      </c>
      <c r="P76" s="160">
        <v>-6.5500000000014325E-2</v>
      </c>
      <c r="Q76" s="161">
        <v>0.9</v>
      </c>
      <c r="R76" s="162">
        <v>37451.199999999968</v>
      </c>
      <c r="S76" s="163">
        <v>39511.015999999967</v>
      </c>
      <c r="T76" s="163"/>
      <c r="U76" s="164"/>
      <c r="V76" s="165">
        <v>12581.689999999999</v>
      </c>
      <c r="W76" s="165">
        <v>52092.705999999962</v>
      </c>
      <c r="X76" s="166">
        <v>47975</v>
      </c>
      <c r="Y76" s="162">
        <v>4117.7059999999619</v>
      </c>
      <c r="Z76" s="205">
        <v>8.583024491922786E-2</v>
      </c>
      <c r="AA76" s="205">
        <v>0.11634136507718473</v>
      </c>
      <c r="AB76" s="205">
        <v>9.2420778530484027E-2</v>
      </c>
      <c r="AC76" s="205">
        <v>-6.5905336112561663E-3</v>
      </c>
      <c r="AD76" s="167" t="s">
        <v>972</v>
      </c>
    </row>
    <row r="77" spans="1:30">
      <c r="A77" s="147" t="s">
        <v>897</v>
      </c>
      <c r="B77" s="148">
        <v>135</v>
      </c>
      <c r="C77" s="149">
        <v>127.98</v>
      </c>
      <c r="D77" s="150">
        <v>1.0543</v>
      </c>
      <c r="E77" s="151">
        <v>0.22000000000000003</v>
      </c>
      <c r="F77" s="152">
        <v>0.21844444444444452</v>
      </c>
      <c r="G77" s="168">
        <v>164.49</v>
      </c>
      <c r="H77" s="154">
        <v>29.490000000000009</v>
      </c>
      <c r="I77" s="148" t="s">
        <v>28</v>
      </c>
      <c r="J77" s="155" t="s">
        <v>1298</v>
      </c>
      <c r="K77" s="156">
        <v>43948</v>
      </c>
      <c r="L77" s="157">
        <v>44019</v>
      </c>
      <c r="M77" s="158">
        <v>9720</v>
      </c>
      <c r="N77" s="159">
        <v>1.1073919753086423</v>
      </c>
      <c r="O77" s="160">
        <v>134.92931400000001</v>
      </c>
      <c r="P77" s="160">
        <v>-7.068599999999492E-2</v>
      </c>
      <c r="Q77" s="161">
        <v>0.9</v>
      </c>
      <c r="R77" s="162">
        <v>37579.179999999971</v>
      </c>
      <c r="S77" s="163">
        <v>39619.729473999971</v>
      </c>
      <c r="T77" s="163"/>
      <c r="U77" s="164"/>
      <c r="V77" s="165">
        <v>12581.689999999999</v>
      </c>
      <c r="W77" s="165">
        <v>52201.419473999966</v>
      </c>
      <c r="X77" s="166">
        <v>48110</v>
      </c>
      <c r="Y77" s="162">
        <v>4091.4194739999657</v>
      </c>
      <c r="Z77" s="205">
        <v>8.5043015464559613E-2</v>
      </c>
      <c r="AA77" s="205">
        <v>0.11515941720841694</v>
      </c>
      <c r="AB77" s="205">
        <v>9.1437175119517322E-2</v>
      </c>
      <c r="AC77" s="205">
        <v>-6.3941596549577095E-3</v>
      </c>
      <c r="AD77" s="167" t="s">
        <v>972</v>
      </c>
    </row>
    <row r="78" spans="1:30">
      <c r="A78" s="147" t="s">
        <v>898</v>
      </c>
      <c r="B78" s="148">
        <v>135</v>
      </c>
      <c r="C78" s="149">
        <v>128.84</v>
      </c>
      <c r="D78" s="150">
        <v>1.0472999999999999</v>
      </c>
      <c r="E78" s="151">
        <v>0.22000000000000003</v>
      </c>
      <c r="F78" s="152">
        <v>0.22666666666666663</v>
      </c>
      <c r="G78" s="168">
        <v>165.6</v>
      </c>
      <c r="H78" s="154">
        <v>30.599999999999994</v>
      </c>
      <c r="I78" s="148" t="s">
        <v>28</v>
      </c>
      <c r="J78" s="155" t="s">
        <v>1297</v>
      </c>
      <c r="K78" s="156">
        <v>43949</v>
      </c>
      <c r="L78" s="157">
        <v>44019</v>
      </c>
      <c r="M78" s="158">
        <v>9585</v>
      </c>
      <c r="N78" s="159">
        <v>1.1652582159624412</v>
      </c>
      <c r="O78" s="160">
        <v>134.93413199999998</v>
      </c>
      <c r="P78" s="160">
        <v>-6.586800000002313E-2</v>
      </c>
      <c r="Q78" s="161">
        <v>0.9</v>
      </c>
      <c r="R78" s="162">
        <v>37708.019999999968</v>
      </c>
      <c r="S78" s="163">
        <v>39491.609345999961</v>
      </c>
      <c r="T78" s="163"/>
      <c r="U78" s="164"/>
      <c r="V78" s="165">
        <v>12581.689999999999</v>
      </c>
      <c r="W78" s="165">
        <v>52073.299345999956</v>
      </c>
      <c r="X78" s="166">
        <v>48245</v>
      </c>
      <c r="Y78" s="162">
        <v>3828.2993459999561</v>
      </c>
      <c r="Z78" s="205">
        <v>7.9351214550729798E-2</v>
      </c>
      <c r="AA78" s="205">
        <v>0.10734559820723222</v>
      </c>
      <c r="AB78" s="205">
        <v>8.395365482433359E-2</v>
      </c>
      <c r="AC78" s="205">
        <v>-4.6024402736037917E-3</v>
      </c>
      <c r="AD78" s="167" t="s">
        <v>972</v>
      </c>
    </row>
    <row r="79" spans="1:30">
      <c r="A79" s="147" t="s">
        <v>899</v>
      </c>
      <c r="B79" s="148">
        <v>135</v>
      </c>
      <c r="C79" s="149">
        <v>128.77000000000001</v>
      </c>
      <c r="D79" s="150">
        <v>1.0478000000000001</v>
      </c>
      <c r="E79" s="151">
        <v>0.22000000000000003</v>
      </c>
      <c r="F79" s="152">
        <v>0.22599999999999992</v>
      </c>
      <c r="G79" s="168">
        <v>165.51</v>
      </c>
      <c r="H79" s="154">
        <v>30.509999999999991</v>
      </c>
      <c r="I79" s="148" t="s">
        <v>28</v>
      </c>
      <c r="J79" s="155" t="s">
        <v>1296</v>
      </c>
      <c r="K79" s="156">
        <v>43950</v>
      </c>
      <c r="L79" s="157">
        <v>44019</v>
      </c>
      <c r="M79" s="158">
        <v>9450</v>
      </c>
      <c r="N79" s="159">
        <v>1.1784285714285709</v>
      </c>
      <c r="O79" s="160">
        <v>134.92520600000003</v>
      </c>
      <c r="P79" s="160">
        <v>-7.4793999999968719E-2</v>
      </c>
      <c r="Q79" s="161">
        <v>0.9</v>
      </c>
      <c r="R79" s="162">
        <v>37836.789999999964</v>
      </c>
      <c r="S79" s="163">
        <v>39645.388561999964</v>
      </c>
      <c r="T79" s="163"/>
      <c r="U79" s="164"/>
      <c r="V79" s="165">
        <v>12581.689999999999</v>
      </c>
      <c r="W79" s="165">
        <v>52227.078561999966</v>
      </c>
      <c r="X79" s="166">
        <v>48380</v>
      </c>
      <c r="Y79" s="162">
        <v>3847.078561999966</v>
      </c>
      <c r="Z79" s="205">
        <v>7.9517952914426759E-2</v>
      </c>
      <c r="AA79" s="205">
        <v>0.10746536811374519</v>
      </c>
      <c r="AB79" s="205">
        <v>8.4233898883835812E-2</v>
      </c>
      <c r="AC79" s="205">
        <v>-4.7159459694090522E-3</v>
      </c>
      <c r="AD79" s="167" t="s">
        <v>972</v>
      </c>
    </row>
    <row r="80" spans="1:30">
      <c r="A80" s="147" t="s">
        <v>900</v>
      </c>
      <c r="B80" s="148">
        <v>135</v>
      </c>
      <c r="C80" s="149">
        <v>125.86</v>
      </c>
      <c r="D80" s="150">
        <v>1.0721000000000001</v>
      </c>
      <c r="E80" s="151">
        <v>0.22000000000000003</v>
      </c>
      <c r="F80" s="152">
        <v>0.22422222222222229</v>
      </c>
      <c r="G80" s="168">
        <v>165.27</v>
      </c>
      <c r="H80" s="154">
        <v>30.27000000000001</v>
      </c>
      <c r="I80" s="148" t="s">
        <v>975</v>
      </c>
      <c r="J80" s="155" t="s">
        <v>1328</v>
      </c>
      <c r="K80" s="156">
        <v>43951</v>
      </c>
      <c r="L80" s="157">
        <v>44020</v>
      </c>
      <c r="M80" s="158">
        <v>9450</v>
      </c>
      <c r="N80" s="159">
        <v>1.1691587301587305</v>
      </c>
      <c r="O80" s="160">
        <v>134.934506</v>
      </c>
      <c r="P80" s="160">
        <v>-6.5494000000001051E-2</v>
      </c>
      <c r="Q80" s="161">
        <v>0.9</v>
      </c>
      <c r="R80" s="162">
        <v>37962.649999999965</v>
      </c>
      <c r="S80" s="163">
        <v>40699.757064999962</v>
      </c>
      <c r="T80" s="163"/>
      <c r="U80" s="164"/>
      <c r="V80" s="165">
        <v>12581.689999999999</v>
      </c>
      <c r="W80" s="165">
        <v>53281.447064999957</v>
      </c>
      <c r="X80" s="166">
        <v>48515</v>
      </c>
      <c r="Y80" s="162">
        <v>4766.4470649999566</v>
      </c>
      <c r="Z80" s="205">
        <v>9.8246873441202753E-2</v>
      </c>
      <c r="AA80" s="205">
        <v>0.13264703599529137</v>
      </c>
      <c r="AB80" s="205">
        <v>0.10907314133773016</v>
      </c>
      <c r="AC80" s="205">
        <v>-1.0826267896527408E-2</v>
      </c>
      <c r="AD80" s="167" t="s">
        <v>972</v>
      </c>
    </row>
    <row r="81" spans="1:30">
      <c r="A81" s="147" t="s">
        <v>901</v>
      </c>
      <c r="B81" s="148">
        <v>135</v>
      </c>
      <c r="C81" s="149">
        <v>123.77</v>
      </c>
      <c r="D81" s="150">
        <v>1.0902000000000001</v>
      </c>
      <c r="E81" s="151">
        <v>0.22000000000000003</v>
      </c>
      <c r="F81" s="152">
        <v>0.23162962962962971</v>
      </c>
      <c r="G81" s="168">
        <v>166.27</v>
      </c>
      <c r="H81" s="154">
        <v>31.27000000000001</v>
      </c>
      <c r="I81" s="148" t="s">
        <v>975</v>
      </c>
      <c r="J81" s="155" t="s">
        <v>1334</v>
      </c>
      <c r="K81" s="156">
        <v>43957</v>
      </c>
      <c r="L81" s="157">
        <v>44021</v>
      </c>
      <c r="M81" s="158">
        <v>8775</v>
      </c>
      <c r="N81" s="159">
        <v>1.3006894586894591</v>
      </c>
      <c r="O81" s="160">
        <v>134.934054</v>
      </c>
      <c r="P81" s="160">
        <v>-6.5945999999996729E-2</v>
      </c>
      <c r="Q81" s="161">
        <v>0.9</v>
      </c>
      <c r="R81" s="162">
        <v>38086.419999999962</v>
      </c>
      <c r="S81" s="163">
        <v>41521.815083999958</v>
      </c>
      <c r="T81" s="163"/>
      <c r="U81" s="164"/>
      <c r="V81" s="165">
        <v>12581.689999999999</v>
      </c>
      <c r="W81" s="165">
        <v>54103.50508399996</v>
      </c>
      <c r="X81" s="166">
        <v>48650</v>
      </c>
      <c r="Y81" s="162">
        <v>5453.5050839999603</v>
      </c>
      <c r="Z81" s="205">
        <v>0.11209671292908441</v>
      </c>
      <c r="AA81" s="205">
        <v>0.15119935156373998</v>
      </c>
      <c r="AB81" s="205">
        <v>0.12744136645426463</v>
      </c>
      <c r="AC81" s="205">
        <v>-1.5344653525180219E-2</v>
      </c>
      <c r="AD81" s="167" t="s">
        <v>972</v>
      </c>
    </row>
    <row r="82" spans="1:30">
      <c r="A82" s="147" t="s">
        <v>902</v>
      </c>
      <c r="B82" s="148">
        <v>135</v>
      </c>
      <c r="C82" s="149">
        <v>123.88</v>
      </c>
      <c r="D82" s="150">
        <v>1.0891999999999999</v>
      </c>
      <c r="E82" s="151">
        <v>0.22000000000000003</v>
      </c>
      <c r="F82" s="152">
        <v>0.23266666666666663</v>
      </c>
      <c r="G82" s="168">
        <v>166.41</v>
      </c>
      <c r="H82" s="154">
        <v>31.409999999999997</v>
      </c>
      <c r="I82" s="148" t="s">
        <v>975</v>
      </c>
      <c r="J82" s="155" t="s">
        <v>1335</v>
      </c>
      <c r="K82" s="156">
        <v>43958</v>
      </c>
      <c r="L82" s="157">
        <v>44021</v>
      </c>
      <c r="M82" s="158">
        <v>8640</v>
      </c>
      <c r="N82" s="159">
        <v>1.3269270833333331</v>
      </c>
      <c r="O82" s="160">
        <v>134.93009599999999</v>
      </c>
      <c r="P82" s="160">
        <v>-6.9904000000008182E-2</v>
      </c>
      <c r="Q82" s="161">
        <v>0.9</v>
      </c>
      <c r="R82" s="162">
        <v>38210.299999999959</v>
      </c>
      <c r="S82" s="163">
        <v>41618.658759999955</v>
      </c>
      <c r="T82" s="163"/>
      <c r="U82" s="164"/>
      <c r="V82" s="165">
        <v>12581.689999999999</v>
      </c>
      <c r="W82" s="165">
        <v>54200.34875999995</v>
      </c>
      <c r="X82" s="166">
        <v>48785</v>
      </c>
      <c r="Y82" s="162">
        <v>5415.3487599999498</v>
      </c>
      <c r="Z82" s="205">
        <v>0.11100438167469395</v>
      </c>
      <c r="AA82" s="205">
        <v>0.1495815924013566</v>
      </c>
      <c r="AB82" s="205">
        <v>0.12605597384441869</v>
      </c>
      <c r="AC82" s="205">
        <v>-1.5051592169724737E-2</v>
      </c>
      <c r="AD82" s="167" t="s">
        <v>972</v>
      </c>
    </row>
    <row r="83" spans="1:30">
      <c r="A83" s="147" t="s">
        <v>903</v>
      </c>
      <c r="B83" s="148">
        <v>135</v>
      </c>
      <c r="C83" s="149">
        <v>122.53</v>
      </c>
      <c r="D83" s="150">
        <v>1.1012</v>
      </c>
      <c r="E83" s="151">
        <v>0.22000000000000003</v>
      </c>
      <c r="F83" s="152">
        <v>0.2553333333333333</v>
      </c>
      <c r="G83" s="168">
        <v>169.47</v>
      </c>
      <c r="H83" s="154">
        <v>34.47</v>
      </c>
      <c r="I83" s="148" t="s">
        <v>975</v>
      </c>
      <c r="J83" s="155" t="s">
        <v>1474</v>
      </c>
      <c r="K83" s="156">
        <v>43959</v>
      </c>
      <c r="L83" s="157">
        <v>44025</v>
      </c>
      <c r="M83" s="158">
        <v>9045</v>
      </c>
      <c r="N83" s="159">
        <v>1.3909950248756218</v>
      </c>
      <c r="O83" s="160">
        <v>134.930036</v>
      </c>
      <c r="P83" s="160">
        <v>-6.9963999999998805E-2</v>
      </c>
      <c r="Q83" s="161">
        <v>0.9</v>
      </c>
      <c r="R83" s="162">
        <v>38332.829999999958</v>
      </c>
      <c r="S83" s="163">
        <v>42212.112395999953</v>
      </c>
      <c r="T83" s="163"/>
      <c r="U83" s="164"/>
      <c r="V83" s="165">
        <v>12581.689999999999</v>
      </c>
      <c r="W83" s="165">
        <v>54793.802395999955</v>
      </c>
      <c r="X83" s="166">
        <v>48920</v>
      </c>
      <c r="Y83" s="162">
        <v>5873.8023959999555</v>
      </c>
      <c r="Z83" s="205">
        <v>0.12006955020441445</v>
      </c>
      <c r="AA83" s="205">
        <v>0.16164214560335788</v>
      </c>
      <c r="AB83" s="205">
        <v>0.13646046038826865</v>
      </c>
      <c r="AC83" s="205">
        <v>-1.639091018385419E-2</v>
      </c>
      <c r="AD83" s="167" t="s">
        <v>972</v>
      </c>
    </row>
    <row r="84" spans="1:30">
      <c r="A84" s="147" t="s">
        <v>907</v>
      </c>
      <c r="B84" s="148">
        <v>135</v>
      </c>
      <c r="C84" s="149">
        <v>122.78</v>
      </c>
      <c r="D84" s="150">
        <v>1.099</v>
      </c>
      <c r="E84" s="151">
        <v>0.22000000000000003</v>
      </c>
      <c r="F84" s="152">
        <v>0.22177777777777777</v>
      </c>
      <c r="G84" s="168">
        <v>164.94</v>
      </c>
      <c r="H84" s="154">
        <v>29.939999999999998</v>
      </c>
      <c r="I84" s="148" t="s">
        <v>975</v>
      </c>
      <c r="J84" s="155" t="s">
        <v>1336</v>
      </c>
      <c r="K84" s="156">
        <v>43962</v>
      </c>
      <c r="L84" s="157">
        <v>44021</v>
      </c>
      <c r="M84" s="158">
        <v>8100</v>
      </c>
      <c r="N84" s="159">
        <v>1.349148148148148</v>
      </c>
      <c r="O84" s="160">
        <v>134.93521999999999</v>
      </c>
      <c r="P84" s="160">
        <v>-6.478000000001316E-2</v>
      </c>
      <c r="Q84" s="161">
        <v>0.9</v>
      </c>
      <c r="R84" s="162">
        <v>38455.609999999957</v>
      </c>
      <c r="S84" s="163">
        <v>42262.715389999954</v>
      </c>
      <c r="T84" s="163"/>
      <c r="U84" s="164"/>
      <c r="V84" s="165">
        <v>12581.689999999999</v>
      </c>
      <c r="W84" s="165">
        <v>54844.405389999956</v>
      </c>
      <c r="X84" s="166">
        <v>49055</v>
      </c>
      <c r="Y84" s="162">
        <v>5789.4053899999562</v>
      </c>
      <c r="Z84" s="205">
        <v>0.11801866048313037</v>
      </c>
      <c r="AA84" s="205">
        <v>0.15872991483361276</v>
      </c>
      <c r="AB84" s="205">
        <v>0.1354297608806434</v>
      </c>
      <c r="AC84" s="205">
        <v>-1.7411100397513035E-2</v>
      </c>
      <c r="AD84" s="167" t="s">
        <v>972</v>
      </c>
    </row>
    <row r="85" spans="1:30">
      <c r="A85" s="147" t="s">
        <v>908</v>
      </c>
      <c r="B85" s="148">
        <v>135</v>
      </c>
      <c r="C85" s="149">
        <v>122.44</v>
      </c>
      <c r="D85" s="150">
        <v>1.1020000000000001</v>
      </c>
      <c r="E85" s="151">
        <v>0.22000000000000003</v>
      </c>
      <c r="F85" s="152">
        <v>0.25444444444444442</v>
      </c>
      <c r="G85" s="168">
        <v>169.35</v>
      </c>
      <c r="H85" s="154">
        <v>34.349999999999994</v>
      </c>
      <c r="I85" s="148" t="s">
        <v>975</v>
      </c>
      <c r="J85" s="155" t="s">
        <v>1475</v>
      </c>
      <c r="K85" s="156">
        <v>43963</v>
      </c>
      <c r="L85" s="157">
        <v>44025</v>
      </c>
      <c r="M85" s="158">
        <v>8505</v>
      </c>
      <c r="N85" s="159">
        <v>1.4741622574955906</v>
      </c>
      <c r="O85" s="160">
        <v>134.92888000000002</v>
      </c>
      <c r="P85" s="160">
        <v>-7.11199999999792E-2</v>
      </c>
      <c r="Q85" s="161">
        <v>0.9</v>
      </c>
      <c r="R85" s="162">
        <v>38578.049999999959</v>
      </c>
      <c r="S85" s="163">
        <v>42513.01109999996</v>
      </c>
      <c r="T85" s="163"/>
      <c r="U85" s="164"/>
      <c r="V85" s="165">
        <v>12581.689999999999</v>
      </c>
      <c r="W85" s="165">
        <v>55094.701099999962</v>
      </c>
      <c r="X85" s="166">
        <v>49190</v>
      </c>
      <c r="Y85" s="162">
        <v>5904.701099999962</v>
      </c>
      <c r="Z85" s="205">
        <v>0.12003864809920639</v>
      </c>
      <c r="AA85" s="205">
        <v>0.16129400947489692</v>
      </c>
      <c r="AB85" s="205">
        <v>0.13652955966317459</v>
      </c>
      <c r="AC85" s="205">
        <v>-1.6490911563968202E-2</v>
      </c>
      <c r="AD85" s="167" t="s">
        <v>972</v>
      </c>
    </row>
    <row r="86" spans="1:30">
      <c r="A86" s="147" t="s">
        <v>909</v>
      </c>
      <c r="B86" s="148">
        <v>135</v>
      </c>
      <c r="C86" s="149">
        <v>121.92</v>
      </c>
      <c r="D86" s="150">
        <v>1.1067</v>
      </c>
      <c r="E86" s="151">
        <v>0.22000000000000003</v>
      </c>
      <c r="F86" s="152">
        <v>0.24911111111111109</v>
      </c>
      <c r="G86" s="168">
        <v>168.63</v>
      </c>
      <c r="H86" s="154">
        <v>33.629999999999995</v>
      </c>
      <c r="I86" s="148" t="s">
        <v>975</v>
      </c>
      <c r="J86" s="155" t="s">
        <v>1471</v>
      </c>
      <c r="K86" s="156">
        <v>43964</v>
      </c>
      <c r="L86" s="157">
        <v>44025</v>
      </c>
      <c r="M86" s="158">
        <v>8370</v>
      </c>
      <c r="N86" s="159">
        <v>1.4665412186379925</v>
      </c>
      <c r="O86" s="160">
        <v>134.928864</v>
      </c>
      <c r="P86" s="160">
        <v>-7.1135999999995647E-2</v>
      </c>
      <c r="Q86" s="161">
        <v>0.9</v>
      </c>
      <c r="R86" s="162">
        <v>38699.969999999958</v>
      </c>
      <c r="S86" s="163">
        <v>42829.256798999952</v>
      </c>
      <c r="T86" s="163"/>
      <c r="U86" s="164"/>
      <c r="V86" s="165">
        <v>12581.689999999999</v>
      </c>
      <c r="W86" s="165">
        <v>55410.946798999954</v>
      </c>
      <c r="X86" s="166">
        <v>49325</v>
      </c>
      <c r="Y86" s="162">
        <v>6085.9467989999539</v>
      </c>
      <c r="Z86" s="205">
        <v>0.12338462846426679</v>
      </c>
      <c r="AA86" s="205">
        <v>0.16563414670588883</v>
      </c>
      <c r="AB86" s="205">
        <v>0.14098446666666598</v>
      </c>
      <c r="AC86" s="205">
        <v>-1.7599838202399187E-2</v>
      </c>
      <c r="AD86" s="167" t="s">
        <v>972</v>
      </c>
    </row>
    <row r="87" spans="1:30">
      <c r="A87" s="147" t="s">
        <v>910</v>
      </c>
      <c r="B87" s="148">
        <v>135</v>
      </c>
      <c r="C87" s="149">
        <v>123.06</v>
      </c>
      <c r="D87" s="150">
        <v>1.0965</v>
      </c>
      <c r="E87" s="151">
        <v>0.22000000000000003</v>
      </c>
      <c r="F87" s="152">
        <v>0.22451851851851853</v>
      </c>
      <c r="G87" s="168">
        <v>165.31</v>
      </c>
      <c r="H87" s="154">
        <v>30.310000000000002</v>
      </c>
      <c r="I87" s="148" t="s">
        <v>975</v>
      </c>
      <c r="J87" s="155" t="s">
        <v>1337</v>
      </c>
      <c r="K87" s="156">
        <v>43965</v>
      </c>
      <c r="L87" s="157">
        <v>44021</v>
      </c>
      <c r="M87" s="158">
        <v>7695</v>
      </c>
      <c r="N87" s="159">
        <v>1.4377063027940222</v>
      </c>
      <c r="O87" s="160">
        <v>134.93529000000001</v>
      </c>
      <c r="P87" s="160">
        <v>-6.4709999999990941E-2</v>
      </c>
      <c r="Q87" s="161">
        <v>0.9</v>
      </c>
      <c r="R87" s="162">
        <v>38823.029999999955</v>
      </c>
      <c r="S87" s="163">
        <v>42569.452394999949</v>
      </c>
      <c r="T87" s="163"/>
      <c r="U87" s="164"/>
      <c r="V87" s="165">
        <v>12581.689999999999</v>
      </c>
      <c r="W87" s="165">
        <v>55151.142394999944</v>
      </c>
      <c r="X87" s="166">
        <v>49460</v>
      </c>
      <c r="Y87" s="162">
        <v>5691.1423949999444</v>
      </c>
      <c r="Z87" s="205">
        <v>0.11506555590375944</v>
      </c>
      <c r="AA87" s="205">
        <v>0.15432221256885015</v>
      </c>
      <c r="AB87" s="205">
        <v>0.13171613930448767</v>
      </c>
      <c r="AC87" s="205">
        <v>-1.6650583400728225E-2</v>
      </c>
      <c r="AD87" s="167" t="s">
        <v>972</v>
      </c>
    </row>
    <row r="88" spans="1:30">
      <c r="A88" s="147" t="s">
        <v>911</v>
      </c>
      <c r="B88" s="148">
        <v>135</v>
      </c>
      <c r="C88" s="149">
        <v>122.6</v>
      </c>
      <c r="D88" s="150">
        <v>1.1006</v>
      </c>
      <c r="E88" s="151">
        <v>0.22000000000000003</v>
      </c>
      <c r="F88" s="152">
        <v>0.25607407407407401</v>
      </c>
      <c r="G88" s="168">
        <v>169.57</v>
      </c>
      <c r="H88" s="154">
        <v>34.569999999999993</v>
      </c>
      <c r="I88" s="148" t="s">
        <v>975</v>
      </c>
      <c r="J88" s="155" t="s">
        <v>1479</v>
      </c>
      <c r="K88" s="156">
        <v>43966</v>
      </c>
      <c r="L88" s="157">
        <v>44025</v>
      </c>
      <c r="M88" s="158">
        <v>8100</v>
      </c>
      <c r="N88" s="159">
        <v>1.5577839506172835</v>
      </c>
      <c r="O88" s="160">
        <v>134.93356</v>
      </c>
      <c r="P88" s="160">
        <v>-6.6440000000000055E-2</v>
      </c>
      <c r="Q88" s="161">
        <v>0.9</v>
      </c>
      <c r="R88" s="162">
        <v>38945.629999999954</v>
      </c>
      <c r="S88" s="163">
        <v>42863.560377999951</v>
      </c>
      <c r="T88" s="163"/>
      <c r="U88" s="164"/>
      <c r="V88" s="165">
        <v>12581.689999999999</v>
      </c>
      <c r="W88" s="165">
        <v>55445.250377999953</v>
      </c>
      <c r="X88" s="166">
        <v>49595</v>
      </c>
      <c r="Y88" s="162">
        <v>5850.2503779999533</v>
      </c>
      <c r="Z88" s="205">
        <v>0.11796048750882049</v>
      </c>
      <c r="AA88" s="205">
        <v>0.15805801691337407</v>
      </c>
      <c r="AB88" s="205">
        <v>0.13396233681637559</v>
      </c>
      <c r="AC88" s="205">
        <v>-1.6001849307555105E-2</v>
      </c>
      <c r="AD88" s="167" t="s">
        <v>972</v>
      </c>
    </row>
    <row r="89" spans="1:30">
      <c r="A89" s="147" t="s">
        <v>922</v>
      </c>
      <c r="B89" s="148">
        <v>135</v>
      </c>
      <c r="C89" s="149">
        <v>123.03</v>
      </c>
      <c r="D89" s="150">
        <v>1.0967</v>
      </c>
      <c r="E89" s="151">
        <v>0.22000000000000003</v>
      </c>
      <c r="F89" s="152">
        <v>0.22422222222222229</v>
      </c>
      <c r="G89" s="168">
        <v>165.27</v>
      </c>
      <c r="H89" s="154">
        <v>30.27000000000001</v>
      </c>
      <c r="I89" s="148" t="s">
        <v>975</v>
      </c>
      <c r="J89" s="155" t="s">
        <v>1340</v>
      </c>
      <c r="K89" s="156">
        <v>43969</v>
      </c>
      <c r="L89" s="157">
        <v>44021</v>
      </c>
      <c r="M89" s="158">
        <v>7155</v>
      </c>
      <c r="N89" s="159">
        <v>1.5441719077568139</v>
      </c>
      <c r="O89" s="160">
        <v>134.92700099999999</v>
      </c>
      <c r="P89" s="160">
        <v>-7.2999000000010028E-2</v>
      </c>
      <c r="Q89" s="161">
        <v>0.9</v>
      </c>
      <c r="R89" s="162">
        <v>39068.659999999953</v>
      </c>
      <c r="S89" s="163">
        <v>42846.599421999948</v>
      </c>
      <c r="T89" s="163"/>
      <c r="U89" s="164"/>
      <c r="V89" s="165">
        <v>12581.689999999999</v>
      </c>
      <c r="W89" s="165">
        <v>55428.289421999943</v>
      </c>
      <c r="X89" s="166">
        <v>49730</v>
      </c>
      <c r="Y89" s="162">
        <v>5698.2894219999434</v>
      </c>
      <c r="Z89" s="205">
        <v>0.1145845449829066</v>
      </c>
      <c r="AA89" s="205">
        <v>0.15339296517122714</v>
      </c>
      <c r="AB89" s="205">
        <v>0.13119389445002927</v>
      </c>
      <c r="AC89" s="205">
        <v>-1.6609349467122669E-2</v>
      </c>
      <c r="AD89" s="167" t="s">
        <v>972</v>
      </c>
    </row>
    <row r="90" spans="1:30">
      <c r="A90" s="147" t="s">
        <v>923</v>
      </c>
      <c r="B90" s="148">
        <v>135</v>
      </c>
      <c r="C90" s="149">
        <v>121.61</v>
      </c>
      <c r="D90" s="150">
        <v>1.1094999999999999</v>
      </c>
      <c r="E90" s="151">
        <v>0.22000000000000003</v>
      </c>
      <c r="F90" s="152">
        <v>0.24592592592592585</v>
      </c>
      <c r="G90" s="168">
        <v>168.2</v>
      </c>
      <c r="H90" s="154">
        <v>33.199999999999989</v>
      </c>
      <c r="I90" s="148" t="s">
        <v>975</v>
      </c>
      <c r="J90" s="155" t="s">
        <v>1476</v>
      </c>
      <c r="K90" s="156">
        <v>43970</v>
      </c>
      <c r="L90" s="157">
        <v>44025</v>
      </c>
      <c r="M90" s="158">
        <v>7560</v>
      </c>
      <c r="N90" s="159">
        <v>1.6029100529100524</v>
      </c>
      <c r="O90" s="160">
        <v>134.92629499999998</v>
      </c>
      <c r="P90" s="160">
        <v>-7.3705000000018117E-2</v>
      </c>
      <c r="Q90" s="161">
        <v>0.9</v>
      </c>
      <c r="R90" s="162">
        <v>39190.269999999953</v>
      </c>
      <c r="S90" s="163">
        <v>43481.604564999943</v>
      </c>
      <c r="T90" s="163"/>
      <c r="U90" s="164"/>
      <c r="V90" s="165">
        <v>12581.689999999999</v>
      </c>
      <c r="W90" s="165">
        <v>56063.294564999946</v>
      </c>
      <c r="X90" s="166">
        <v>49865</v>
      </c>
      <c r="Y90" s="162">
        <v>6198.2945649999456</v>
      </c>
      <c r="Z90" s="205">
        <v>0.12430150536448292</v>
      </c>
      <c r="AA90" s="205">
        <v>0.16624850543044456</v>
      </c>
      <c r="AB90" s="205">
        <v>0.14237819457105161</v>
      </c>
      <c r="AC90" s="205">
        <v>-1.8076689206568686E-2</v>
      </c>
      <c r="AD90" s="167" t="s">
        <v>972</v>
      </c>
    </row>
    <row r="91" spans="1:30">
      <c r="A91" s="147" t="s">
        <v>924</v>
      </c>
      <c r="B91" s="148">
        <v>135</v>
      </c>
      <c r="C91" s="149">
        <v>122.8</v>
      </c>
      <c r="D91" s="150">
        <v>1.0988</v>
      </c>
      <c r="E91" s="151">
        <v>0.22000000000000003</v>
      </c>
      <c r="F91" s="152">
        <v>0.221925925925926</v>
      </c>
      <c r="G91" s="168">
        <v>164.96</v>
      </c>
      <c r="H91" s="154">
        <v>29.960000000000008</v>
      </c>
      <c r="I91" s="148" t="s">
        <v>975</v>
      </c>
      <c r="J91" s="155" t="s">
        <v>1338</v>
      </c>
      <c r="K91" s="156">
        <v>43971</v>
      </c>
      <c r="L91" s="157">
        <v>44021</v>
      </c>
      <c r="M91" s="158">
        <v>6885</v>
      </c>
      <c r="N91" s="159">
        <v>1.5882933914306467</v>
      </c>
      <c r="O91" s="160">
        <v>134.93263999999999</v>
      </c>
      <c r="P91" s="160">
        <v>-6.7360000000007858E-2</v>
      </c>
      <c r="Q91" s="161">
        <v>0.9</v>
      </c>
      <c r="R91" s="162">
        <v>39313.069999999956</v>
      </c>
      <c r="S91" s="163">
        <v>43197.201315999955</v>
      </c>
      <c r="T91" s="163"/>
      <c r="U91" s="164"/>
      <c r="V91" s="165">
        <v>12581.689999999999</v>
      </c>
      <c r="W91" s="165">
        <v>55778.89131599995</v>
      </c>
      <c r="X91" s="166">
        <v>50000</v>
      </c>
      <c r="Y91" s="162">
        <v>5778.8913159999502</v>
      </c>
      <c r="Z91" s="205">
        <v>0.11557782631999891</v>
      </c>
      <c r="AA91" s="205">
        <v>0.15444020096043776</v>
      </c>
      <c r="AB91" s="205">
        <v>0.1326109550399992</v>
      </c>
      <c r="AC91" s="205">
        <v>-1.703312872000029E-2</v>
      </c>
      <c r="AD91" s="167" t="s">
        <v>972</v>
      </c>
    </row>
    <row r="92" spans="1:30">
      <c r="A92" s="147" t="s">
        <v>925</v>
      </c>
      <c r="B92" s="148">
        <v>135</v>
      </c>
      <c r="C92" s="149">
        <v>124.07</v>
      </c>
      <c r="D92" s="150">
        <v>1.0874999999999999</v>
      </c>
      <c r="E92" s="151">
        <v>0.22000000000000003</v>
      </c>
      <c r="F92" s="152">
        <v>0.23459259259259249</v>
      </c>
      <c r="G92" s="168">
        <v>166.67</v>
      </c>
      <c r="H92" s="154">
        <v>31.669999999999987</v>
      </c>
      <c r="I92" s="148" t="s">
        <v>975</v>
      </c>
      <c r="J92" s="155" t="s">
        <v>1339</v>
      </c>
      <c r="K92" s="156">
        <v>43972</v>
      </c>
      <c r="L92" s="157">
        <v>44021</v>
      </c>
      <c r="M92" s="158">
        <v>6750</v>
      </c>
      <c r="N92" s="159">
        <v>1.7125259259259251</v>
      </c>
      <c r="O92" s="160">
        <v>134.92612499999998</v>
      </c>
      <c r="P92" s="160">
        <v>-7.3875000000015234E-2</v>
      </c>
      <c r="Q92" s="161">
        <v>0.9</v>
      </c>
      <c r="R92" s="162">
        <v>39437.139999999956</v>
      </c>
      <c r="S92" s="163">
        <v>42887.889749999951</v>
      </c>
      <c r="T92" s="163"/>
      <c r="U92" s="164"/>
      <c r="V92" s="165">
        <v>12581.689999999999</v>
      </c>
      <c r="W92" s="165">
        <v>55469.579749999946</v>
      </c>
      <c r="X92" s="166">
        <v>50135</v>
      </c>
      <c r="Y92" s="162">
        <v>5334.5797499999462</v>
      </c>
      <c r="Z92" s="205">
        <v>0.10640430338087059</v>
      </c>
      <c r="AA92" s="205">
        <v>0.14205351672062871</v>
      </c>
      <c r="AB92" s="205">
        <v>0.12063605016455492</v>
      </c>
      <c r="AC92" s="205">
        <v>-1.4231746783684329E-2</v>
      </c>
      <c r="AD92" s="167" t="s">
        <v>972</v>
      </c>
    </row>
    <row r="93" spans="1:30">
      <c r="A93" s="147" t="s">
        <v>926</v>
      </c>
      <c r="B93" s="148">
        <v>135</v>
      </c>
      <c r="C93" s="149">
        <v>126.14</v>
      </c>
      <c r="D93" s="150">
        <v>1.0697000000000001</v>
      </c>
      <c r="E93" s="151">
        <v>0.22000000000000003</v>
      </c>
      <c r="F93" s="152">
        <v>0.22688888888888886</v>
      </c>
      <c r="G93" s="168">
        <v>165.63</v>
      </c>
      <c r="H93" s="154">
        <v>30.629999999999995</v>
      </c>
      <c r="I93" s="148" t="s">
        <v>975</v>
      </c>
      <c r="J93" s="155" t="s">
        <v>1327</v>
      </c>
      <c r="K93" s="156">
        <v>43973</v>
      </c>
      <c r="L93" s="157">
        <v>44020</v>
      </c>
      <c r="M93" s="158">
        <v>6480</v>
      </c>
      <c r="N93" s="159">
        <v>1.7253009259259255</v>
      </c>
      <c r="O93" s="160">
        <v>134.93195800000001</v>
      </c>
      <c r="P93" s="160">
        <v>-6.8041999999991276E-2</v>
      </c>
      <c r="Q93" s="161">
        <v>0.9</v>
      </c>
      <c r="R93" s="162">
        <v>39563.279999999955</v>
      </c>
      <c r="S93" s="163">
        <v>42320.840615999958</v>
      </c>
      <c r="T93" s="163"/>
      <c r="U93" s="164"/>
      <c r="V93" s="165">
        <v>12581.689999999999</v>
      </c>
      <c r="W93" s="165">
        <v>54902.53061599996</v>
      </c>
      <c r="X93" s="166">
        <v>50270</v>
      </c>
      <c r="Y93" s="162">
        <v>4632.53061599996</v>
      </c>
      <c r="Z93" s="205">
        <v>9.2152986194548703E-2</v>
      </c>
      <c r="AA93" s="205">
        <v>0.12291691020371998</v>
      </c>
      <c r="AB93" s="205">
        <v>0.10201762233936673</v>
      </c>
      <c r="AC93" s="205">
        <v>-9.8646361448180286E-3</v>
      </c>
      <c r="AD93" s="167" t="s">
        <v>972</v>
      </c>
    </row>
    <row r="94" spans="1:30">
      <c r="A94" s="147" t="s">
        <v>927</v>
      </c>
      <c r="B94" s="148">
        <v>135</v>
      </c>
      <c r="C94" s="149">
        <v>126.4</v>
      </c>
      <c r="D94" s="150">
        <v>1.0674999999999999</v>
      </c>
      <c r="E94" s="151">
        <v>0.22000000000000003</v>
      </c>
      <c r="F94" s="152">
        <v>0.2294814814814814</v>
      </c>
      <c r="G94" s="168">
        <v>165.98</v>
      </c>
      <c r="H94" s="154">
        <v>30.97999999999999</v>
      </c>
      <c r="I94" s="148" t="s">
        <v>975</v>
      </c>
      <c r="J94" s="155" t="s">
        <v>1329</v>
      </c>
      <c r="K94" s="156">
        <v>43976</v>
      </c>
      <c r="L94" s="157">
        <v>44020</v>
      </c>
      <c r="M94" s="158">
        <v>6075</v>
      </c>
      <c r="N94" s="159">
        <v>1.8613497942386825</v>
      </c>
      <c r="O94" s="160">
        <v>134.93199999999999</v>
      </c>
      <c r="P94" s="160">
        <v>-6.8000000000012051E-2</v>
      </c>
      <c r="Q94" s="161">
        <v>0.9</v>
      </c>
      <c r="R94" s="162">
        <v>39689.679999999957</v>
      </c>
      <c r="S94" s="163">
        <v>42368.733399999946</v>
      </c>
      <c r="T94" s="163"/>
      <c r="U94" s="164"/>
      <c r="V94" s="165">
        <v>12581.689999999999</v>
      </c>
      <c r="W94" s="165">
        <v>54950.423399999941</v>
      </c>
      <c r="X94" s="166">
        <v>50405</v>
      </c>
      <c r="Y94" s="162">
        <v>4545.4233999999415</v>
      </c>
      <c r="Z94" s="205">
        <v>9.017802598948399E-2</v>
      </c>
      <c r="AA94" s="205">
        <v>0.12017518826353246</v>
      </c>
      <c r="AB94" s="205">
        <v>9.948264309096233E-2</v>
      </c>
      <c r="AC94" s="205">
        <v>-9.3046171014783408E-3</v>
      </c>
      <c r="AD94" s="167" t="s">
        <v>972</v>
      </c>
    </row>
    <row r="95" spans="1:30">
      <c r="A95" s="147" t="s">
        <v>928</v>
      </c>
      <c r="B95" s="148">
        <v>135</v>
      </c>
      <c r="C95" s="149">
        <v>124.18</v>
      </c>
      <c r="D95" s="150">
        <v>1.0866</v>
      </c>
      <c r="E95" s="151">
        <v>0.22000000000000003</v>
      </c>
      <c r="F95" s="152">
        <v>0.23570370370370367</v>
      </c>
      <c r="G95" s="168">
        <v>166.82</v>
      </c>
      <c r="H95" s="154">
        <v>31.819999999999993</v>
      </c>
      <c r="I95" s="148" t="s">
        <v>975</v>
      </c>
      <c r="J95" s="155" t="s">
        <v>1341</v>
      </c>
      <c r="K95" s="156">
        <v>43977</v>
      </c>
      <c r="L95" s="157">
        <v>44021</v>
      </c>
      <c r="M95" s="158">
        <v>6075</v>
      </c>
      <c r="N95" s="159">
        <v>1.9118189300411519</v>
      </c>
      <c r="O95" s="160">
        <v>134.933988</v>
      </c>
      <c r="P95" s="160">
        <v>-6.6012000000000626E-2</v>
      </c>
      <c r="Q95" s="161">
        <v>0.9</v>
      </c>
      <c r="R95" s="162">
        <v>39813.859999999957</v>
      </c>
      <c r="S95" s="163">
        <v>43261.740275999953</v>
      </c>
      <c r="T95" s="163"/>
      <c r="U95" s="164"/>
      <c r="V95" s="165">
        <v>12581.689999999999</v>
      </c>
      <c r="W95" s="165">
        <v>55843.430275999955</v>
      </c>
      <c r="X95" s="166">
        <v>50540</v>
      </c>
      <c r="Y95" s="162">
        <v>5303.4302759999555</v>
      </c>
      <c r="Z95" s="205">
        <v>0.10493530423426911</v>
      </c>
      <c r="AA95" s="205">
        <v>0.13971723915000323</v>
      </c>
      <c r="AB95" s="205">
        <v>0.11883529833794948</v>
      </c>
      <c r="AC95" s="205">
        <v>-1.3899994103680369E-2</v>
      </c>
      <c r="AD95" s="167" t="s">
        <v>972</v>
      </c>
    </row>
    <row r="96" spans="1:30">
      <c r="A96" s="147" t="s">
        <v>929</v>
      </c>
      <c r="B96" s="148">
        <v>135</v>
      </c>
      <c r="C96" s="149">
        <v>125.25</v>
      </c>
      <c r="D96" s="150">
        <v>1.0772999999999999</v>
      </c>
      <c r="E96" s="151">
        <v>0.22000000000000003</v>
      </c>
      <c r="F96" s="152">
        <v>0.2463703703703703</v>
      </c>
      <c r="G96" s="168">
        <v>168.26</v>
      </c>
      <c r="H96" s="154">
        <v>33.259999999999991</v>
      </c>
      <c r="I96" s="148" t="s">
        <v>975</v>
      </c>
      <c r="J96" s="155" t="s">
        <v>1342</v>
      </c>
      <c r="K96" s="156">
        <v>43978</v>
      </c>
      <c r="L96" s="157">
        <v>44021</v>
      </c>
      <c r="M96" s="158">
        <v>5940</v>
      </c>
      <c r="N96" s="159">
        <v>2.0437542087542084</v>
      </c>
      <c r="O96" s="160">
        <v>134.931825</v>
      </c>
      <c r="P96" s="160">
        <v>-6.8174999999996544E-2</v>
      </c>
      <c r="Q96" s="161">
        <v>0.9</v>
      </c>
      <c r="R96" s="162">
        <v>39939.109999999957</v>
      </c>
      <c r="S96" s="163">
        <v>43026.403202999951</v>
      </c>
      <c r="T96" s="163"/>
      <c r="U96" s="164"/>
      <c r="V96" s="165">
        <v>12581.689999999999</v>
      </c>
      <c r="W96" s="165">
        <v>55608.093202999953</v>
      </c>
      <c r="X96" s="166">
        <v>50675</v>
      </c>
      <c r="Y96" s="162">
        <v>4933.0932029999531</v>
      </c>
      <c r="Z96" s="205">
        <v>9.7347670508139084E-2</v>
      </c>
      <c r="AA96" s="205">
        <v>0.1295002509101979</v>
      </c>
      <c r="AB96" s="205">
        <v>0.10896698636408386</v>
      </c>
      <c r="AC96" s="205">
        <v>-1.1619315855944778E-2</v>
      </c>
      <c r="AD96" s="167" t="s">
        <v>972</v>
      </c>
    </row>
    <row r="97" spans="1:30">
      <c r="A97" s="147" t="s">
        <v>930</v>
      </c>
      <c r="B97" s="148">
        <v>135</v>
      </c>
      <c r="C97" s="149">
        <v>125.39</v>
      </c>
      <c r="D97" s="150">
        <v>1.0761000000000001</v>
      </c>
      <c r="E97" s="151">
        <v>0.22000000000000003</v>
      </c>
      <c r="F97" s="152">
        <v>0.21962962962962967</v>
      </c>
      <c r="G97" s="168">
        <v>164.65</v>
      </c>
      <c r="H97" s="154">
        <v>29.650000000000006</v>
      </c>
      <c r="I97" s="148" t="s">
        <v>975</v>
      </c>
      <c r="J97" s="155" t="s">
        <v>1330</v>
      </c>
      <c r="K97" s="156">
        <v>43979</v>
      </c>
      <c r="L97" s="157">
        <v>44020</v>
      </c>
      <c r="M97" s="158">
        <v>5670</v>
      </c>
      <c r="N97" s="159">
        <v>1.9086860670194008</v>
      </c>
      <c r="O97" s="160">
        <v>134.93217900000002</v>
      </c>
      <c r="P97" s="160">
        <v>-6.7820999999980813E-2</v>
      </c>
      <c r="Q97" s="161">
        <v>0.9</v>
      </c>
      <c r="R97" s="162">
        <v>40064.499999999956</v>
      </c>
      <c r="S97" s="163">
        <v>43113.408449999952</v>
      </c>
      <c r="T97" s="163"/>
      <c r="U97" s="164"/>
      <c r="V97" s="165">
        <v>12581.689999999999</v>
      </c>
      <c r="W97" s="165">
        <v>55695.098449999947</v>
      </c>
      <c r="X97" s="166">
        <v>50810</v>
      </c>
      <c r="Y97" s="162">
        <v>4885.0984499999468</v>
      </c>
      <c r="Z97" s="205">
        <v>9.6144429246210361E-2</v>
      </c>
      <c r="AA97" s="205">
        <v>0.12778745516084689</v>
      </c>
      <c r="AB97" s="205">
        <v>0.10744413928360497</v>
      </c>
      <c r="AC97" s="205">
        <v>-1.1299710037394606E-2</v>
      </c>
      <c r="AD97" s="167" t="s">
        <v>972</v>
      </c>
    </row>
    <row r="98" spans="1:30">
      <c r="A98" s="147" t="s">
        <v>931</v>
      </c>
      <c r="B98" s="148">
        <v>135</v>
      </c>
      <c r="C98" s="149">
        <v>124.36</v>
      </c>
      <c r="D98" s="150">
        <v>1.085</v>
      </c>
      <c r="E98" s="151">
        <v>0.22000000000000003</v>
      </c>
      <c r="F98" s="152">
        <v>0.23748148148148149</v>
      </c>
      <c r="G98" s="168">
        <v>167.06</v>
      </c>
      <c r="H98" s="154">
        <v>32.06</v>
      </c>
      <c r="I98" s="148" t="s">
        <v>975</v>
      </c>
      <c r="J98" s="155" t="s">
        <v>1343</v>
      </c>
      <c r="K98" s="156">
        <v>43980</v>
      </c>
      <c r="L98" s="157">
        <v>44021</v>
      </c>
      <c r="M98" s="158">
        <v>5670</v>
      </c>
      <c r="N98" s="159">
        <v>2.0638271604938274</v>
      </c>
      <c r="O98" s="160">
        <v>134.9306</v>
      </c>
      <c r="P98" s="160">
        <v>-6.9400000000001683E-2</v>
      </c>
      <c r="Q98" s="161">
        <v>0.9</v>
      </c>
      <c r="R98" s="162">
        <v>40188.859999999957</v>
      </c>
      <c r="S98" s="163">
        <v>43604.913099999954</v>
      </c>
      <c r="T98" s="163"/>
      <c r="U98" s="164"/>
      <c r="V98" s="165">
        <v>12581.689999999999</v>
      </c>
      <c r="W98" s="165">
        <v>56186.603099999949</v>
      </c>
      <c r="X98" s="166">
        <v>50945</v>
      </c>
      <c r="Y98" s="162">
        <v>5241.6030999999493</v>
      </c>
      <c r="Z98" s="205">
        <v>0.1028874884679547</v>
      </c>
      <c r="AA98" s="205">
        <v>0.13663062702357953</v>
      </c>
      <c r="AB98" s="205">
        <v>0.11629302286779786</v>
      </c>
      <c r="AC98" s="205">
        <v>-1.3405534399843155E-2</v>
      </c>
      <c r="AD98" s="167" t="s">
        <v>972</v>
      </c>
    </row>
    <row r="99" spans="1:30">
      <c r="A99" s="147" t="s">
        <v>938</v>
      </c>
      <c r="B99" s="148">
        <v>135</v>
      </c>
      <c r="C99" s="149">
        <v>120.86</v>
      </c>
      <c r="D99" s="150">
        <v>1.1164000000000001</v>
      </c>
      <c r="E99" s="151">
        <v>0.22000000000000003</v>
      </c>
      <c r="F99" s="152">
        <v>0.2382222222222222</v>
      </c>
      <c r="G99" s="168">
        <v>167.16</v>
      </c>
      <c r="H99" s="154">
        <v>32.159999999999997</v>
      </c>
      <c r="I99" s="148" t="s">
        <v>975</v>
      </c>
      <c r="J99" s="155" t="s">
        <v>1470</v>
      </c>
      <c r="K99" s="156">
        <v>43983</v>
      </c>
      <c r="L99" s="157">
        <v>44025</v>
      </c>
      <c r="M99" s="158">
        <v>5805</v>
      </c>
      <c r="N99" s="159">
        <v>2.0221188630490956</v>
      </c>
      <c r="O99" s="160">
        <v>134.92810400000002</v>
      </c>
      <c r="P99" s="160">
        <v>-7.1895999999981086E-2</v>
      </c>
      <c r="Q99" s="161">
        <v>0.9</v>
      </c>
      <c r="R99" s="162">
        <v>40309.719999999958</v>
      </c>
      <c r="S99" s="163">
        <v>45001.771407999957</v>
      </c>
      <c r="T99" s="163"/>
      <c r="U99" s="164"/>
      <c r="V99" s="165">
        <v>12581.689999999999</v>
      </c>
      <c r="W99" s="165">
        <v>57583.461407999959</v>
      </c>
      <c r="X99" s="166">
        <v>51080</v>
      </c>
      <c r="Y99" s="162">
        <v>6503.4614079999592</v>
      </c>
      <c r="Z99" s="205">
        <v>0.12731913484729751</v>
      </c>
      <c r="AA99" s="205">
        <v>0.16892849083505124</v>
      </c>
      <c r="AB99" s="205">
        <v>0.14657899802293328</v>
      </c>
      <c r="AC99" s="205">
        <v>-1.9259863175635772E-2</v>
      </c>
      <c r="AD99" s="167" t="s">
        <v>972</v>
      </c>
    </row>
    <row r="100" spans="1:30">
      <c r="A100" s="147" t="s">
        <v>939</v>
      </c>
      <c r="B100" s="148">
        <v>135</v>
      </c>
      <c r="C100" s="149">
        <v>120.91</v>
      </c>
      <c r="D100" s="150">
        <v>1.1160000000000001</v>
      </c>
      <c r="E100" s="151">
        <v>0.22000000000000003</v>
      </c>
      <c r="F100" s="152">
        <v>0.23874074074074067</v>
      </c>
      <c r="G100" s="168">
        <v>167.23</v>
      </c>
      <c r="H100" s="154">
        <v>32.22999999999999</v>
      </c>
      <c r="I100" s="148" t="s">
        <v>975</v>
      </c>
      <c r="J100" s="155" t="s">
        <v>1480</v>
      </c>
      <c r="K100" s="156">
        <v>43984</v>
      </c>
      <c r="L100" s="157">
        <v>44025</v>
      </c>
      <c r="M100" s="158">
        <v>5670</v>
      </c>
      <c r="N100" s="159">
        <v>2.0747707231040557</v>
      </c>
      <c r="O100" s="160">
        <v>134.93556000000001</v>
      </c>
      <c r="P100" s="160">
        <v>-6.4439999999990505E-2</v>
      </c>
      <c r="Q100" s="161">
        <v>0.9</v>
      </c>
      <c r="R100" s="162">
        <v>40430.629999999961</v>
      </c>
      <c r="S100" s="163">
        <v>45120.58307999996</v>
      </c>
      <c r="T100" s="163"/>
      <c r="U100" s="164"/>
      <c r="V100" s="165">
        <v>12581.689999999999</v>
      </c>
      <c r="W100" s="165">
        <v>57702.273079999955</v>
      </c>
      <c r="X100" s="166">
        <v>51215</v>
      </c>
      <c r="Y100" s="162">
        <v>6487.2730799999554</v>
      </c>
      <c r="Z100" s="205">
        <v>0.12666744274138342</v>
      </c>
      <c r="AA100" s="205">
        <v>0.16791916302278942</v>
      </c>
      <c r="AB100" s="205">
        <v>0.1457778243123331</v>
      </c>
      <c r="AC100" s="205">
        <v>-1.9110381570949686E-2</v>
      </c>
      <c r="AD100" s="167" t="s">
        <v>972</v>
      </c>
    </row>
    <row r="101" spans="1:30">
      <c r="A101" s="147" t="s">
        <v>940</v>
      </c>
      <c r="B101" s="148">
        <v>135</v>
      </c>
      <c r="C101" s="149">
        <v>120.76</v>
      </c>
      <c r="D101" s="150">
        <v>1.1173</v>
      </c>
      <c r="E101" s="151">
        <v>0.22000000000000003</v>
      </c>
      <c r="F101" s="152">
        <v>0.23725925925925928</v>
      </c>
      <c r="G101" s="168">
        <v>167.03</v>
      </c>
      <c r="H101" s="154">
        <v>32.03</v>
      </c>
      <c r="I101" s="148" t="s">
        <v>975</v>
      </c>
      <c r="J101" s="155" t="s">
        <v>1482</v>
      </c>
      <c r="K101" s="156">
        <v>43985</v>
      </c>
      <c r="L101" s="157">
        <v>44025</v>
      </c>
      <c r="M101" s="158">
        <v>5535</v>
      </c>
      <c r="N101" s="159">
        <v>2.1121860885275519</v>
      </c>
      <c r="O101" s="160">
        <v>134.92514800000001</v>
      </c>
      <c r="P101" s="160">
        <v>-7.4851999999992813E-2</v>
      </c>
      <c r="Q101" s="161">
        <v>0.9</v>
      </c>
      <c r="R101" s="162">
        <v>40551.389999999963</v>
      </c>
      <c r="S101" s="163">
        <v>45308.068046999957</v>
      </c>
      <c r="T101" s="163"/>
      <c r="U101" s="164"/>
      <c r="V101" s="165">
        <v>12581.689999999999</v>
      </c>
      <c r="W101" s="165">
        <v>57889.758046999952</v>
      </c>
      <c r="X101" s="166">
        <v>51350</v>
      </c>
      <c r="Y101" s="162">
        <v>6539.7580469999521</v>
      </c>
      <c r="Z101" s="205">
        <v>0.12735653450827567</v>
      </c>
      <c r="AA101" s="205">
        <v>0.16868824168502461</v>
      </c>
      <c r="AB101" s="205">
        <v>0.14672047553588907</v>
      </c>
      <c r="AC101" s="205">
        <v>-1.9363941027613407E-2</v>
      </c>
      <c r="AD101" s="167" t="s">
        <v>972</v>
      </c>
    </row>
    <row r="102" spans="1:30">
      <c r="A102" s="147" t="s">
        <v>941</v>
      </c>
      <c r="B102" s="148">
        <v>135</v>
      </c>
      <c r="C102" s="149">
        <v>120.69</v>
      </c>
      <c r="D102" s="150">
        <v>1.1180000000000001</v>
      </c>
      <c r="E102" s="151">
        <v>0.22000000000000003</v>
      </c>
      <c r="F102" s="152">
        <v>0.23651851851851857</v>
      </c>
      <c r="G102" s="168">
        <v>166.93</v>
      </c>
      <c r="H102" s="154">
        <v>31.930000000000007</v>
      </c>
      <c r="I102" s="148" t="s">
        <v>975</v>
      </c>
      <c r="J102" s="155" t="s">
        <v>1481</v>
      </c>
      <c r="K102" s="156">
        <v>43986</v>
      </c>
      <c r="L102" s="157">
        <v>44025</v>
      </c>
      <c r="M102" s="158">
        <v>5400</v>
      </c>
      <c r="N102" s="159">
        <v>2.158231481481482</v>
      </c>
      <c r="O102" s="160">
        <v>134.93142</v>
      </c>
      <c r="P102" s="160">
        <v>-6.8579999999997199E-2</v>
      </c>
      <c r="Q102" s="161">
        <v>0.9</v>
      </c>
      <c r="R102" s="162">
        <v>40672.079999999965</v>
      </c>
      <c r="S102" s="163">
        <v>45471.385439999969</v>
      </c>
      <c r="T102" s="163"/>
      <c r="U102" s="164"/>
      <c r="V102" s="165">
        <v>12581.689999999999</v>
      </c>
      <c r="W102" s="165">
        <v>58053.075439999971</v>
      </c>
      <c r="X102" s="166">
        <v>51485</v>
      </c>
      <c r="Y102" s="162">
        <v>6568.0754399999714</v>
      </c>
      <c r="Z102" s="205">
        <v>0.12757260250558367</v>
      </c>
      <c r="AA102" s="205">
        <v>0.16883076118715801</v>
      </c>
      <c r="AB102" s="205">
        <v>0.14704716838285736</v>
      </c>
      <c r="AC102" s="205">
        <v>-1.9474565877273697E-2</v>
      </c>
      <c r="AD102" s="167" t="s">
        <v>972</v>
      </c>
    </row>
    <row r="103" spans="1:30">
      <c r="A103" s="147" t="s">
        <v>942</v>
      </c>
      <c r="B103" s="148">
        <v>135</v>
      </c>
      <c r="C103" s="149">
        <v>120.48</v>
      </c>
      <c r="D103" s="150">
        <v>1.1198999999999999</v>
      </c>
      <c r="E103" s="151">
        <v>0.22000000000000003</v>
      </c>
      <c r="F103" s="152">
        <v>0.23437037037037026</v>
      </c>
      <c r="G103" s="168">
        <v>166.64</v>
      </c>
      <c r="H103" s="154">
        <v>31.639999999999986</v>
      </c>
      <c r="I103" s="148" t="s">
        <v>975</v>
      </c>
      <c r="J103" s="155" t="s">
        <v>1483</v>
      </c>
      <c r="K103" s="156">
        <v>43987</v>
      </c>
      <c r="L103" s="157">
        <v>44025</v>
      </c>
      <c r="M103" s="158">
        <v>5265</v>
      </c>
      <c r="N103" s="159">
        <v>2.1934662867996191</v>
      </c>
      <c r="O103" s="160">
        <v>134.92555199999998</v>
      </c>
      <c r="P103" s="160">
        <v>-7.4448000000018055E-2</v>
      </c>
      <c r="Q103" s="161">
        <v>0.9</v>
      </c>
      <c r="R103" s="162">
        <v>40792.559999999969</v>
      </c>
      <c r="S103" s="163">
        <v>45683.587943999963</v>
      </c>
      <c r="T103" s="163"/>
      <c r="U103" s="164"/>
      <c r="V103" s="165">
        <v>12581.689999999999</v>
      </c>
      <c r="W103" s="165">
        <v>58265.277943999958</v>
      </c>
      <c r="X103" s="166">
        <v>51620</v>
      </c>
      <c r="Y103" s="162">
        <v>6645.2779439999576</v>
      </c>
      <c r="Z103" s="205">
        <v>0.12873455916311416</v>
      </c>
      <c r="AA103" s="205">
        <v>0.17022452928930498</v>
      </c>
      <c r="AB103" s="205">
        <v>0.14860159988262844</v>
      </c>
      <c r="AC103" s="205">
        <v>-1.9867040719514284E-2</v>
      </c>
      <c r="AD103" s="167" t="s">
        <v>972</v>
      </c>
    </row>
    <row r="104" spans="1:30">
      <c r="A104" s="147" t="s">
        <v>953</v>
      </c>
      <c r="B104" s="148">
        <v>135</v>
      </c>
      <c r="C104" s="149">
        <v>120.62</v>
      </c>
      <c r="D104" s="150">
        <v>1.1186</v>
      </c>
      <c r="E104" s="151">
        <v>0.22000000000000003</v>
      </c>
      <c r="F104" s="152">
        <v>0.23577777777777786</v>
      </c>
      <c r="G104" s="168">
        <v>166.83</v>
      </c>
      <c r="H104" s="154">
        <v>31.830000000000013</v>
      </c>
      <c r="I104" s="148" t="s">
        <v>975</v>
      </c>
      <c r="J104" s="155" t="s">
        <v>1484</v>
      </c>
      <c r="K104" s="156">
        <v>43990</v>
      </c>
      <c r="L104" s="157">
        <v>44025</v>
      </c>
      <c r="M104" s="158">
        <v>4860</v>
      </c>
      <c r="N104" s="159">
        <v>2.3905246913580256</v>
      </c>
      <c r="O104" s="160">
        <v>134.925532</v>
      </c>
      <c r="P104" s="160">
        <v>-7.4467999999995982E-2</v>
      </c>
      <c r="Q104" s="161">
        <v>0.9</v>
      </c>
      <c r="R104" s="162">
        <v>40913.179999999971</v>
      </c>
      <c r="S104" s="163">
        <v>45765.48314799997</v>
      </c>
      <c r="T104" s="163"/>
      <c r="U104" s="164"/>
      <c r="V104" s="165">
        <v>12581.689999999999</v>
      </c>
      <c r="W104" s="165">
        <v>58347.173147999973</v>
      </c>
      <c r="X104" s="166">
        <v>51755</v>
      </c>
      <c r="Y104" s="162">
        <v>6592.1731479999726</v>
      </c>
      <c r="Z104" s="205">
        <v>0.12737268182784223</v>
      </c>
      <c r="AA104" s="205">
        <v>0.16828226024300652</v>
      </c>
      <c r="AB104" s="205">
        <v>0.14687894129353185</v>
      </c>
      <c r="AC104" s="205">
        <v>-1.9506259465689624E-2</v>
      </c>
      <c r="AD104" s="167" t="s">
        <v>972</v>
      </c>
    </row>
    <row r="105" spans="1:30">
      <c r="A105" s="147" t="s">
        <v>954</v>
      </c>
      <c r="B105" s="148">
        <v>135</v>
      </c>
      <c r="C105" s="149">
        <v>119.88</v>
      </c>
      <c r="D105" s="150">
        <v>1.1254999999999999</v>
      </c>
      <c r="E105" s="151">
        <v>0.22000000000000003</v>
      </c>
      <c r="F105" s="152">
        <v>0.22822222222222224</v>
      </c>
      <c r="G105" s="168">
        <v>165.81</v>
      </c>
      <c r="H105" s="154">
        <v>30.810000000000002</v>
      </c>
      <c r="I105" s="148" t="s">
        <v>975</v>
      </c>
      <c r="J105" s="155" t="s">
        <v>1486</v>
      </c>
      <c r="K105" s="156">
        <v>43991</v>
      </c>
      <c r="L105" s="157">
        <v>44025</v>
      </c>
      <c r="M105" s="158">
        <v>4725</v>
      </c>
      <c r="N105" s="159">
        <v>2.3800317460317459</v>
      </c>
      <c r="O105" s="160">
        <v>134.92493999999999</v>
      </c>
      <c r="P105" s="160">
        <v>-7.5060000000007676E-2</v>
      </c>
      <c r="Q105" s="161">
        <v>0.9</v>
      </c>
      <c r="R105" s="162">
        <v>41033.059999999969</v>
      </c>
      <c r="S105" s="163">
        <v>46182.709029999962</v>
      </c>
      <c r="T105" s="163"/>
      <c r="U105" s="164"/>
      <c r="V105" s="165">
        <v>12581.689999999999</v>
      </c>
      <c r="W105" s="165">
        <v>58764.399029999957</v>
      </c>
      <c r="X105" s="166">
        <v>51890</v>
      </c>
      <c r="Y105" s="162">
        <v>6874.3990299999568</v>
      </c>
      <c r="Z105" s="205">
        <v>0.13248022798226944</v>
      </c>
      <c r="AA105" s="205">
        <v>0.1748841155979477</v>
      </c>
      <c r="AB105" s="205">
        <v>0.15354748628137704</v>
      </c>
      <c r="AC105" s="205">
        <v>-2.1067258299107605E-2</v>
      </c>
      <c r="AD105" s="167" t="s">
        <v>972</v>
      </c>
    </row>
    <row r="106" spans="1:30">
      <c r="A106" s="147" t="s">
        <v>955</v>
      </c>
      <c r="B106" s="148">
        <v>135</v>
      </c>
      <c r="C106" s="149">
        <v>119.66</v>
      </c>
      <c r="D106" s="150">
        <v>1.1275999999999999</v>
      </c>
      <c r="E106" s="151">
        <v>0.22000000000000003</v>
      </c>
      <c r="F106" s="152">
        <v>0.22592592592592592</v>
      </c>
      <c r="G106" s="168">
        <v>165.5</v>
      </c>
      <c r="H106" s="154">
        <v>30.5</v>
      </c>
      <c r="I106" s="148" t="s">
        <v>975</v>
      </c>
      <c r="J106" s="155" t="s">
        <v>1488</v>
      </c>
      <c r="K106" s="156">
        <v>43992</v>
      </c>
      <c r="L106" s="157">
        <v>44025</v>
      </c>
      <c r="M106" s="158">
        <v>4590</v>
      </c>
      <c r="N106" s="159">
        <v>2.4253812636165577</v>
      </c>
      <c r="O106" s="160">
        <v>134.92861599999998</v>
      </c>
      <c r="P106" s="160">
        <v>-7.1384000000023207E-2</v>
      </c>
      <c r="Q106" s="161">
        <v>0.9</v>
      </c>
      <c r="R106" s="162">
        <v>41152.719999999972</v>
      </c>
      <c r="S106" s="163">
        <v>46403.807071999967</v>
      </c>
      <c r="T106" s="163"/>
      <c r="U106" s="164"/>
      <c r="V106" s="165">
        <v>12581.689999999999</v>
      </c>
      <c r="W106" s="165">
        <v>58985.497071999969</v>
      </c>
      <c r="X106" s="166">
        <v>52025</v>
      </c>
      <c r="Y106" s="162">
        <v>6960.4970719999692</v>
      </c>
      <c r="Z106" s="205">
        <v>0.13379139013935548</v>
      </c>
      <c r="AA106" s="205">
        <v>0.17646838138077081</v>
      </c>
      <c r="AB106" s="205">
        <v>0.15529048578359972</v>
      </c>
      <c r="AC106" s="205">
        <v>-2.1499095644244237E-2</v>
      </c>
      <c r="AD106" s="167" t="s">
        <v>972</v>
      </c>
    </row>
    <row r="107" spans="1:30">
      <c r="A107" s="147" t="s">
        <v>956</v>
      </c>
      <c r="B107" s="148">
        <v>135</v>
      </c>
      <c r="C107" s="149">
        <v>120.14</v>
      </c>
      <c r="D107" s="150">
        <v>1.1231</v>
      </c>
      <c r="E107" s="151">
        <v>0.22000000000000003</v>
      </c>
      <c r="F107" s="152">
        <v>0.23088888888888878</v>
      </c>
      <c r="G107" s="168">
        <v>166.17</v>
      </c>
      <c r="H107" s="154">
        <v>31.169999999999987</v>
      </c>
      <c r="I107" s="148" t="s">
        <v>975</v>
      </c>
      <c r="J107" s="155" t="s">
        <v>1485</v>
      </c>
      <c r="K107" s="156">
        <v>43993</v>
      </c>
      <c r="L107" s="157">
        <v>44025</v>
      </c>
      <c r="M107" s="158">
        <v>4455</v>
      </c>
      <c r="N107" s="159">
        <v>2.553771043771043</v>
      </c>
      <c r="O107" s="160">
        <v>134.92923400000001</v>
      </c>
      <c r="P107" s="160">
        <v>-7.0765999999991891E-2</v>
      </c>
      <c r="Q107" s="161">
        <v>0.9</v>
      </c>
      <c r="R107" s="162">
        <v>41272.859999999971</v>
      </c>
      <c r="S107" s="163">
        <v>46353.54906599997</v>
      </c>
      <c r="T107" s="163"/>
      <c r="U107" s="164"/>
      <c r="V107" s="165">
        <v>12581.689999999999</v>
      </c>
      <c r="W107" s="165">
        <v>58935.239065999966</v>
      </c>
      <c r="X107" s="166">
        <v>52160</v>
      </c>
      <c r="Y107" s="162">
        <v>6775.2390659999655</v>
      </c>
      <c r="Z107" s="205">
        <v>0.12989338700153308</v>
      </c>
      <c r="AA107" s="205">
        <v>0.17118565866000779</v>
      </c>
      <c r="AB107" s="205">
        <v>0.15028484638017758</v>
      </c>
      <c r="AC107" s="205">
        <v>-2.0391459378644505E-2</v>
      </c>
      <c r="AD107" s="167" t="s">
        <v>972</v>
      </c>
    </row>
    <row r="108" spans="1:30">
      <c r="A108" s="147" t="s">
        <v>957</v>
      </c>
      <c r="B108" s="148">
        <v>135</v>
      </c>
      <c r="C108" s="149">
        <v>120</v>
      </c>
      <c r="D108" s="150">
        <v>1.1244000000000001</v>
      </c>
      <c r="E108" s="151">
        <v>0.22000000000000003</v>
      </c>
      <c r="F108" s="152">
        <v>0.22940740740740739</v>
      </c>
      <c r="G108" s="168">
        <v>165.97</v>
      </c>
      <c r="H108" s="154">
        <v>30.97</v>
      </c>
      <c r="I108" s="148" t="s">
        <v>975</v>
      </c>
      <c r="J108" s="155" t="s">
        <v>1487</v>
      </c>
      <c r="K108" s="156">
        <v>43994</v>
      </c>
      <c r="L108" s="157">
        <v>44025</v>
      </c>
      <c r="M108" s="158">
        <v>4320</v>
      </c>
      <c r="N108" s="159">
        <v>2.6166782407407405</v>
      </c>
      <c r="O108" s="160">
        <v>134.928</v>
      </c>
      <c r="P108" s="160">
        <v>-7.2000000000002728E-2</v>
      </c>
      <c r="Q108" s="161">
        <v>0.9</v>
      </c>
      <c r="R108" s="162">
        <v>41392.859999999971</v>
      </c>
      <c r="S108" s="163">
        <v>46542.131783999968</v>
      </c>
      <c r="T108" s="163"/>
      <c r="U108" s="164"/>
      <c r="V108" s="165">
        <v>12581.689999999999</v>
      </c>
      <c r="W108" s="165">
        <v>59123.821783999971</v>
      </c>
      <c r="X108" s="166">
        <v>52295</v>
      </c>
      <c r="Y108" s="162">
        <v>6828.8217839999706</v>
      </c>
      <c r="Z108" s="205">
        <v>0.13058269019982727</v>
      </c>
      <c r="AA108" s="205">
        <v>0.17195297455689218</v>
      </c>
      <c r="AB108" s="205">
        <v>0.15121974584419307</v>
      </c>
      <c r="AC108" s="205">
        <v>-2.0637055644365798E-2</v>
      </c>
      <c r="AD108" s="167" t="s">
        <v>972</v>
      </c>
    </row>
    <row r="109" spans="1:30">
      <c r="A109" s="147" t="s">
        <v>967</v>
      </c>
      <c r="B109" s="148">
        <v>135</v>
      </c>
      <c r="C109" s="149">
        <v>120.07</v>
      </c>
      <c r="D109" s="150">
        <v>1.1237999999999999</v>
      </c>
      <c r="E109" s="151">
        <v>0.22000000000000003</v>
      </c>
      <c r="F109" s="152">
        <v>0.2301481481481481</v>
      </c>
      <c r="G109" s="168">
        <v>166.07</v>
      </c>
      <c r="H109" s="154">
        <v>31.069999999999993</v>
      </c>
      <c r="I109" s="148" t="s">
        <v>975</v>
      </c>
      <c r="J109" s="155" t="s">
        <v>1469</v>
      </c>
      <c r="K109" s="156">
        <v>43997</v>
      </c>
      <c r="L109" s="157">
        <v>44025</v>
      </c>
      <c r="M109" s="158">
        <v>3915</v>
      </c>
      <c r="N109" s="159">
        <v>2.8966922094508298</v>
      </c>
      <c r="O109" s="160">
        <v>134.93466599999999</v>
      </c>
      <c r="P109" s="160">
        <v>-6.5334000000007109E-2</v>
      </c>
      <c r="Q109" s="161">
        <v>0.9</v>
      </c>
      <c r="R109" s="162">
        <v>41512.929999999971</v>
      </c>
      <c r="S109" s="163">
        <v>46652.230733999961</v>
      </c>
      <c r="T109" s="163"/>
      <c r="U109" s="164"/>
      <c r="V109" s="165">
        <v>12581.689999999999</v>
      </c>
      <c r="W109" s="165">
        <v>59233.920733999956</v>
      </c>
      <c r="X109" s="166">
        <v>52430</v>
      </c>
      <c r="Y109" s="162">
        <v>6803.9207339999557</v>
      </c>
      <c r="Z109" s="205">
        <v>0.12977151886324534</v>
      </c>
      <c r="AA109" s="205">
        <v>0.17074552807885612</v>
      </c>
      <c r="AB109" s="205">
        <v>0.15021265430386999</v>
      </c>
      <c r="AC109" s="205">
        <v>-2.0441135440624647E-2</v>
      </c>
      <c r="AD109" s="167" t="s">
        <v>972</v>
      </c>
    </row>
    <row r="110" spans="1:30">
      <c r="A110" s="63" t="s">
        <v>968</v>
      </c>
      <c r="B110" s="2">
        <v>135</v>
      </c>
      <c r="C110" s="56">
        <v>117.87</v>
      </c>
      <c r="D110" s="57">
        <v>1.1447000000000001</v>
      </c>
      <c r="E110" s="32">
        <f t="shared" ref="E110:E126" si="20">10%*Q110+13%</f>
        <v>0.22000000000000003</v>
      </c>
      <c r="F110" s="26">
        <f t="shared" ref="F110:F126" si="21">IF(G110="",($F$1*C110-B110)/B110,H110/B110)</f>
        <v>0.11531213333333354</v>
      </c>
      <c r="H110" s="58">
        <f t="shared" ref="H110:H126" si="22">IF(G110="",$F$1*C110-B110,G110-B110)</f>
        <v>15.567138000000028</v>
      </c>
      <c r="I110" s="2" t="s">
        <v>66</v>
      </c>
      <c r="J110" s="33" t="s">
        <v>960</v>
      </c>
      <c r="K110" s="59">
        <f t="shared" ref="K110:K126" si="23">DATE(MID(J110,1,4),MID(J110,5,2),MID(J110,7,2))</f>
        <v>43998</v>
      </c>
      <c r="L110" s="60" t="str">
        <f t="shared" ref="L110:L126" ca="1" si="24">IF(LEN(J110) &gt; 15,DATE(MID(J110,12,4),MID(J110,16,2),MID(J110,18,2)),TEXT(TODAY(),"yyyy/m/d"))</f>
        <v>2020/11/10</v>
      </c>
      <c r="M110" s="44">
        <f t="shared" ref="M110:M126" ca="1" si="25">(L110-K110+1)*B110</f>
        <v>19980</v>
      </c>
      <c r="N110" s="61">
        <f t="shared" ref="N110:N126" ca="1" si="26">H110/M110*365</f>
        <v>0.2843846531531537</v>
      </c>
      <c r="O110" s="35">
        <f t="shared" ref="O110:O126" si="27">D110*C110</f>
        <v>134.92578900000001</v>
      </c>
      <c r="P110" s="35">
        <f t="shared" ref="P110:P126" si="28">O110-B110</f>
        <v>-7.4210999999991145E-2</v>
      </c>
      <c r="Q110" s="36">
        <f t="shared" ref="Q110:Q126" si="29">B110/150</f>
        <v>0.9</v>
      </c>
      <c r="R110" s="37">
        <f t="shared" ref="R110:R126" si="30">R109+C110-T110</f>
        <v>41630.799999999974</v>
      </c>
      <c r="S110" s="38">
        <f t="shared" ref="S110:S126" si="31">R110*D110</f>
        <v>47654.776759999972</v>
      </c>
      <c r="T110" s="38"/>
      <c r="U110" s="62"/>
      <c r="V110" s="39">
        <f t="shared" ref="V110:V126" si="32">U110+V109</f>
        <v>12581.689999999999</v>
      </c>
      <c r="W110" s="39">
        <f t="shared" ref="W110:W126" si="33">S110+V110</f>
        <v>60236.466759999967</v>
      </c>
      <c r="X110" s="1">
        <f t="shared" ref="X110:X126" si="34">X109+B110</f>
        <v>52565</v>
      </c>
      <c r="Y110" s="37">
        <f t="shared" ref="Y110:Y126" si="35">W110-X110</f>
        <v>7671.4667599999666</v>
      </c>
      <c r="Z110" s="204">
        <f t="shared" ref="Z110:Z126" si="36">W110/X110-1</f>
        <v>0.14594248568439006</v>
      </c>
      <c r="AA110" s="204">
        <f t="shared" ref="AA110:AA121" si="37">S110/(X110-V110)-1</f>
        <v>0.19186672539116878</v>
      </c>
      <c r="AB110" s="204">
        <f>SUM($C$2:C110)*D110/SUM($B$2:B110)-1</f>
        <v>6.0692958156744137E-2</v>
      </c>
      <c r="AC110" s="204">
        <f t="shared" ref="AC110:AC126" si="38">Z110-AB110</f>
        <v>8.5249527527645919E-2</v>
      </c>
      <c r="AD110" s="40">
        <f t="shared" ref="AD110:AD126" si="39">IF(E110-F110&lt;0,"达成",E110-F110)</f>
        <v>0.10468786666666649</v>
      </c>
    </row>
    <row r="111" spans="1:30">
      <c r="A111" s="63" t="s">
        <v>969</v>
      </c>
      <c r="B111" s="2">
        <v>135</v>
      </c>
      <c r="C111" s="56">
        <v>117.14</v>
      </c>
      <c r="D111" s="57">
        <v>1.1518999999999999</v>
      </c>
      <c r="E111" s="32">
        <f t="shared" si="20"/>
        <v>0.22000000000000003</v>
      </c>
      <c r="F111" s="26">
        <f t="shared" si="21"/>
        <v>0.10840471111111112</v>
      </c>
      <c r="H111" s="58">
        <f t="shared" si="22"/>
        <v>14.634636</v>
      </c>
      <c r="I111" s="2" t="s">
        <v>66</v>
      </c>
      <c r="J111" s="33" t="s">
        <v>962</v>
      </c>
      <c r="K111" s="59">
        <f t="shared" si="23"/>
        <v>43999</v>
      </c>
      <c r="L111" s="60" t="str">
        <f t="shared" ca="1" si="24"/>
        <v>2020/11/10</v>
      </c>
      <c r="M111" s="44">
        <f t="shared" ca="1" si="25"/>
        <v>19845</v>
      </c>
      <c r="N111" s="61">
        <f t="shared" ca="1" si="26"/>
        <v>0.26916816024187457</v>
      </c>
      <c r="O111" s="35">
        <f t="shared" si="27"/>
        <v>134.93356599999998</v>
      </c>
      <c r="P111" s="35">
        <f t="shared" si="28"/>
        <v>-6.6434000000015203E-2</v>
      </c>
      <c r="Q111" s="36">
        <f t="shared" si="29"/>
        <v>0.9</v>
      </c>
      <c r="R111" s="37">
        <f t="shared" si="30"/>
        <v>41747.939999999973</v>
      </c>
      <c r="S111" s="38">
        <f t="shared" si="31"/>
        <v>48089.452085999968</v>
      </c>
      <c r="T111" s="38"/>
      <c r="U111" s="62"/>
      <c r="V111" s="39">
        <f t="shared" si="32"/>
        <v>12581.689999999999</v>
      </c>
      <c r="W111" s="39">
        <f t="shared" si="33"/>
        <v>60671.142085999963</v>
      </c>
      <c r="X111" s="1">
        <f t="shared" si="34"/>
        <v>52700</v>
      </c>
      <c r="Y111" s="37">
        <f t="shared" si="35"/>
        <v>7971.1420859999635</v>
      </c>
      <c r="Z111" s="204">
        <f t="shared" si="36"/>
        <v>0.15125506804554001</v>
      </c>
      <c r="AA111" s="204">
        <f t="shared" si="37"/>
        <v>0.19869087421678455</v>
      </c>
      <c r="AB111" s="204">
        <f>SUM($C$2:C111)*D111/SUM($B$2:B111)-1</f>
        <v>6.6753855799999817E-2</v>
      </c>
      <c r="AC111" s="204">
        <f t="shared" si="38"/>
        <v>8.4501212245540192E-2</v>
      </c>
      <c r="AD111" s="40">
        <f t="shared" si="39"/>
        <v>0.11159528888888891</v>
      </c>
    </row>
    <row r="112" spans="1:30">
      <c r="A112" s="63" t="s">
        <v>970</v>
      </c>
      <c r="B112" s="2">
        <v>135</v>
      </c>
      <c r="C112" s="56">
        <v>117.09</v>
      </c>
      <c r="D112" s="57">
        <v>1.1524000000000001</v>
      </c>
      <c r="E112" s="32">
        <f t="shared" si="20"/>
        <v>0.22000000000000003</v>
      </c>
      <c r="F112" s="26">
        <f t="shared" si="21"/>
        <v>0.10793160000000016</v>
      </c>
      <c r="H112" s="58">
        <f t="shared" si="22"/>
        <v>14.57076600000002</v>
      </c>
      <c r="I112" s="2" t="s">
        <v>66</v>
      </c>
      <c r="J112" s="33" t="s">
        <v>964</v>
      </c>
      <c r="K112" s="59">
        <f t="shared" si="23"/>
        <v>44000</v>
      </c>
      <c r="L112" s="60" t="str">
        <f t="shared" ca="1" si="24"/>
        <v>2020/11/10</v>
      </c>
      <c r="M112" s="44">
        <f t="shared" ca="1" si="25"/>
        <v>19710</v>
      </c>
      <c r="N112" s="61">
        <f t="shared" ca="1" si="26"/>
        <v>0.26982900000000037</v>
      </c>
      <c r="O112" s="35">
        <f t="shared" si="27"/>
        <v>134.934516</v>
      </c>
      <c r="P112" s="35">
        <f t="shared" si="28"/>
        <v>-6.5483999999997877E-2</v>
      </c>
      <c r="Q112" s="36">
        <f t="shared" si="29"/>
        <v>0.9</v>
      </c>
      <c r="R112" s="37">
        <f t="shared" si="30"/>
        <v>41865.02999999997</v>
      </c>
      <c r="S112" s="38">
        <f t="shared" si="31"/>
        <v>48245.26057199997</v>
      </c>
      <c r="T112" s="38"/>
      <c r="U112" s="62"/>
      <c r="V112" s="39">
        <f t="shared" si="32"/>
        <v>12581.689999999999</v>
      </c>
      <c r="W112" s="39">
        <f t="shared" si="33"/>
        <v>60826.950571999972</v>
      </c>
      <c r="X112" s="1">
        <f t="shared" si="34"/>
        <v>52835</v>
      </c>
      <c r="Y112" s="37">
        <f t="shared" si="35"/>
        <v>7991.9505719999725</v>
      </c>
      <c r="Z112" s="204">
        <f t="shared" si="36"/>
        <v>0.15126243156998154</v>
      </c>
      <c r="AA112" s="204">
        <f t="shared" si="37"/>
        <v>0.19854145092664366</v>
      </c>
      <c r="AB112" s="204">
        <f>SUM($C$2:C112)*D112/SUM($B$2:B112)-1</f>
        <v>6.661301407333986E-2</v>
      </c>
      <c r="AC112" s="204">
        <f t="shared" si="38"/>
        <v>8.4649417496641677E-2</v>
      </c>
      <c r="AD112" s="40">
        <f t="shared" si="39"/>
        <v>0.11206839999999987</v>
      </c>
    </row>
    <row r="113" spans="1:30">
      <c r="A113" s="63" t="s">
        <v>971</v>
      </c>
      <c r="B113" s="2">
        <v>135</v>
      </c>
      <c r="C113" s="56">
        <v>115.84</v>
      </c>
      <c r="D113" s="57">
        <v>1.1648000000000001</v>
      </c>
      <c r="E113" s="32">
        <f t="shared" si="20"/>
        <v>0.22000000000000003</v>
      </c>
      <c r="F113" s="26">
        <f t="shared" si="21"/>
        <v>9.610382222222226E-2</v>
      </c>
      <c r="H113" s="58">
        <f t="shared" si="22"/>
        <v>12.974016000000006</v>
      </c>
      <c r="I113" s="2" t="s">
        <v>66</v>
      </c>
      <c r="J113" s="33" t="s">
        <v>966</v>
      </c>
      <c r="K113" s="59">
        <f t="shared" si="23"/>
        <v>44001</v>
      </c>
      <c r="L113" s="60" t="str">
        <f t="shared" ca="1" si="24"/>
        <v>2020/11/10</v>
      </c>
      <c r="M113" s="44">
        <f t="shared" ca="1" si="25"/>
        <v>19575</v>
      </c>
      <c r="N113" s="61">
        <f t="shared" ca="1" si="26"/>
        <v>0.24191651800766298</v>
      </c>
      <c r="O113" s="35">
        <f t="shared" si="27"/>
        <v>134.93043200000002</v>
      </c>
      <c r="P113" s="35">
        <f t="shared" si="28"/>
        <v>-6.9567999999975427E-2</v>
      </c>
      <c r="Q113" s="36">
        <f t="shared" si="29"/>
        <v>0.9</v>
      </c>
      <c r="R113" s="37">
        <f t="shared" si="30"/>
        <v>41980.869999999966</v>
      </c>
      <c r="S113" s="38">
        <f t="shared" si="31"/>
        <v>48899.317375999963</v>
      </c>
      <c r="T113" s="38"/>
      <c r="U113" s="62"/>
      <c r="V113" s="39">
        <f t="shared" si="32"/>
        <v>12581.689999999999</v>
      </c>
      <c r="W113" s="39">
        <f t="shared" si="33"/>
        <v>61481.007375999965</v>
      </c>
      <c r="X113" s="1">
        <f t="shared" si="34"/>
        <v>52970</v>
      </c>
      <c r="Y113" s="37">
        <f t="shared" si="35"/>
        <v>8511.007375999965</v>
      </c>
      <c r="Z113" s="204">
        <f t="shared" si="36"/>
        <v>0.16067599350575734</v>
      </c>
      <c r="AA113" s="204">
        <f t="shared" si="37"/>
        <v>0.21072947533580799</v>
      </c>
      <c r="AB113" s="204">
        <f>SUM($C$2:C113)*D113/SUM($B$2:B113)-1</f>
        <v>7.7394994629993441E-2</v>
      </c>
      <c r="AC113" s="204">
        <f t="shared" si="38"/>
        <v>8.3280998875763901E-2</v>
      </c>
      <c r="AD113" s="40">
        <f t="shared" si="39"/>
        <v>0.12389617777777777</v>
      </c>
    </row>
    <row r="114" spans="1:30">
      <c r="A114" s="63" t="s">
        <v>983</v>
      </c>
      <c r="B114" s="2">
        <v>135</v>
      </c>
      <c r="C114" s="56">
        <v>115.72</v>
      </c>
      <c r="D114" s="57">
        <v>1.1659999999999999</v>
      </c>
      <c r="E114" s="32">
        <f t="shared" si="20"/>
        <v>0.22000000000000003</v>
      </c>
      <c r="F114" s="26">
        <f t="shared" si="21"/>
        <v>9.4968355555555578E-2</v>
      </c>
      <c r="H114" s="58">
        <f t="shared" si="22"/>
        <v>12.820728000000003</v>
      </c>
      <c r="I114" s="2" t="s">
        <v>66</v>
      </c>
      <c r="J114" s="33" t="s">
        <v>984</v>
      </c>
      <c r="K114" s="59">
        <f t="shared" si="23"/>
        <v>44004</v>
      </c>
      <c r="L114" s="60" t="str">
        <f t="shared" ca="1" si="24"/>
        <v>2020/11/10</v>
      </c>
      <c r="M114" s="44">
        <f t="shared" ca="1" si="25"/>
        <v>19170</v>
      </c>
      <c r="N114" s="61">
        <f t="shared" ca="1" si="26"/>
        <v>0.24410880125195622</v>
      </c>
      <c r="O114" s="35">
        <f t="shared" si="27"/>
        <v>134.92952</v>
      </c>
      <c r="P114" s="35">
        <f t="shared" si="28"/>
        <v>-7.0480000000003429E-2</v>
      </c>
      <c r="Q114" s="36">
        <f t="shared" si="29"/>
        <v>0.9</v>
      </c>
      <c r="R114" s="37">
        <f t="shared" si="30"/>
        <v>42096.589999999967</v>
      </c>
      <c r="S114" s="38">
        <f t="shared" si="31"/>
        <v>49084.623939999961</v>
      </c>
      <c r="T114" s="38"/>
      <c r="U114" s="62"/>
      <c r="V114" s="39">
        <f t="shared" si="32"/>
        <v>12581.689999999999</v>
      </c>
      <c r="W114" s="39">
        <f t="shared" si="33"/>
        <v>61666.313939999964</v>
      </c>
      <c r="X114" s="1">
        <f t="shared" si="34"/>
        <v>53105</v>
      </c>
      <c r="Y114" s="37">
        <f t="shared" si="35"/>
        <v>8561.3139399999636</v>
      </c>
      <c r="Z114" s="204">
        <f t="shared" si="36"/>
        <v>0.16121483739760789</v>
      </c>
      <c r="AA114" s="204">
        <f t="shared" si="37"/>
        <v>0.21126887068208311</v>
      </c>
      <c r="AB114" s="204">
        <f>SUM($C$2:C114)*D114/SUM($B$2:B114)-1</f>
        <v>7.7812403765011195E-2</v>
      </c>
      <c r="AC114" s="204">
        <f t="shared" si="38"/>
        <v>8.3402433632596695E-2</v>
      </c>
      <c r="AD114" s="40">
        <f t="shared" si="39"/>
        <v>0.12503164444444445</v>
      </c>
    </row>
    <row r="115" spans="1:30">
      <c r="A115" s="63" t="s">
        <v>985</v>
      </c>
      <c r="B115" s="2">
        <v>135</v>
      </c>
      <c r="C115" s="56">
        <v>115.31</v>
      </c>
      <c r="D115" s="57">
        <v>1.1700999999999999</v>
      </c>
      <c r="E115" s="32">
        <f t="shared" si="20"/>
        <v>0.22000000000000003</v>
      </c>
      <c r="F115" s="26">
        <f t="shared" si="21"/>
        <v>9.1088844444444539E-2</v>
      </c>
      <c r="H115" s="58">
        <f t="shared" si="22"/>
        <v>12.296994000000012</v>
      </c>
      <c r="I115" s="2" t="s">
        <v>66</v>
      </c>
      <c r="J115" s="33" t="s">
        <v>986</v>
      </c>
      <c r="K115" s="59">
        <f t="shared" si="23"/>
        <v>44005</v>
      </c>
      <c r="L115" s="60" t="str">
        <f t="shared" ca="1" si="24"/>
        <v>2020/11/10</v>
      </c>
      <c r="M115" s="44">
        <f t="shared" ca="1" si="25"/>
        <v>19035</v>
      </c>
      <c r="N115" s="61">
        <f t="shared" ca="1" si="26"/>
        <v>0.23579736327817202</v>
      </c>
      <c r="O115" s="35">
        <f t="shared" si="27"/>
        <v>134.92423099999999</v>
      </c>
      <c r="P115" s="35">
        <f t="shared" si="28"/>
        <v>-7.5769000000008191E-2</v>
      </c>
      <c r="Q115" s="36">
        <f t="shared" si="29"/>
        <v>0.9</v>
      </c>
      <c r="R115" s="37">
        <f t="shared" si="30"/>
        <v>40803.259999999966</v>
      </c>
      <c r="S115" s="38">
        <f t="shared" si="31"/>
        <v>47743.89452599996</v>
      </c>
      <c r="T115" s="38">
        <v>1408.64</v>
      </c>
      <c r="U115" s="62">
        <v>1648.25</v>
      </c>
      <c r="V115" s="39">
        <f t="shared" si="32"/>
        <v>14229.939999999999</v>
      </c>
      <c r="W115" s="39">
        <f t="shared" si="33"/>
        <v>61973.834525999962</v>
      </c>
      <c r="X115" s="1">
        <f t="shared" si="34"/>
        <v>53240</v>
      </c>
      <c r="Y115" s="37">
        <f t="shared" si="35"/>
        <v>8733.8345259999624</v>
      </c>
      <c r="Z115" s="204">
        <f t="shared" si="36"/>
        <v>0.16404647870022471</v>
      </c>
      <c r="AA115" s="204">
        <f t="shared" si="37"/>
        <v>0.22388672373228768</v>
      </c>
      <c r="AB115" s="204">
        <f>SUM($C$2:C115)*D115/SUM($B$2:B115)-1</f>
        <v>8.0888534041184013E-2</v>
      </c>
      <c r="AC115" s="204">
        <f t="shared" si="38"/>
        <v>8.3157944659040695E-2</v>
      </c>
      <c r="AD115" s="40">
        <f t="shared" si="39"/>
        <v>0.12891115555555549</v>
      </c>
    </row>
    <row r="116" spans="1:30">
      <c r="A116" s="63" t="s">
        <v>987</v>
      </c>
      <c r="B116" s="2">
        <v>135</v>
      </c>
      <c r="C116" s="56">
        <v>115.52</v>
      </c>
      <c r="D116" s="57">
        <v>1.1679999999999999</v>
      </c>
      <c r="E116" s="32">
        <f t="shared" si="20"/>
        <v>0.22000000000000003</v>
      </c>
      <c r="F116" s="26">
        <f t="shared" si="21"/>
        <v>9.307591111111109E-2</v>
      </c>
      <c r="H116" s="58">
        <f t="shared" si="22"/>
        <v>12.565247999999997</v>
      </c>
      <c r="I116" s="2" t="s">
        <v>66</v>
      </c>
      <c r="J116" s="33" t="s">
        <v>988</v>
      </c>
      <c r="K116" s="59">
        <f t="shared" si="23"/>
        <v>44006</v>
      </c>
      <c r="L116" s="60" t="str">
        <f t="shared" ca="1" si="24"/>
        <v>2020/11/10</v>
      </c>
      <c r="M116" s="44">
        <f t="shared" ca="1" si="25"/>
        <v>18900</v>
      </c>
      <c r="N116" s="61">
        <f t="shared" ca="1" si="26"/>
        <v>0.24266219682539675</v>
      </c>
      <c r="O116" s="35">
        <f t="shared" si="27"/>
        <v>134.92735999999999</v>
      </c>
      <c r="P116" s="35">
        <f t="shared" si="28"/>
        <v>-7.2640000000006921E-2</v>
      </c>
      <c r="Q116" s="36">
        <f t="shared" si="29"/>
        <v>0.9</v>
      </c>
      <c r="R116" s="37">
        <f t="shared" si="30"/>
        <v>40918.779999999962</v>
      </c>
      <c r="S116" s="38">
        <f t="shared" si="31"/>
        <v>47793.13503999995</v>
      </c>
      <c r="T116" s="38"/>
      <c r="U116" s="62"/>
      <c r="V116" s="39">
        <f t="shared" si="32"/>
        <v>14229.939999999999</v>
      </c>
      <c r="W116" s="39">
        <f t="shared" si="33"/>
        <v>62023.075039999952</v>
      </c>
      <c r="X116" s="1">
        <f t="shared" si="34"/>
        <v>53375</v>
      </c>
      <c r="Y116" s="37">
        <f t="shared" si="35"/>
        <v>8648.0750399999524</v>
      </c>
      <c r="Z116" s="204">
        <f t="shared" si="36"/>
        <v>0.16202482510538552</v>
      </c>
      <c r="AA116" s="204">
        <f t="shared" si="37"/>
        <v>0.22092379063922629</v>
      </c>
      <c r="AB116" s="204">
        <f>SUM($C$2:C116)*D116/SUM($B$2:B116)-1</f>
        <v>7.8264068899521311E-2</v>
      </c>
      <c r="AC116" s="204">
        <f t="shared" si="38"/>
        <v>8.3760756205864206E-2</v>
      </c>
      <c r="AD116" s="40">
        <f t="shared" si="39"/>
        <v>0.12692408888888895</v>
      </c>
    </row>
    <row r="117" spans="1:30">
      <c r="A117" s="63" t="s">
        <v>1106</v>
      </c>
      <c r="B117" s="2">
        <v>135</v>
      </c>
      <c r="C117" s="56">
        <v>116.02</v>
      </c>
      <c r="D117" s="57">
        <v>1.163</v>
      </c>
      <c r="E117" s="32">
        <f t="shared" si="20"/>
        <v>0.22000000000000003</v>
      </c>
      <c r="F117" s="26">
        <f t="shared" si="21"/>
        <v>9.7807022222222192E-2</v>
      </c>
      <c r="H117" s="58">
        <f t="shared" si="22"/>
        <v>13.203947999999997</v>
      </c>
      <c r="I117" s="2" t="s">
        <v>66</v>
      </c>
      <c r="J117" s="33" t="s">
        <v>1111</v>
      </c>
      <c r="K117" s="59">
        <f t="shared" si="23"/>
        <v>44011</v>
      </c>
      <c r="L117" s="60" t="str">
        <f t="shared" ca="1" si="24"/>
        <v>2020/11/10</v>
      </c>
      <c r="M117" s="44">
        <f t="shared" ca="1" si="25"/>
        <v>18225</v>
      </c>
      <c r="N117" s="61">
        <f t="shared" ca="1" si="26"/>
        <v>0.26444120823045258</v>
      </c>
      <c r="O117" s="35">
        <f t="shared" si="27"/>
        <v>134.93126000000001</v>
      </c>
      <c r="P117" s="35">
        <f t="shared" si="28"/>
        <v>-6.8739999999991142E-2</v>
      </c>
      <c r="Q117" s="36">
        <f t="shared" si="29"/>
        <v>0.9</v>
      </c>
      <c r="R117" s="37">
        <f t="shared" si="30"/>
        <v>41034.799999999959</v>
      </c>
      <c r="S117" s="38">
        <f t="shared" si="31"/>
        <v>47723.472399999955</v>
      </c>
      <c r="T117" s="38"/>
      <c r="U117" s="62"/>
      <c r="V117" s="39">
        <f t="shared" si="32"/>
        <v>14229.939999999999</v>
      </c>
      <c r="W117" s="39">
        <f t="shared" si="33"/>
        <v>61953.412399999957</v>
      </c>
      <c r="X117" s="1">
        <f t="shared" si="34"/>
        <v>53510</v>
      </c>
      <c r="Y117" s="37">
        <f t="shared" si="35"/>
        <v>8443.4123999999574</v>
      </c>
      <c r="Z117" s="204">
        <f t="shared" si="36"/>
        <v>0.15779129882264908</v>
      </c>
      <c r="AA117" s="204">
        <f t="shared" si="37"/>
        <v>0.21495416249364063</v>
      </c>
      <c r="AB117" s="204">
        <f>SUM($C$2:C117)*D117/SUM($B$2:B117)-1</f>
        <v>7.3014989879822911E-2</v>
      </c>
      <c r="AC117" s="204">
        <f t="shared" si="38"/>
        <v>8.4776308942826173E-2</v>
      </c>
      <c r="AD117" s="40">
        <f t="shared" si="39"/>
        <v>0.12219297777777784</v>
      </c>
    </row>
    <row r="118" spans="1:30">
      <c r="A118" s="63" t="s">
        <v>1107</v>
      </c>
      <c r="B118" s="2">
        <v>135</v>
      </c>
      <c r="C118" s="56">
        <v>114.09</v>
      </c>
      <c r="D118" s="57">
        <v>1.1827000000000001</v>
      </c>
      <c r="E118" s="32">
        <f t="shared" si="20"/>
        <v>0.22000000000000003</v>
      </c>
      <c r="F118" s="26">
        <f t="shared" si="21"/>
        <v>7.9544933333333484E-2</v>
      </c>
      <c r="H118" s="58">
        <f t="shared" si="22"/>
        <v>10.73856600000002</v>
      </c>
      <c r="I118" s="2" t="s">
        <v>66</v>
      </c>
      <c r="J118" s="33" t="s">
        <v>1112</v>
      </c>
      <c r="K118" s="59">
        <f t="shared" si="23"/>
        <v>44012</v>
      </c>
      <c r="L118" s="60" t="str">
        <f t="shared" ca="1" si="24"/>
        <v>2020/11/10</v>
      </c>
      <c r="M118" s="44">
        <f t="shared" ca="1" si="25"/>
        <v>18090</v>
      </c>
      <c r="N118" s="61">
        <f t="shared" ca="1" si="26"/>
        <v>0.21667090049751284</v>
      </c>
      <c r="O118" s="35">
        <f t="shared" si="27"/>
        <v>134.93424300000001</v>
      </c>
      <c r="P118" s="35">
        <f t="shared" si="28"/>
        <v>-6.575699999999074E-2</v>
      </c>
      <c r="Q118" s="36">
        <f t="shared" si="29"/>
        <v>0.9</v>
      </c>
      <c r="R118" s="37">
        <f t="shared" si="30"/>
        <v>37453.519999999953</v>
      </c>
      <c r="S118" s="38">
        <f t="shared" si="31"/>
        <v>44296.278103999946</v>
      </c>
      <c r="T118" s="38">
        <v>3695.37</v>
      </c>
      <c r="U118" s="62">
        <v>4370.51</v>
      </c>
      <c r="V118" s="39">
        <f t="shared" si="32"/>
        <v>18600.449999999997</v>
      </c>
      <c r="W118" s="39">
        <f t="shared" si="33"/>
        <v>62896.728103999943</v>
      </c>
      <c r="X118" s="1">
        <f t="shared" si="34"/>
        <v>53645</v>
      </c>
      <c r="Y118" s="37">
        <f t="shared" si="35"/>
        <v>9251.7281039999434</v>
      </c>
      <c r="Z118" s="204">
        <f t="shared" si="36"/>
        <v>0.17246207668934566</v>
      </c>
      <c r="AA118" s="204">
        <f t="shared" si="37"/>
        <v>0.26399905560208192</v>
      </c>
      <c r="AB118" s="204">
        <f>SUM($C$2:C118)*D118/SUM($B$2:B118)-1</f>
        <v>9.0414538350580331E-2</v>
      </c>
      <c r="AC118" s="204">
        <f t="shared" si="38"/>
        <v>8.2047538338765325E-2</v>
      </c>
      <c r="AD118" s="40">
        <f t="shared" si="39"/>
        <v>0.14045506666666654</v>
      </c>
    </row>
    <row r="119" spans="1:30">
      <c r="A119" s="63" t="s">
        <v>1108</v>
      </c>
      <c r="B119" s="2">
        <v>135</v>
      </c>
      <c r="C119" s="56">
        <v>113.75</v>
      </c>
      <c r="D119" s="57">
        <v>1.1861999999999999</v>
      </c>
      <c r="E119" s="32">
        <f t="shared" si="20"/>
        <v>0.22000000000000003</v>
      </c>
      <c r="F119" s="26">
        <f t="shared" si="21"/>
        <v>7.6327777777777966E-2</v>
      </c>
      <c r="H119" s="58">
        <f t="shared" si="22"/>
        <v>10.304250000000025</v>
      </c>
      <c r="I119" s="2" t="s">
        <v>66</v>
      </c>
      <c r="J119" s="33" t="s">
        <v>1113</v>
      </c>
      <c r="K119" s="59">
        <f t="shared" si="23"/>
        <v>44013</v>
      </c>
      <c r="L119" s="60" t="str">
        <f t="shared" ca="1" si="24"/>
        <v>2020/11/10</v>
      </c>
      <c r="M119" s="44">
        <f t="shared" ca="1" si="25"/>
        <v>17955</v>
      </c>
      <c r="N119" s="61">
        <f t="shared" ca="1" si="26"/>
        <v>0.20947096908939064</v>
      </c>
      <c r="O119" s="35">
        <f t="shared" si="27"/>
        <v>134.93025</v>
      </c>
      <c r="P119" s="35">
        <f t="shared" si="28"/>
        <v>-6.9749999999999091E-2</v>
      </c>
      <c r="Q119" s="36">
        <f t="shared" si="29"/>
        <v>0.9</v>
      </c>
      <c r="R119" s="37">
        <f t="shared" si="30"/>
        <v>36241.96999999995</v>
      </c>
      <c r="S119" s="38">
        <f t="shared" si="31"/>
        <v>42990.224813999936</v>
      </c>
      <c r="T119" s="38">
        <v>1325.3</v>
      </c>
      <c r="U119" s="62">
        <v>1572.07</v>
      </c>
      <c r="V119" s="39">
        <f t="shared" si="32"/>
        <v>20172.519999999997</v>
      </c>
      <c r="W119" s="39">
        <f t="shared" si="33"/>
        <v>63162.744813999932</v>
      </c>
      <c r="X119" s="1">
        <f t="shared" si="34"/>
        <v>53780</v>
      </c>
      <c r="Y119" s="37">
        <f t="shared" si="35"/>
        <v>9382.7448139999324</v>
      </c>
      <c r="Z119" s="204">
        <f t="shared" si="36"/>
        <v>0.17446531822238631</v>
      </c>
      <c r="AA119" s="204">
        <f t="shared" si="37"/>
        <v>0.27918620539236905</v>
      </c>
      <c r="AB119" s="204">
        <f>SUM($C$2:C119)*D119/SUM($B$2:B119)-1</f>
        <v>9.2850928731343041E-2</v>
      </c>
      <c r="AC119" s="204">
        <f t="shared" si="38"/>
        <v>8.1614389491043271E-2</v>
      </c>
      <c r="AD119" s="40">
        <f t="shared" si="39"/>
        <v>0.14367222222222206</v>
      </c>
    </row>
    <row r="120" spans="1:30">
      <c r="A120" s="63" t="s">
        <v>1109</v>
      </c>
      <c r="B120" s="2">
        <v>135</v>
      </c>
      <c r="C120" s="56">
        <v>111.98</v>
      </c>
      <c r="D120" s="57">
        <v>1.2049000000000001</v>
      </c>
      <c r="E120" s="32">
        <f t="shared" si="20"/>
        <v>0.22000000000000003</v>
      </c>
      <c r="F120" s="26">
        <f t="shared" si="21"/>
        <v>5.9579644444444621E-2</v>
      </c>
      <c r="H120" s="58">
        <f t="shared" si="22"/>
        <v>8.0432520000000238</v>
      </c>
      <c r="I120" s="2" t="s">
        <v>66</v>
      </c>
      <c r="J120" s="33" t="s">
        <v>1115</v>
      </c>
      <c r="K120" s="59">
        <f t="shared" si="23"/>
        <v>44014</v>
      </c>
      <c r="L120" s="60" t="str">
        <f t="shared" ca="1" si="24"/>
        <v>2020/11/10</v>
      </c>
      <c r="M120" s="44">
        <f t="shared" ca="1" si="25"/>
        <v>17820</v>
      </c>
      <c r="N120" s="61">
        <f t="shared" ca="1" si="26"/>
        <v>0.16474674410774459</v>
      </c>
      <c r="O120" s="35">
        <f t="shared" si="27"/>
        <v>134.92470200000002</v>
      </c>
      <c r="P120" s="35">
        <f t="shared" si="28"/>
        <v>-7.5297999999975218E-2</v>
      </c>
      <c r="Q120" s="36">
        <f t="shared" si="29"/>
        <v>0.9</v>
      </c>
      <c r="R120" s="37">
        <f t="shared" si="30"/>
        <v>30548.999999999953</v>
      </c>
      <c r="S120" s="38">
        <f t="shared" si="31"/>
        <v>36808.490099999945</v>
      </c>
      <c r="T120" s="38">
        <v>5804.95</v>
      </c>
      <c r="U120" s="62">
        <v>6994.38</v>
      </c>
      <c r="V120" s="39">
        <f t="shared" si="32"/>
        <v>27166.899999999998</v>
      </c>
      <c r="W120" s="39">
        <f t="shared" si="33"/>
        <v>63975.390099999946</v>
      </c>
      <c r="X120" s="1">
        <f t="shared" si="34"/>
        <v>53915</v>
      </c>
      <c r="Y120" s="37">
        <f t="shared" si="35"/>
        <v>10060.390099999946</v>
      </c>
      <c r="Z120" s="204">
        <f t="shared" si="36"/>
        <v>0.18659723824538532</v>
      </c>
      <c r="AA120" s="204">
        <f t="shared" si="37"/>
        <v>0.37611606431858502</v>
      </c>
      <c r="AB120" s="204">
        <f>SUM($C$2:C120)*D120/SUM($B$2:B120)-1</f>
        <v>0.10915819272278759</v>
      </c>
      <c r="AC120" s="204">
        <f t="shared" si="38"/>
        <v>7.7439045522597727E-2</v>
      </c>
      <c r="AD120" s="40">
        <f t="shared" si="39"/>
        <v>0.16042035555555539</v>
      </c>
    </row>
    <row r="121" spans="1:30">
      <c r="A121" s="63" t="s">
        <v>1110</v>
      </c>
      <c r="B121" s="2">
        <v>135</v>
      </c>
      <c r="C121" s="180">
        <v>110.61</v>
      </c>
      <c r="D121" s="181">
        <v>1.2199</v>
      </c>
      <c r="E121" s="32">
        <f t="shared" si="20"/>
        <v>0.22000000000000003</v>
      </c>
      <c r="F121" s="26">
        <f t="shared" si="21"/>
        <v>4.6616400000000044E-2</v>
      </c>
      <c r="H121" s="58">
        <f t="shared" si="22"/>
        <v>6.2932140000000061</v>
      </c>
      <c r="I121" s="2" t="s">
        <v>66</v>
      </c>
      <c r="J121" s="33" t="s">
        <v>1117</v>
      </c>
      <c r="K121" s="59">
        <f t="shared" si="23"/>
        <v>44015</v>
      </c>
      <c r="L121" s="60" t="str">
        <f t="shared" ca="1" si="24"/>
        <v>2020/11/10</v>
      </c>
      <c r="M121" s="44">
        <f t="shared" ca="1" si="25"/>
        <v>17685</v>
      </c>
      <c r="N121" s="61">
        <f t="shared" ca="1" si="26"/>
        <v>0.12988538931297722</v>
      </c>
      <c r="O121" s="35">
        <f t="shared" si="27"/>
        <v>134.93313900000001</v>
      </c>
      <c r="P121" s="35">
        <f t="shared" si="28"/>
        <v>-6.6860999999988735E-2</v>
      </c>
      <c r="Q121" s="36">
        <f t="shared" si="29"/>
        <v>0.9</v>
      </c>
      <c r="R121" s="37">
        <f t="shared" si="30"/>
        <v>25992.829999999954</v>
      </c>
      <c r="S121" s="38">
        <f t="shared" si="31"/>
        <v>31708.653316999946</v>
      </c>
      <c r="T121" s="38">
        <v>4666.78</v>
      </c>
      <c r="U121" s="62">
        <v>5693</v>
      </c>
      <c r="V121" s="39">
        <f t="shared" si="32"/>
        <v>32859.899999999994</v>
      </c>
      <c r="W121" s="39">
        <f t="shared" si="33"/>
        <v>64568.55331699994</v>
      </c>
      <c r="X121" s="1">
        <f t="shared" si="34"/>
        <v>54050</v>
      </c>
      <c r="Y121" s="37">
        <f t="shared" si="35"/>
        <v>10518.55331699994</v>
      </c>
      <c r="Z121" s="204">
        <f t="shared" si="36"/>
        <v>0.19460783195189535</v>
      </c>
      <c r="AA121" s="204">
        <f t="shared" si="37"/>
        <v>0.49638998008503665</v>
      </c>
      <c r="AB121" s="204">
        <f>SUM($C$2:C121)*D121/SUM($B$2:B121)-1</f>
        <v>0.12194687975535157</v>
      </c>
      <c r="AC121" s="204">
        <f t="shared" si="38"/>
        <v>7.2660952196543782E-2</v>
      </c>
      <c r="AD121" s="40">
        <f t="shared" si="39"/>
        <v>0.17338359999999997</v>
      </c>
    </row>
    <row r="122" spans="1:30">
      <c r="A122" s="63" t="s">
        <v>1464</v>
      </c>
      <c r="B122" s="2">
        <v>120</v>
      </c>
      <c r="C122" s="180">
        <v>94.54</v>
      </c>
      <c r="D122" s="181">
        <v>1.2686999999999999</v>
      </c>
      <c r="E122" s="32">
        <f t="shared" si="20"/>
        <v>0.21000000000000002</v>
      </c>
      <c r="F122" s="26">
        <f t="shared" si="21"/>
        <v>6.3783000000000815E-3</v>
      </c>
      <c r="H122" s="58">
        <f t="shared" si="22"/>
        <v>0.76539600000000974</v>
      </c>
      <c r="I122" s="2" t="s">
        <v>66</v>
      </c>
      <c r="J122" s="33" t="s">
        <v>1453</v>
      </c>
      <c r="K122" s="59">
        <f t="shared" si="23"/>
        <v>44018</v>
      </c>
      <c r="L122" s="60" t="str">
        <f t="shared" ca="1" si="24"/>
        <v>2020/11/10</v>
      </c>
      <c r="M122" s="44">
        <f t="shared" ca="1" si="25"/>
        <v>15360</v>
      </c>
      <c r="N122" s="61">
        <f t="shared" ca="1" si="26"/>
        <v>1.8188121093750231E-2</v>
      </c>
      <c r="O122" s="35">
        <f t="shared" si="27"/>
        <v>119.942898</v>
      </c>
      <c r="P122" s="35">
        <f t="shared" si="28"/>
        <v>-5.710200000000043E-2</v>
      </c>
      <c r="Q122" s="36">
        <f t="shared" si="29"/>
        <v>0.8</v>
      </c>
      <c r="R122" s="37">
        <f t="shared" si="30"/>
        <v>17414.209999999955</v>
      </c>
      <c r="S122" s="38">
        <f t="shared" si="31"/>
        <v>22093.408226999942</v>
      </c>
      <c r="T122" s="38">
        <v>8673.16</v>
      </c>
      <c r="U122" s="62">
        <v>11003.64</v>
      </c>
      <c r="V122" s="39">
        <f t="shared" si="32"/>
        <v>43863.539999999994</v>
      </c>
      <c r="W122" s="39">
        <f t="shared" si="33"/>
        <v>65956.948226999928</v>
      </c>
      <c r="X122" s="1">
        <f t="shared" si="34"/>
        <v>54170</v>
      </c>
      <c r="Y122" s="37">
        <f t="shared" si="35"/>
        <v>11786.948226999928</v>
      </c>
      <c r="Z122" s="204">
        <f t="shared" si="36"/>
        <v>0.21759180777182818</v>
      </c>
      <c r="AA122" s="204">
        <v>0</v>
      </c>
      <c r="AB122" s="204">
        <f>SUM($C$2:C122)*D122/SUM($B$2:B122)-1</f>
        <v>0.16560945901639346</v>
      </c>
      <c r="AC122" s="204">
        <f t="shared" si="38"/>
        <v>5.1982348755434726E-2</v>
      </c>
      <c r="AD122" s="40">
        <f t="shared" si="39"/>
        <v>0.20362169999999993</v>
      </c>
    </row>
    <row r="123" spans="1:30">
      <c r="A123" s="63" t="s">
        <v>1465</v>
      </c>
      <c r="B123" s="2">
        <v>120</v>
      </c>
      <c r="C123" s="180">
        <v>93.32</v>
      </c>
      <c r="D123" s="181">
        <v>1.2853000000000001</v>
      </c>
      <c r="E123" s="32">
        <f t="shared" si="20"/>
        <v>0.21000000000000002</v>
      </c>
      <c r="F123" s="26">
        <f t="shared" si="21"/>
        <v>-6.6085999999999723E-3</v>
      </c>
      <c r="H123" s="58">
        <f t="shared" si="22"/>
        <v>-0.79303199999999663</v>
      </c>
      <c r="I123" s="2" t="s">
        <v>66</v>
      </c>
      <c r="J123" s="33" t="s">
        <v>1455</v>
      </c>
      <c r="K123" s="59">
        <f t="shared" si="23"/>
        <v>44019</v>
      </c>
      <c r="L123" s="60" t="str">
        <f t="shared" ca="1" si="24"/>
        <v>2020/11/10</v>
      </c>
      <c r="M123" s="44">
        <f t="shared" ca="1" si="25"/>
        <v>15240</v>
      </c>
      <c r="N123" s="61">
        <f t="shared" ca="1" si="26"/>
        <v>-1.8993220472440866E-2</v>
      </c>
      <c r="O123" s="35">
        <f t="shared" si="27"/>
        <v>119.94419600000001</v>
      </c>
      <c r="P123" s="35">
        <f t="shared" si="28"/>
        <v>-5.5803999999994858E-2</v>
      </c>
      <c r="Q123" s="36">
        <f t="shared" si="29"/>
        <v>0.8</v>
      </c>
      <c r="R123" s="37">
        <f t="shared" si="30"/>
        <v>15187.739999999954</v>
      </c>
      <c r="S123" s="38">
        <f t="shared" si="31"/>
        <v>19520.802221999944</v>
      </c>
      <c r="T123" s="38">
        <v>2319.79</v>
      </c>
      <c r="U123" s="62">
        <v>2981.63</v>
      </c>
      <c r="V123" s="39">
        <f t="shared" si="32"/>
        <v>46845.169999999991</v>
      </c>
      <c r="W123" s="39">
        <f t="shared" si="33"/>
        <v>66365.972221999938</v>
      </c>
      <c r="X123" s="1">
        <f t="shared" si="34"/>
        <v>54290</v>
      </c>
      <c r="Y123" s="37">
        <f t="shared" si="35"/>
        <v>12075.972221999938</v>
      </c>
      <c r="Z123" s="204">
        <f t="shared" si="36"/>
        <v>0.22243455925584699</v>
      </c>
      <c r="AA123" s="204">
        <v>0</v>
      </c>
      <c r="AB123" s="204">
        <f>SUM($C$2:C123)*D123/SUM($B$2:B123)-1</f>
        <v>0.17954901784207355</v>
      </c>
      <c r="AC123" s="204">
        <f t="shared" si="38"/>
        <v>4.2885541413773431E-2</v>
      </c>
      <c r="AD123" s="40">
        <f t="shared" si="39"/>
        <v>0.21660859999999998</v>
      </c>
    </row>
    <row r="124" spans="1:30">
      <c r="A124" s="63" t="s">
        <v>1466</v>
      </c>
      <c r="B124" s="2">
        <v>120</v>
      </c>
      <c r="C124" s="180">
        <v>91.26</v>
      </c>
      <c r="D124" s="181">
        <v>1.3142</v>
      </c>
      <c r="E124" s="32">
        <f t="shared" si="20"/>
        <v>0.21000000000000002</v>
      </c>
      <c r="F124" s="26">
        <f t="shared" si="21"/>
        <v>-2.853729999999987E-2</v>
      </c>
      <c r="H124" s="58">
        <f t="shared" si="22"/>
        <v>-3.4244759999999843</v>
      </c>
      <c r="I124" s="2" t="s">
        <v>66</v>
      </c>
      <c r="J124" s="33" t="s">
        <v>1457</v>
      </c>
      <c r="K124" s="59">
        <f t="shared" si="23"/>
        <v>44020</v>
      </c>
      <c r="L124" s="60" t="str">
        <f t="shared" ca="1" si="24"/>
        <v>2020/11/10</v>
      </c>
      <c r="M124" s="44">
        <f t="shared" ca="1" si="25"/>
        <v>15120</v>
      </c>
      <c r="N124" s="61">
        <f t="shared" ca="1" si="26"/>
        <v>-8.2667575396825024E-2</v>
      </c>
      <c r="O124" s="35">
        <f t="shared" si="27"/>
        <v>119.93389200000001</v>
      </c>
      <c r="P124" s="35">
        <f t="shared" si="28"/>
        <v>-6.6107999999985623E-2</v>
      </c>
      <c r="Q124" s="36">
        <f t="shared" si="29"/>
        <v>0.8</v>
      </c>
      <c r="R124" s="37">
        <f t="shared" si="30"/>
        <v>10769.449999999953</v>
      </c>
      <c r="S124" s="38">
        <f t="shared" si="31"/>
        <v>14153.21118999994</v>
      </c>
      <c r="T124" s="38">
        <v>4509.55</v>
      </c>
      <c r="U124" s="62">
        <v>5921.47</v>
      </c>
      <c r="V124" s="39">
        <f t="shared" si="32"/>
        <v>52766.639999999992</v>
      </c>
      <c r="W124" s="39">
        <f t="shared" si="33"/>
        <v>66919.851189999928</v>
      </c>
      <c r="X124" s="1">
        <f t="shared" si="34"/>
        <v>54410</v>
      </c>
      <c r="Y124" s="37">
        <f t="shared" si="35"/>
        <v>12509.851189999928</v>
      </c>
      <c r="Z124" s="204">
        <f t="shared" si="36"/>
        <v>0.22991823543466139</v>
      </c>
      <c r="AA124" s="204">
        <v>0</v>
      </c>
      <c r="AB124" s="204">
        <f>SUM($C$2:C124)*D124/SUM($B$2:B124)-1</f>
        <v>0.20458738336325544</v>
      </c>
      <c r="AC124" s="204">
        <f t="shared" si="38"/>
        <v>2.5330852071405952E-2</v>
      </c>
      <c r="AD124" s="40">
        <f t="shared" si="39"/>
        <v>0.2385372999999999</v>
      </c>
    </row>
    <row r="125" spans="1:30">
      <c r="A125" s="63" t="s">
        <v>1467</v>
      </c>
      <c r="B125" s="2">
        <v>120</v>
      </c>
      <c r="C125" s="180">
        <v>89.19</v>
      </c>
      <c r="D125" s="181">
        <v>1.3447</v>
      </c>
      <c r="E125" s="32">
        <f t="shared" si="20"/>
        <v>0.21000000000000002</v>
      </c>
      <c r="F125" s="26">
        <f t="shared" si="21"/>
        <v>-5.0572449999999949E-2</v>
      </c>
      <c r="H125" s="58">
        <f t="shared" si="22"/>
        <v>-6.0686939999999936</v>
      </c>
      <c r="I125" s="2" t="s">
        <v>66</v>
      </c>
      <c r="J125" s="33" t="s">
        <v>1459</v>
      </c>
      <c r="K125" s="59">
        <f t="shared" si="23"/>
        <v>44021</v>
      </c>
      <c r="L125" s="60" t="str">
        <f t="shared" ca="1" si="24"/>
        <v>2020/11/10</v>
      </c>
      <c r="M125" s="44">
        <f t="shared" ca="1" si="25"/>
        <v>15000</v>
      </c>
      <c r="N125" s="61">
        <f t="shared" ca="1" si="26"/>
        <v>-0.14767155399999984</v>
      </c>
      <c r="O125" s="35">
        <f t="shared" si="27"/>
        <v>119.93379299999999</v>
      </c>
      <c r="P125" s="35">
        <f t="shared" si="28"/>
        <v>-6.6207000000005678E-2</v>
      </c>
      <c r="Q125" s="36">
        <f t="shared" si="29"/>
        <v>0.8</v>
      </c>
      <c r="R125" s="37">
        <f t="shared" si="30"/>
        <v>7074.9699999999539</v>
      </c>
      <c r="S125" s="38">
        <f t="shared" si="31"/>
        <v>9513.7121589999388</v>
      </c>
      <c r="T125" s="38">
        <v>3783.67</v>
      </c>
      <c r="U125" s="62">
        <v>5082.8100000000004</v>
      </c>
      <c r="V125" s="39">
        <f t="shared" si="32"/>
        <v>57849.44999999999</v>
      </c>
      <c r="W125" s="39">
        <f t="shared" si="33"/>
        <v>67363.162158999927</v>
      </c>
      <c r="X125" s="1">
        <f t="shared" si="34"/>
        <v>54530</v>
      </c>
      <c r="Y125" s="37">
        <f t="shared" si="35"/>
        <v>12833.162158999927</v>
      </c>
      <c r="Z125" s="204">
        <f t="shared" si="36"/>
        <v>0.23534131962222493</v>
      </c>
      <c r="AA125" s="204">
        <v>0</v>
      </c>
      <c r="AB125" s="204">
        <f>SUM($C$2:C125)*D125/SUM($B$2:B125)-1</f>
        <v>0.23088149191919194</v>
      </c>
      <c r="AC125" s="204">
        <f t="shared" si="38"/>
        <v>4.4598277030329925E-3</v>
      </c>
      <c r="AD125" s="40">
        <f t="shared" si="39"/>
        <v>0.26057244999999996</v>
      </c>
    </row>
    <row r="126" spans="1:30">
      <c r="A126" s="63" t="s">
        <v>1468</v>
      </c>
      <c r="B126" s="2">
        <v>120</v>
      </c>
      <c r="C126" s="180">
        <v>89.31</v>
      </c>
      <c r="D126" s="181">
        <v>1.343</v>
      </c>
      <c r="E126" s="32">
        <f t="shared" si="20"/>
        <v>0.21000000000000002</v>
      </c>
      <c r="F126" s="26">
        <f t="shared" si="21"/>
        <v>-4.9295049999999917E-2</v>
      </c>
      <c r="H126" s="58">
        <f t="shared" si="22"/>
        <v>-5.9154059999999902</v>
      </c>
      <c r="I126" s="2" t="s">
        <v>66</v>
      </c>
      <c r="J126" s="33" t="s">
        <v>1461</v>
      </c>
      <c r="K126" s="59">
        <f t="shared" si="23"/>
        <v>44022</v>
      </c>
      <c r="L126" s="60" t="str">
        <f t="shared" ca="1" si="24"/>
        <v>2020/11/10</v>
      </c>
      <c r="M126" s="44">
        <f t="shared" ca="1" si="25"/>
        <v>14880</v>
      </c>
      <c r="N126" s="61">
        <f t="shared" ca="1" si="26"/>
        <v>-0.1451023649193546</v>
      </c>
      <c r="O126" s="35">
        <f t="shared" si="27"/>
        <v>119.94333</v>
      </c>
      <c r="P126" s="35">
        <f t="shared" si="28"/>
        <v>-5.666999999999689E-2</v>
      </c>
      <c r="Q126" s="36">
        <f t="shared" si="29"/>
        <v>0.8</v>
      </c>
      <c r="R126" s="37">
        <f t="shared" si="30"/>
        <v>6933.3799999999546</v>
      </c>
      <c r="S126" s="38">
        <f t="shared" si="31"/>
        <v>9311.5293399999391</v>
      </c>
      <c r="T126" s="38">
        <v>230.9</v>
      </c>
      <c r="U126" s="62">
        <v>309.79000000000002</v>
      </c>
      <c r="V126" s="39">
        <f t="shared" si="32"/>
        <v>58159.239999999991</v>
      </c>
      <c r="W126" s="39">
        <f t="shared" si="33"/>
        <v>67470.769339999926</v>
      </c>
      <c r="X126" s="1">
        <f t="shared" si="34"/>
        <v>54650</v>
      </c>
      <c r="Y126" s="37">
        <f t="shared" si="35"/>
        <v>12820.769339999926</v>
      </c>
      <c r="Z126" s="204">
        <f t="shared" si="36"/>
        <v>0.23459779213174614</v>
      </c>
      <c r="AA126" s="204">
        <v>0</v>
      </c>
      <c r="AB126" s="204">
        <f>SUM($C$2:C126)*D126/SUM($B$2:B126)-1</f>
        <v>0.22769849793510311</v>
      </c>
      <c r="AC126" s="204">
        <f t="shared" si="38"/>
        <v>6.8992941966430354E-3</v>
      </c>
      <c r="AD126" s="40">
        <f t="shared" si="39"/>
        <v>0.25929504999999992</v>
      </c>
    </row>
    <row r="127" spans="1:30">
      <c r="A127" s="63" t="s">
        <v>1529</v>
      </c>
      <c r="B127" s="2">
        <v>120</v>
      </c>
      <c r="C127" s="180">
        <v>86.63</v>
      </c>
      <c r="D127" s="181">
        <v>1.3845000000000001</v>
      </c>
      <c r="E127" s="32">
        <f t="shared" ref="E127:E131" si="40">10%*Q127+13%</f>
        <v>0.21000000000000002</v>
      </c>
      <c r="F127" s="26">
        <f t="shared" ref="F127:F131" si="41">IF(G127="",($F$1*C127-B127)/B127,H127/B127)</f>
        <v>-7.7823649999999966E-2</v>
      </c>
      <c r="H127" s="58">
        <f t="shared" ref="H127:H131" si="42">IF(G127="",$F$1*C127-B127,G127-B127)</f>
        <v>-9.3388379999999955</v>
      </c>
      <c r="I127" s="2" t="s">
        <v>66</v>
      </c>
      <c r="J127" s="33" t="s">
        <v>1520</v>
      </c>
      <c r="K127" s="59">
        <f t="shared" ref="K127:K131" si="43">DATE(MID(J127,1,4),MID(J127,5,2),MID(J127,7,2))</f>
        <v>44025</v>
      </c>
      <c r="L127" s="60" t="str">
        <f t="shared" ref="L127:L131" ca="1" si="44">IF(LEN(J127) &gt; 15,DATE(MID(J127,12,4),MID(J127,16,2),MID(J127,18,2)),TEXT(TODAY(),"yyyy/m/d"))</f>
        <v>2020/11/10</v>
      </c>
      <c r="M127" s="44">
        <f t="shared" ref="M127:M131" ca="1" si="45">(L127-K127+1)*B127</f>
        <v>14520</v>
      </c>
      <c r="N127" s="61">
        <f t="shared" ref="N127:N131" ca="1" si="46">H127/M127*365</f>
        <v>-0.23475729132231396</v>
      </c>
      <c r="O127" s="35">
        <f t="shared" ref="O127:O131" si="47">D127*C127</f>
        <v>119.939235</v>
      </c>
      <c r="P127" s="35">
        <f t="shared" ref="P127:P131" si="48">O127-B127</f>
        <v>-6.0765000000003511E-2</v>
      </c>
      <c r="Q127" s="36">
        <f t="shared" ref="Q127:Q131" si="49">B127/150</f>
        <v>0.8</v>
      </c>
      <c r="R127" s="37">
        <f t="shared" ref="R127:R131" si="50">R126+C127-T127</f>
        <v>2865.269999999955</v>
      </c>
      <c r="S127" s="38">
        <f t="shared" ref="S127:S131" si="51">R127*D127</f>
        <v>3966.9663149999378</v>
      </c>
      <c r="T127" s="38">
        <v>4154.74</v>
      </c>
      <c r="U127" s="62">
        <v>5746.49</v>
      </c>
      <c r="V127" s="39">
        <f t="shared" ref="V127:V131" si="52">U127+V126</f>
        <v>63905.729999999989</v>
      </c>
      <c r="W127" s="39">
        <f t="shared" ref="W127:W131" si="53">S127+V127</f>
        <v>67872.696314999921</v>
      </c>
      <c r="X127" s="1">
        <f t="shared" ref="X127:X131" si="54">X126+B127</f>
        <v>54770</v>
      </c>
      <c r="Y127" s="37">
        <f t="shared" ref="Y127:Y131" si="55">W127-X127</f>
        <v>13102.696314999921</v>
      </c>
      <c r="Z127" s="204">
        <f t="shared" ref="Z127:Z131" si="56">W127/X127-1</f>
        <v>0.23923126373927195</v>
      </c>
      <c r="AA127" s="204">
        <v>0</v>
      </c>
      <c r="AB127" s="204">
        <f>SUM($C$2:C127)*D127/SUM($B$2:B127)-1</f>
        <v>0.26376462478031648</v>
      </c>
      <c r="AC127" s="204">
        <f t="shared" ref="AC127:AC131" si="57">Z127-AB127</f>
        <v>-2.4533361041044532E-2</v>
      </c>
      <c r="AD127" s="40">
        <f t="shared" ref="AD127:AD131" si="58">IF(E127-F127&lt;0,"达成",E127-F127)</f>
        <v>0.28782364999999999</v>
      </c>
    </row>
    <row r="128" spans="1:30">
      <c r="A128" s="63" t="s">
        <v>1530</v>
      </c>
      <c r="B128" s="2">
        <v>120</v>
      </c>
      <c r="C128" s="180">
        <v>87.72</v>
      </c>
      <c r="D128" s="181">
        <v>1.3673</v>
      </c>
      <c r="E128" s="32">
        <f t="shared" si="40"/>
        <v>0.21000000000000002</v>
      </c>
      <c r="F128" s="26">
        <f t="shared" si="41"/>
        <v>-6.6220600000000004E-2</v>
      </c>
      <c r="H128" s="58">
        <f t="shared" si="42"/>
        <v>-7.946472</v>
      </c>
      <c r="I128" s="2" t="s">
        <v>66</v>
      </c>
      <c r="J128" s="33" t="s">
        <v>1522</v>
      </c>
      <c r="K128" s="59">
        <f t="shared" si="43"/>
        <v>44026</v>
      </c>
      <c r="L128" s="60" t="str">
        <f t="shared" ca="1" si="44"/>
        <v>2020/11/10</v>
      </c>
      <c r="M128" s="44">
        <f t="shared" ca="1" si="45"/>
        <v>14400</v>
      </c>
      <c r="N128" s="61">
        <f t="shared" ca="1" si="46"/>
        <v>-0.20142099166666666</v>
      </c>
      <c r="O128" s="35">
        <f t="shared" si="47"/>
        <v>119.939556</v>
      </c>
      <c r="P128" s="35">
        <f t="shared" si="48"/>
        <v>-6.0444000000003939E-2</v>
      </c>
      <c r="Q128" s="36">
        <f t="shared" si="49"/>
        <v>0.8</v>
      </c>
      <c r="R128" s="37">
        <f t="shared" si="50"/>
        <v>2952.9899999999548</v>
      </c>
      <c r="S128" s="38">
        <f t="shared" si="51"/>
        <v>4037.6232269999382</v>
      </c>
      <c r="T128" s="38"/>
      <c r="U128" s="62"/>
      <c r="V128" s="39">
        <f t="shared" si="52"/>
        <v>63905.729999999989</v>
      </c>
      <c r="W128" s="39">
        <f t="shared" si="53"/>
        <v>67943.353226999927</v>
      </c>
      <c r="X128" s="1">
        <f t="shared" si="54"/>
        <v>54890</v>
      </c>
      <c r="Y128" s="37">
        <f t="shared" si="55"/>
        <v>13053.353226999927</v>
      </c>
      <c r="Z128" s="204">
        <f t="shared" si="56"/>
        <v>0.23780931366368963</v>
      </c>
      <c r="AA128" s="204">
        <v>0</v>
      </c>
      <c r="AB128" s="204">
        <f>SUM($C$2:C128)*D128/SUM($B$2:B128)-1</f>
        <v>0.24632934549156471</v>
      </c>
      <c r="AC128" s="204">
        <f t="shared" si="57"/>
        <v>-8.5200318278750853E-3</v>
      </c>
      <c r="AD128" s="40">
        <f t="shared" si="58"/>
        <v>0.27622060000000004</v>
      </c>
    </row>
    <row r="129" spans="1:30">
      <c r="A129" s="63" t="s">
        <v>1531</v>
      </c>
      <c r="B129" s="2">
        <v>120</v>
      </c>
      <c r="C129" s="180">
        <v>89.44</v>
      </c>
      <c r="D129" s="181">
        <v>1.341</v>
      </c>
      <c r="E129" s="32">
        <f t="shared" si="40"/>
        <v>0.21000000000000002</v>
      </c>
      <c r="F129" s="26">
        <f t="shared" si="41"/>
        <v>-4.7911199999999945E-2</v>
      </c>
      <c r="H129" s="58">
        <f t="shared" si="42"/>
        <v>-5.7493439999999936</v>
      </c>
      <c r="I129" s="2" t="s">
        <v>66</v>
      </c>
      <c r="J129" s="33" t="s">
        <v>1524</v>
      </c>
      <c r="K129" s="59">
        <f t="shared" si="43"/>
        <v>44027</v>
      </c>
      <c r="L129" s="60" t="str">
        <f t="shared" ca="1" si="44"/>
        <v>2020/11/10</v>
      </c>
      <c r="M129" s="44">
        <f t="shared" ca="1" si="45"/>
        <v>14280</v>
      </c>
      <c r="N129" s="61">
        <f t="shared" ca="1" si="46"/>
        <v>-0.1469545210084032</v>
      </c>
      <c r="O129" s="35">
        <f t="shared" si="47"/>
        <v>119.93903999999999</v>
      </c>
      <c r="P129" s="35">
        <f t="shared" si="48"/>
        <v>-6.0960000000008563E-2</v>
      </c>
      <c r="Q129" s="36">
        <f t="shared" si="49"/>
        <v>0.8</v>
      </c>
      <c r="R129" s="37">
        <f t="shared" si="50"/>
        <v>3042.4299999999548</v>
      </c>
      <c r="S129" s="38">
        <f t="shared" si="51"/>
        <v>4079.8986299999392</v>
      </c>
      <c r="T129" s="38"/>
      <c r="U129" s="62"/>
      <c r="V129" s="39">
        <f t="shared" si="52"/>
        <v>63905.729999999989</v>
      </c>
      <c r="W129" s="39">
        <f t="shared" si="53"/>
        <v>67985.628629999934</v>
      </c>
      <c r="X129" s="1">
        <f t="shared" si="54"/>
        <v>55010</v>
      </c>
      <c r="Y129" s="37">
        <f t="shared" si="55"/>
        <v>12975.628629999934</v>
      </c>
      <c r="Z129" s="204">
        <f t="shared" si="56"/>
        <v>0.235877633702962</v>
      </c>
      <c r="AA129" s="204">
        <v>0</v>
      </c>
      <c r="AB129" s="204">
        <f>SUM($C$2:C129)*D129/SUM($B$2:B129)-1</f>
        <v>0.22081122876949744</v>
      </c>
      <c r="AC129" s="204">
        <f t="shared" si="57"/>
        <v>1.5066404933464561E-2</v>
      </c>
      <c r="AD129" s="40">
        <f t="shared" si="58"/>
        <v>0.25791119999999995</v>
      </c>
    </row>
    <row r="130" spans="1:30">
      <c r="A130" s="63" t="s">
        <v>1532</v>
      </c>
      <c r="B130" s="2">
        <v>120</v>
      </c>
      <c r="C130" s="180">
        <v>93.69</v>
      </c>
      <c r="D130" s="181">
        <v>1.2802</v>
      </c>
      <c r="E130" s="32">
        <f t="shared" si="40"/>
        <v>0.21000000000000002</v>
      </c>
      <c r="F130" s="26">
        <f t="shared" si="41"/>
        <v>-2.6699499999999431E-3</v>
      </c>
      <c r="H130" s="58">
        <f t="shared" si="42"/>
        <v>-0.32039399999999318</v>
      </c>
      <c r="I130" s="2" t="s">
        <v>66</v>
      </c>
      <c r="J130" s="33" t="s">
        <v>1526</v>
      </c>
      <c r="K130" s="59">
        <f t="shared" si="43"/>
        <v>44028</v>
      </c>
      <c r="L130" s="60" t="str">
        <f t="shared" ca="1" si="44"/>
        <v>2020/11/10</v>
      </c>
      <c r="M130" s="44">
        <f t="shared" ca="1" si="45"/>
        <v>14160</v>
      </c>
      <c r="N130" s="61">
        <f t="shared" ca="1" si="46"/>
        <v>-8.2587436440676211E-3</v>
      </c>
      <c r="O130" s="35">
        <f t="shared" si="47"/>
        <v>119.94193799999999</v>
      </c>
      <c r="P130" s="35">
        <f t="shared" si="48"/>
        <v>-5.8062000000006719E-2</v>
      </c>
      <c r="Q130" s="36">
        <f t="shared" si="49"/>
        <v>0.8</v>
      </c>
      <c r="R130" s="37">
        <f t="shared" si="50"/>
        <v>3136.1199999999549</v>
      </c>
      <c r="S130" s="38">
        <f t="shared" si="51"/>
        <v>4014.8608239999421</v>
      </c>
      <c r="T130" s="38"/>
      <c r="U130" s="62"/>
      <c r="V130" s="39">
        <f t="shared" si="52"/>
        <v>63905.729999999989</v>
      </c>
      <c r="W130" s="39">
        <f t="shared" si="53"/>
        <v>67920.590823999926</v>
      </c>
      <c r="X130" s="1">
        <f t="shared" si="54"/>
        <v>55130</v>
      </c>
      <c r="Y130" s="37">
        <f t="shared" si="55"/>
        <v>12790.590823999926</v>
      </c>
      <c r="Z130" s="204">
        <f t="shared" si="56"/>
        <v>0.2320078146925435</v>
      </c>
      <c r="AA130" s="204">
        <v>0</v>
      </c>
      <c r="AB130" s="204">
        <f>SUM($C$2:C130)*D130/SUM($B$2:B130)-1</f>
        <v>0.16431802937464135</v>
      </c>
      <c r="AC130" s="204">
        <f t="shared" si="57"/>
        <v>6.7689785317902151E-2</v>
      </c>
      <c r="AD130" s="40">
        <f t="shared" si="58"/>
        <v>0.21266994999999997</v>
      </c>
    </row>
    <row r="131" spans="1:30">
      <c r="A131" s="63" t="s">
        <v>1533</v>
      </c>
      <c r="B131" s="2">
        <v>120</v>
      </c>
      <c r="C131" s="180">
        <v>93.28</v>
      </c>
      <c r="D131" s="181">
        <v>1.2858000000000001</v>
      </c>
      <c r="E131" s="32">
        <f t="shared" si="40"/>
        <v>0.21000000000000002</v>
      </c>
      <c r="F131" s="26">
        <f t="shared" si="41"/>
        <v>-7.0343999999998626E-3</v>
      </c>
      <c r="H131" s="58">
        <f t="shared" si="42"/>
        <v>-0.84412799999998356</v>
      </c>
      <c r="I131" s="2" t="s">
        <v>66</v>
      </c>
      <c r="J131" s="33" t="s">
        <v>1528</v>
      </c>
      <c r="K131" s="59">
        <f t="shared" si="43"/>
        <v>44029</v>
      </c>
      <c r="L131" s="60" t="str">
        <f t="shared" ca="1" si="44"/>
        <v>2020/11/10</v>
      </c>
      <c r="M131" s="44">
        <f t="shared" ca="1" si="45"/>
        <v>14040</v>
      </c>
      <c r="N131" s="61">
        <f t="shared" ca="1" si="46"/>
        <v>-2.194492307692265E-2</v>
      </c>
      <c r="O131" s="35">
        <f t="shared" si="47"/>
        <v>119.939424</v>
      </c>
      <c r="P131" s="35">
        <f t="shared" si="48"/>
        <v>-6.0575999999997521E-2</v>
      </c>
      <c r="Q131" s="36">
        <f t="shared" si="49"/>
        <v>0.8</v>
      </c>
      <c r="R131" s="37">
        <f t="shared" si="50"/>
        <v>3229.3999999999551</v>
      </c>
      <c r="S131" s="38">
        <f t="shared" si="51"/>
        <v>4152.3625199999424</v>
      </c>
      <c r="T131" s="38"/>
      <c r="U131" s="62"/>
      <c r="V131" s="39">
        <f t="shared" si="52"/>
        <v>63905.729999999989</v>
      </c>
      <c r="W131" s="39">
        <f t="shared" si="53"/>
        <v>68058.092519999933</v>
      </c>
      <c r="X131" s="1">
        <f t="shared" si="54"/>
        <v>55250</v>
      </c>
      <c r="Y131" s="37">
        <f t="shared" si="55"/>
        <v>12808.092519999933</v>
      </c>
      <c r="Z131" s="204">
        <f t="shared" si="56"/>
        <v>0.23182067909502146</v>
      </c>
      <c r="AA131" s="204">
        <v>0</v>
      </c>
      <c r="AB131" s="204">
        <f>SUM($C$2:C131)*D131/SUM($B$2:B131)-1</f>
        <v>0.16824930666666682</v>
      </c>
      <c r="AC131" s="204">
        <f t="shared" si="57"/>
        <v>6.3571372428354644E-2</v>
      </c>
      <c r="AD131" s="40">
        <f t="shared" si="58"/>
        <v>0.21703439999999988</v>
      </c>
    </row>
    <row r="132" spans="1:30">
      <c r="A132" s="63" t="s">
        <v>1544</v>
      </c>
      <c r="B132" s="2">
        <v>120</v>
      </c>
      <c r="C132" s="180">
        <v>90.75</v>
      </c>
      <c r="D132" s="181">
        <v>1.3216000000000001</v>
      </c>
      <c r="E132" s="32">
        <f t="shared" ref="E132:E136" si="59">10%*Q132+13%</f>
        <v>0.21000000000000002</v>
      </c>
      <c r="F132" s="26">
        <f t="shared" ref="F132:F136" si="60">IF(G132="",($F$1*C132-B132)/B132,H132/B132)</f>
        <v>-3.3966249999999934E-2</v>
      </c>
      <c r="H132" s="58">
        <f t="shared" ref="H132:H136" si="61">IF(G132="",$F$1*C132-B132,G132-B132)</f>
        <v>-4.0759499999999917</v>
      </c>
      <c r="I132" s="2" t="s">
        <v>66</v>
      </c>
      <c r="J132" s="33" t="s">
        <v>1535</v>
      </c>
      <c r="K132" s="59">
        <f t="shared" ref="K132:K136" si="62">DATE(MID(J132,1,4),MID(J132,5,2),MID(J132,7,2))</f>
        <v>44032</v>
      </c>
      <c r="L132" s="60" t="str">
        <f t="shared" ref="L132:L136" ca="1" si="63">IF(LEN(J132) &gt; 15,DATE(MID(J132,12,4),MID(J132,16,2),MID(J132,18,2)),TEXT(TODAY(),"yyyy/m/d"))</f>
        <v>2020/11/10</v>
      </c>
      <c r="M132" s="44">
        <f t="shared" ref="M132:M136" ca="1" si="64">(L132-K132+1)*B132</f>
        <v>13680</v>
      </c>
      <c r="N132" s="61">
        <f t="shared" ref="N132:N136" ca="1" si="65">H132/M132*365</f>
        <v>-0.10875158991228047</v>
      </c>
      <c r="O132" s="35">
        <f t="shared" ref="O132:O136" si="66">D132*C132</f>
        <v>119.93520000000001</v>
      </c>
      <c r="P132" s="35">
        <f t="shared" ref="P132:P136" si="67">O132-B132</f>
        <v>-6.4799999999991087E-2</v>
      </c>
      <c r="Q132" s="36">
        <f t="shared" ref="Q132:Q136" si="68">B132/150</f>
        <v>0.8</v>
      </c>
      <c r="R132" s="37">
        <f t="shared" ref="R132:R136" si="69">R131+C132-T132</f>
        <v>3320.1499999999551</v>
      </c>
      <c r="S132" s="38">
        <f t="shared" ref="S132:S136" si="70">R132*D132</f>
        <v>4387.910239999941</v>
      </c>
      <c r="T132" s="38"/>
      <c r="U132" s="62"/>
      <c r="V132" s="39">
        <f t="shared" ref="V132:V136" si="71">U132+V131</f>
        <v>63905.729999999989</v>
      </c>
      <c r="W132" s="39">
        <f t="shared" ref="W132:W136" si="72">S132+V132</f>
        <v>68293.640239999935</v>
      </c>
      <c r="X132" s="1">
        <f t="shared" ref="X132:X136" si="73">X131+B132</f>
        <v>55370</v>
      </c>
      <c r="Y132" s="37">
        <f t="shared" ref="Y132:Y136" si="74">W132-X132</f>
        <v>12923.640239999935</v>
      </c>
      <c r="Z132" s="204">
        <f t="shared" ref="Z132:Z136" si="75">W132/X132-1</f>
        <v>0.2334050973451316</v>
      </c>
      <c r="AA132" s="204">
        <v>0</v>
      </c>
      <c r="AB132" s="204">
        <f>SUM($C$2:C132)*D132/SUM($B$2:B132)-1</f>
        <v>0.1994092169779289</v>
      </c>
      <c r="AC132" s="204">
        <f t="shared" ref="AC132:AC136" si="76">Z132-AB132</f>
        <v>3.3995880367202691E-2</v>
      </c>
      <c r="AD132" s="40">
        <f t="shared" ref="AD132:AD136" si="77">IF(E132-F132&lt;0,"达成",E132-F132)</f>
        <v>0.24396624999999994</v>
      </c>
    </row>
    <row r="133" spans="1:30">
      <c r="A133" s="63" t="s">
        <v>1545</v>
      </c>
      <c r="B133" s="2">
        <v>120</v>
      </c>
      <c r="C133" s="180">
        <v>90.23</v>
      </c>
      <c r="D133" s="181">
        <v>1.3291999999999999</v>
      </c>
      <c r="E133" s="32">
        <f t="shared" si="59"/>
        <v>0.21000000000000002</v>
      </c>
      <c r="F133" s="26">
        <f t="shared" si="60"/>
        <v>-3.9501649999999937E-2</v>
      </c>
      <c r="H133" s="58">
        <f t="shared" si="61"/>
        <v>-4.7401979999999924</v>
      </c>
      <c r="I133" s="2" t="s">
        <v>66</v>
      </c>
      <c r="J133" s="33" t="s">
        <v>1537</v>
      </c>
      <c r="K133" s="59">
        <f t="shared" si="62"/>
        <v>44033</v>
      </c>
      <c r="L133" s="60" t="str">
        <f t="shared" ca="1" si="63"/>
        <v>2020/11/10</v>
      </c>
      <c r="M133" s="44">
        <f t="shared" ca="1" si="64"/>
        <v>13560</v>
      </c>
      <c r="N133" s="61">
        <f t="shared" ca="1" si="65"/>
        <v>-0.12759382522123874</v>
      </c>
      <c r="O133" s="35">
        <f t="shared" si="66"/>
        <v>119.933716</v>
      </c>
      <c r="P133" s="35">
        <f t="shared" si="67"/>
        <v>-6.6283999999996013E-2</v>
      </c>
      <c r="Q133" s="36">
        <f t="shared" si="68"/>
        <v>0.8</v>
      </c>
      <c r="R133" s="37">
        <f t="shared" si="69"/>
        <v>3410.3799999999551</v>
      </c>
      <c r="S133" s="38">
        <f t="shared" si="70"/>
        <v>4533.07709599994</v>
      </c>
      <c r="T133" s="38"/>
      <c r="U133" s="62"/>
      <c r="V133" s="39">
        <f t="shared" si="71"/>
        <v>63905.729999999989</v>
      </c>
      <c r="W133" s="39">
        <f t="shared" si="72"/>
        <v>68438.807095999931</v>
      </c>
      <c r="X133" s="1">
        <f t="shared" si="73"/>
        <v>55490</v>
      </c>
      <c r="Y133" s="37">
        <f t="shared" si="74"/>
        <v>12948.807095999931</v>
      </c>
      <c r="Z133" s="204">
        <f t="shared" si="75"/>
        <v>0.23335388531266776</v>
      </c>
      <c r="AA133" s="204">
        <v>0</v>
      </c>
      <c r="AB133" s="204">
        <f>SUM($C$2:C133)*D133/SUM($B$2:B133)-1</f>
        <v>0.20491120764474413</v>
      </c>
      <c r="AC133" s="204">
        <f t="shared" si="76"/>
        <v>2.8442677667923633E-2</v>
      </c>
      <c r="AD133" s="40">
        <f t="shared" si="77"/>
        <v>0.24950164999999996</v>
      </c>
    </row>
    <row r="134" spans="1:30">
      <c r="A134" s="63" t="s">
        <v>1546</v>
      </c>
      <c r="B134" s="2">
        <v>120</v>
      </c>
      <c r="C134" s="180">
        <v>89.32</v>
      </c>
      <c r="D134" s="181">
        <v>1.3428</v>
      </c>
      <c r="E134" s="32">
        <f t="shared" si="59"/>
        <v>0.21000000000000002</v>
      </c>
      <c r="F134" s="26">
        <f t="shared" si="60"/>
        <v>-4.9188599999999978E-2</v>
      </c>
      <c r="H134" s="58">
        <f t="shared" si="61"/>
        <v>-5.902631999999997</v>
      </c>
      <c r="I134" s="2" t="s">
        <v>66</v>
      </c>
      <c r="J134" s="33" t="s">
        <v>1539</v>
      </c>
      <c r="K134" s="59">
        <f t="shared" si="62"/>
        <v>44034</v>
      </c>
      <c r="L134" s="60" t="str">
        <f t="shared" ca="1" si="63"/>
        <v>2020/11/10</v>
      </c>
      <c r="M134" s="44">
        <f t="shared" ca="1" si="64"/>
        <v>13440</v>
      </c>
      <c r="N134" s="61">
        <f t="shared" ca="1" si="65"/>
        <v>-0.16030213392857134</v>
      </c>
      <c r="O134" s="35">
        <f t="shared" si="66"/>
        <v>119.93889599999999</v>
      </c>
      <c r="P134" s="35">
        <f t="shared" si="67"/>
        <v>-6.110400000001448E-2</v>
      </c>
      <c r="Q134" s="36">
        <f t="shared" si="68"/>
        <v>0.8</v>
      </c>
      <c r="R134" s="37">
        <f t="shared" si="69"/>
        <v>3499.6999999999553</v>
      </c>
      <c r="S134" s="38">
        <f t="shared" si="70"/>
        <v>4699.3971599999395</v>
      </c>
      <c r="T134" s="38"/>
      <c r="U134" s="62"/>
      <c r="V134" s="39">
        <f t="shared" si="71"/>
        <v>63905.729999999989</v>
      </c>
      <c r="W134" s="39">
        <f t="shared" si="72"/>
        <v>68605.127159999931</v>
      </c>
      <c r="X134" s="1">
        <f t="shared" si="73"/>
        <v>55610</v>
      </c>
      <c r="Y134" s="37">
        <f t="shared" si="74"/>
        <v>12995.127159999931</v>
      </c>
      <c r="Z134" s="204">
        <f t="shared" si="75"/>
        <v>0.23368327926631771</v>
      </c>
      <c r="AA134" s="204">
        <v>0</v>
      </c>
      <c r="AB134" s="204">
        <f>SUM($C$2:C134)*D134/SUM($B$2:B134)-1</f>
        <v>0.21578056683417079</v>
      </c>
      <c r="AC134" s="204">
        <f t="shared" si="76"/>
        <v>1.7902712432146917E-2</v>
      </c>
      <c r="AD134" s="40">
        <f t="shared" si="77"/>
        <v>0.25918859999999999</v>
      </c>
    </row>
    <row r="135" spans="1:30">
      <c r="A135" s="63" t="s">
        <v>1547</v>
      </c>
      <c r="B135" s="2">
        <v>120</v>
      </c>
      <c r="C135" s="180">
        <v>89.31</v>
      </c>
      <c r="D135" s="181">
        <v>1.3429</v>
      </c>
      <c r="E135" s="32">
        <f t="shared" si="59"/>
        <v>0.21000000000000002</v>
      </c>
      <c r="F135" s="26">
        <f t="shared" si="60"/>
        <v>-4.9295049999999917E-2</v>
      </c>
      <c r="H135" s="58">
        <f t="shared" si="61"/>
        <v>-5.9154059999999902</v>
      </c>
      <c r="I135" s="2" t="s">
        <v>66</v>
      </c>
      <c r="J135" s="33" t="s">
        <v>1541</v>
      </c>
      <c r="K135" s="59">
        <f t="shared" si="62"/>
        <v>44035</v>
      </c>
      <c r="L135" s="60" t="str">
        <f t="shared" ca="1" si="63"/>
        <v>2020/11/10</v>
      </c>
      <c r="M135" s="44">
        <f t="shared" ca="1" si="64"/>
        <v>13320</v>
      </c>
      <c r="N135" s="61">
        <f t="shared" ca="1" si="65"/>
        <v>-0.16209633558558531</v>
      </c>
      <c r="O135" s="35">
        <f t="shared" si="66"/>
        <v>119.934399</v>
      </c>
      <c r="P135" s="35">
        <f t="shared" si="67"/>
        <v>-6.5601000000000909E-2</v>
      </c>
      <c r="Q135" s="36">
        <f t="shared" si="68"/>
        <v>0.8</v>
      </c>
      <c r="R135" s="37">
        <f t="shared" si="69"/>
        <v>3589.0099999999552</v>
      </c>
      <c r="S135" s="38">
        <f t="shared" si="70"/>
        <v>4819.6815289999395</v>
      </c>
      <c r="T135" s="38"/>
      <c r="U135" s="62"/>
      <c r="V135" s="39">
        <f t="shared" si="71"/>
        <v>63905.729999999989</v>
      </c>
      <c r="W135" s="39">
        <f t="shared" si="72"/>
        <v>68725.411528999932</v>
      </c>
      <c r="X135" s="1">
        <f t="shared" si="73"/>
        <v>55730</v>
      </c>
      <c r="Y135" s="37">
        <f t="shared" si="74"/>
        <v>12995.411528999932</v>
      </c>
      <c r="Z135" s="204">
        <f t="shared" si="75"/>
        <v>0.23318520597523662</v>
      </c>
      <c r="AA135" s="204">
        <v>0</v>
      </c>
      <c r="AB135" s="204">
        <f>SUM($C$2:C135)*D135/SUM($B$2:B135)-1</f>
        <v>0.21443072296173038</v>
      </c>
      <c r="AC135" s="204">
        <f t="shared" si="76"/>
        <v>1.875448301350624E-2</v>
      </c>
      <c r="AD135" s="40">
        <f t="shared" si="77"/>
        <v>0.25929504999999992</v>
      </c>
    </row>
    <row r="136" spans="1:30">
      <c r="A136" s="63" t="s">
        <v>1548</v>
      </c>
      <c r="B136" s="2">
        <v>120</v>
      </c>
      <c r="C136" s="180">
        <v>93.8</v>
      </c>
      <c r="D136" s="181">
        <v>1.2786999999999999</v>
      </c>
      <c r="E136" s="32">
        <f t="shared" si="59"/>
        <v>0.21000000000000002</v>
      </c>
      <c r="F136" s="26">
        <f t="shared" si="60"/>
        <v>-1.4989999999999763E-3</v>
      </c>
      <c r="H136" s="58">
        <f t="shared" si="61"/>
        <v>-0.17987999999999715</v>
      </c>
      <c r="I136" s="2" t="s">
        <v>66</v>
      </c>
      <c r="J136" s="33" t="s">
        <v>1543</v>
      </c>
      <c r="K136" s="59">
        <f t="shared" si="62"/>
        <v>44036</v>
      </c>
      <c r="L136" s="60" t="str">
        <f t="shared" ca="1" si="63"/>
        <v>2020/11/10</v>
      </c>
      <c r="M136" s="44">
        <f t="shared" ca="1" si="64"/>
        <v>13200</v>
      </c>
      <c r="N136" s="61">
        <f t="shared" ca="1" si="65"/>
        <v>-4.9739545454544664E-3</v>
      </c>
      <c r="O136" s="35">
        <f t="shared" si="66"/>
        <v>119.94206</v>
      </c>
      <c r="P136" s="35">
        <f t="shared" si="67"/>
        <v>-5.7940000000002101E-2</v>
      </c>
      <c r="Q136" s="36">
        <f t="shared" si="68"/>
        <v>0.8</v>
      </c>
      <c r="R136" s="37">
        <f t="shared" si="69"/>
        <v>3682.8099999999554</v>
      </c>
      <c r="S136" s="38">
        <f t="shared" si="70"/>
        <v>4709.2091469999432</v>
      </c>
      <c r="T136" s="38"/>
      <c r="U136" s="62"/>
      <c r="V136" s="39">
        <f t="shared" si="71"/>
        <v>63905.729999999989</v>
      </c>
      <c r="W136" s="39">
        <f t="shared" si="72"/>
        <v>68614.939146999939</v>
      </c>
      <c r="X136" s="1">
        <f t="shared" si="73"/>
        <v>55850</v>
      </c>
      <c r="Y136" s="37">
        <f t="shared" si="74"/>
        <v>12764.939146999939</v>
      </c>
      <c r="Z136" s="204">
        <f t="shared" si="75"/>
        <v>0.22855754963294439</v>
      </c>
      <c r="AA136" s="204">
        <v>0</v>
      </c>
      <c r="AB136" s="204">
        <f>SUM($C$2:C136)*D136/SUM($B$2:B136)-1</f>
        <v>0.1553353920110192</v>
      </c>
      <c r="AC136" s="204">
        <f t="shared" si="76"/>
        <v>7.3222157621925188E-2</v>
      </c>
      <c r="AD136" s="40">
        <f t="shared" si="77"/>
        <v>0.21149899999999999</v>
      </c>
    </row>
    <row r="137" spans="1:30">
      <c r="A137" s="63" t="s">
        <v>1560</v>
      </c>
      <c r="B137" s="2">
        <v>120</v>
      </c>
      <c r="C137" s="180">
        <v>93.63</v>
      </c>
      <c r="D137" s="181">
        <v>1.2809999999999999</v>
      </c>
      <c r="E137" s="32">
        <f t="shared" ref="E137:E141" si="78">10%*Q137+13%</f>
        <v>0.21000000000000002</v>
      </c>
      <c r="F137" s="26">
        <f t="shared" ref="F137:F141" si="79">IF(G137="",($F$1*C137-B137)/B137,H137/B137)</f>
        <v>-3.3086499999999573E-3</v>
      </c>
      <c r="H137" s="58">
        <f t="shared" ref="H137:H141" si="80">IF(G137="",$F$1*C137-B137,G137-B137)</f>
        <v>-0.3970379999999949</v>
      </c>
      <c r="I137" s="2" t="s">
        <v>66</v>
      </c>
      <c r="J137" s="33" t="s">
        <v>1551</v>
      </c>
      <c r="K137" s="59">
        <f t="shared" ref="K137:K141" si="81">DATE(MID(J137,1,4),MID(J137,5,2),MID(J137,7,2))</f>
        <v>44039</v>
      </c>
      <c r="L137" s="60" t="str">
        <f t="shared" ref="L137:L141" ca="1" si="82">IF(LEN(J137) &gt; 15,DATE(MID(J137,12,4),MID(J137,16,2),MID(J137,18,2)),TEXT(TODAY(),"yyyy/m/d"))</f>
        <v>2020/11/10</v>
      </c>
      <c r="M137" s="44">
        <f t="shared" ref="M137:M141" ca="1" si="83">(L137-K137+1)*B137</f>
        <v>12840</v>
      </c>
      <c r="N137" s="61">
        <f t="shared" ref="N137:N141" ca="1" si="84">H137/M137*365</f>
        <v>-1.1286516355140042E-2</v>
      </c>
      <c r="O137" s="35">
        <f t="shared" ref="O137:O141" si="85">D137*C137</f>
        <v>119.94002999999999</v>
      </c>
      <c r="P137" s="35">
        <f t="shared" ref="P137:P141" si="86">O137-B137</f>
        <v>-5.9970000000006962E-2</v>
      </c>
      <c r="Q137" s="36">
        <f t="shared" ref="Q137:Q141" si="87">B137/150</f>
        <v>0.8</v>
      </c>
      <c r="R137" s="37">
        <f t="shared" ref="R137:R141" si="88">R136+C137-T137</f>
        <v>3776.4399999999555</v>
      </c>
      <c r="S137" s="38">
        <f t="shared" ref="S137:S141" si="89">R137*D137</f>
        <v>4837.6196399999426</v>
      </c>
      <c r="T137" s="38"/>
      <c r="U137" s="62"/>
      <c r="V137" s="39">
        <f t="shared" ref="V137:V141" si="90">U137+V136</f>
        <v>63905.729999999989</v>
      </c>
      <c r="W137" s="39">
        <f t="shared" ref="W137:W141" si="91">S137+V137</f>
        <v>68743.349639999928</v>
      </c>
      <c r="X137" s="1">
        <f t="shared" ref="X137:X141" si="92">X136+B137</f>
        <v>55970</v>
      </c>
      <c r="Y137" s="37">
        <f t="shared" ref="Y137:Y141" si="93">W137-X137</f>
        <v>12773.349639999928</v>
      </c>
      <c r="Z137" s="204">
        <f t="shared" ref="Z137:Z141" si="94">W137/X137-1</f>
        <v>0.22821778881543553</v>
      </c>
      <c r="AA137" s="204">
        <v>0</v>
      </c>
      <c r="AB137" s="204">
        <f>SUM($C$2:C137)*D137/SUM($B$2:B137)-1</f>
        <v>0.15637629885057458</v>
      </c>
      <c r="AC137" s="204">
        <f t="shared" ref="AC137:AC141" si="95">Z137-AB137</f>
        <v>7.184148996486095E-2</v>
      </c>
      <c r="AD137" s="40">
        <f t="shared" ref="AD137:AD141" si="96">IF(E137-F137&lt;0,"达成",E137-F137)</f>
        <v>0.21330864999999999</v>
      </c>
    </row>
    <row r="138" spans="1:30">
      <c r="A138" s="63" t="s">
        <v>1561</v>
      </c>
      <c r="B138" s="2">
        <v>120</v>
      </c>
      <c r="C138" s="180">
        <v>92.81</v>
      </c>
      <c r="D138" s="181">
        <v>1.2923</v>
      </c>
      <c r="E138" s="32">
        <f t="shared" si="78"/>
        <v>0.21000000000000002</v>
      </c>
      <c r="F138" s="26">
        <f t="shared" si="79"/>
        <v>-1.2037549999999916E-2</v>
      </c>
      <c r="H138" s="58">
        <f t="shared" si="80"/>
        <v>-1.4445059999999899</v>
      </c>
      <c r="I138" s="2" t="s">
        <v>66</v>
      </c>
      <c r="J138" s="33" t="s">
        <v>1553</v>
      </c>
      <c r="K138" s="59">
        <f t="shared" si="81"/>
        <v>44040</v>
      </c>
      <c r="L138" s="60" t="str">
        <f t="shared" ca="1" si="82"/>
        <v>2020/11/10</v>
      </c>
      <c r="M138" s="44">
        <f t="shared" ca="1" si="83"/>
        <v>12720</v>
      </c>
      <c r="N138" s="61">
        <f t="shared" ca="1" si="84"/>
        <v>-4.1450054245282732E-2</v>
      </c>
      <c r="O138" s="35">
        <f t="shared" si="85"/>
        <v>119.93836300000001</v>
      </c>
      <c r="P138" s="35">
        <f t="shared" si="86"/>
        <v>-6.1636999999990394E-2</v>
      </c>
      <c r="Q138" s="36">
        <f t="shared" si="87"/>
        <v>0.8</v>
      </c>
      <c r="R138" s="37">
        <f t="shared" si="88"/>
        <v>3869.2499999999554</v>
      </c>
      <c r="S138" s="38">
        <f t="shared" si="89"/>
        <v>5000.231774999942</v>
      </c>
      <c r="T138" s="38"/>
      <c r="U138" s="62"/>
      <c r="V138" s="39">
        <f t="shared" si="90"/>
        <v>63905.729999999989</v>
      </c>
      <c r="W138" s="39">
        <f t="shared" si="91"/>
        <v>68905.961774999931</v>
      </c>
      <c r="X138" s="1">
        <f t="shared" si="92"/>
        <v>56090</v>
      </c>
      <c r="Y138" s="37">
        <f t="shared" si="93"/>
        <v>12815.961774999931</v>
      </c>
      <c r="Z138" s="204">
        <f t="shared" si="94"/>
        <v>0.22848924540916271</v>
      </c>
      <c r="AA138" s="204">
        <v>0</v>
      </c>
      <c r="AB138" s="204">
        <f>SUM($C$2:C138)*D138/SUM($B$2:B138)-1</f>
        <v>0.16548665019032094</v>
      </c>
      <c r="AC138" s="204">
        <f t="shared" si="95"/>
        <v>6.3002595218841773E-2</v>
      </c>
      <c r="AD138" s="40">
        <f t="shared" si="96"/>
        <v>0.22203754999999994</v>
      </c>
    </row>
    <row r="139" spans="1:30">
      <c r="A139" s="63" t="s">
        <v>1562</v>
      </c>
      <c r="B139" s="2">
        <v>120</v>
      </c>
      <c r="C139" s="180">
        <v>90.38</v>
      </c>
      <c r="D139" s="181">
        <v>1.327</v>
      </c>
      <c r="E139" s="32">
        <f t="shared" si="78"/>
        <v>0.21000000000000002</v>
      </c>
      <c r="F139" s="26">
        <f t="shared" si="79"/>
        <v>-3.7904899999999957E-2</v>
      </c>
      <c r="H139" s="58">
        <f t="shared" si="80"/>
        <v>-4.5485879999999952</v>
      </c>
      <c r="I139" s="2" t="s">
        <v>66</v>
      </c>
      <c r="J139" s="33" t="s">
        <v>1555</v>
      </c>
      <c r="K139" s="59">
        <f t="shared" si="81"/>
        <v>44041</v>
      </c>
      <c r="L139" s="60" t="str">
        <f t="shared" ca="1" si="82"/>
        <v>2020/11/10</v>
      </c>
      <c r="M139" s="44">
        <f t="shared" ca="1" si="83"/>
        <v>12600</v>
      </c>
      <c r="N139" s="61">
        <f t="shared" ca="1" si="84"/>
        <v>-0.13176465238095225</v>
      </c>
      <c r="O139" s="35">
        <f t="shared" si="85"/>
        <v>119.93425999999999</v>
      </c>
      <c r="P139" s="35">
        <f t="shared" si="86"/>
        <v>-6.5740000000005239E-2</v>
      </c>
      <c r="Q139" s="36">
        <f t="shared" si="87"/>
        <v>0.8</v>
      </c>
      <c r="R139" s="37">
        <f t="shared" si="88"/>
        <v>3959.6299999999555</v>
      </c>
      <c r="S139" s="38">
        <f t="shared" si="89"/>
        <v>5254.4290099999407</v>
      </c>
      <c r="T139" s="38"/>
      <c r="U139" s="62"/>
      <c r="V139" s="39">
        <f t="shared" si="90"/>
        <v>63905.729999999989</v>
      </c>
      <c r="W139" s="39">
        <f t="shared" si="91"/>
        <v>69160.15900999993</v>
      </c>
      <c r="X139" s="1">
        <f t="shared" si="92"/>
        <v>56210</v>
      </c>
      <c r="Y139" s="37">
        <f t="shared" si="93"/>
        <v>12950.15900999993</v>
      </c>
      <c r="Z139" s="204">
        <f t="shared" si="94"/>
        <v>0.23038888115993461</v>
      </c>
      <c r="AA139" s="204">
        <v>0</v>
      </c>
      <c r="AB139" s="204">
        <f>SUM($C$2:C139)*D139/SUM($B$2:B139)-1</f>
        <v>0.19550225769854168</v>
      </c>
      <c r="AC139" s="204">
        <f t="shared" si="95"/>
        <v>3.4886623461392929E-2</v>
      </c>
      <c r="AD139" s="40">
        <f t="shared" si="96"/>
        <v>0.24790489999999998</v>
      </c>
    </row>
    <row r="140" spans="1:30">
      <c r="A140" s="63" t="s">
        <v>1563</v>
      </c>
      <c r="B140" s="2">
        <v>120</v>
      </c>
      <c r="C140" s="180">
        <v>90.62</v>
      </c>
      <c r="D140" s="181">
        <v>1.3236000000000001</v>
      </c>
      <c r="E140" s="32">
        <f t="shared" si="78"/>
        <v>0.21000000000000002</v>
      </c>
      <c r="F140" s="26">
        <f t="shared" si="79"/>
        <v>-3.5350099999999905E-2</v>
      </c>
      <c r="H140" s="58">
        <f t="shared" si="80"/>
        <v>-4.2420119999999883</v>
      </c>
      <c r="I140" s="2" t="s">
        <v>66</v>
      </c>
      <c r="J140" s="33" t="s">
        <v>1557</v>
      </c>
      <c r="K140" s="59">
        <f t="shared" si="81"/>
        <v>44042</v>
      </c>
      <c r="L140" s="60" t="str">
        <f t="shared" ca="1" si="82"/>
        <v>2020/11/10</v>
      </c>
      <c r="M140" s="44">
        <f t="shared" ca="1" si="83"/>
        <v>12480</v>
      </c>
      <c r="N140" s="61">
        <f t="shared" ca="1" si="84"/>
        <v>-0.12406525480769198</v>
      </c>
      <c r="O140" s="35">
        <f t="shared" si="85"/>
        <v>119.94463200000001</v>
      </c>
      <c r="P140" s="35">
        <f t="shared" si="86"/>
        <v>-5.5367999999987205E-2</v>
      </c>
      <c r="Q140" s="36">
        <f t="shared" si="87"/>
        <v>0.8</v>
      </c>
      <c r="R140" s="37">
        <f t="shared" si="88"/>
        <v>4050.2499999999554</v>
      </c>
      <c r="S140" s="38">
        <f t="shared" si="89"/>
        <v>5360.9108999999416</v>
      </c>
      <c r="T140" s="38"/>
      <c r="U140" s="62"/>
      <c r="V140" s="39">
        <f t="shared" si="90"/>
        <v>63905.729999999989</v>
      </c>
      <c r="W140" s="39">
        <f t="shared" si="91"/>
        <v>69266.640899999926</v>
      </c>
      <c r="X140" s="1">
        <f t="shared" si="92"/>
        <v>56330</v>
      </c>
      <c r="Y140" s="37">
        <f t="shared" si="93"/>
        <v>12936.640899999926</v>
      </c>
      <c r="Z140" s="204">
        <f t="shared" si="94"/>
        <v>0.22965810225457006</v>
      </c>
      <c r="AA140" s="204">
        <v>0</v>
      </c>
      <c r="AB140" s="204">
        <f>SUM($C$2:C140)*D140/SUM($B$2:B140)-1</f>
        <v>0.19119666151368797</v>
      </c>
      <c r="AC140" s="204">
        <f t="shared" si="95"/>
        <v>3.8461440740882091E-2</v>
      </c>
      <c r="AD140" s="40">
        <f t="shared" si="96"/>
        <v>0.24535009999999993</v>
      </c>
    </row>
    <row r="141" spans="1:30">
      <c r="A141" s="63" t="s">
        <v>1564</v>
      </c>
      <c r="B141" s="2">
        <v>120</v>
      </c>
      <c r="C141" s="180">
        <v>89.63</v>
      </c>
      <c r="D141" s="181">
        <v>1.3382000000000001</v>
      </c>
      <c r="E141" s="32">
        <f t="shared" si="78"/>
        <v>0.21000000000000002</v>
      </c>
      <c r="F141" s="26">
        <f t="shared" si="79"/>
        <v>-4.5888649999999961E-2</v>
      </c>
      <c r="H141" s="58">
        <f t="shared" si="80"/>
        <v>-5.5066379999999953</v>
      </c>
      <c r="I141" s="2" t="s">
        <v>66</v>
      </c>
      <c r="J141" s="33" t="s">
        <v>1559</v>
      </c>
      <c r="K141" s="59">
        <f t="shared" si="81"/>
        <v>44043</v>
      </c>
      <c r="L141" s="60" t="str">
        <f t="shared" ca="1" si="82"/>
        <v>2020/11/10</v>
      </c>
      <c r="M141" s="44">
        <f t="shared" ca="1" si="83"/>
        <v>12360</v>
      </c>
      <c r="N141" s="61">
        <f t="shared" ca="1" si="84"/>
        <v>-0.1626151189320387</v>
      </c>
      <c r="O141" s="35">
        <f t="shared" si="85"/>
        <v>119.942866</v>
      </c>
      <c r="P141" s="35">
        <f t="shared" si="86"/>
        <v>-5.7134000000004903E-2</v>
      </c>
      <c r="Q141" s="36">
        <f t="shared" si="87"/>
        <v>0.8</v>
      </c>
      <c r="R141" s="37">
        <f t="shared" si="88"/>
        <v>4139.8799999999555</v>
      </c>
      <c r="S141" s="38">
        <f t="shared" si="89"/>
        <v>5539.9874159999408</v>
      </c>
      <c r="T141" s="38"/>
      <c r="U141" s="62"/>
      <c r="V141" s="39">
        <f t="shared" si="90"/>
        <v>63905.729999999989</v>
      </c>
      <c r="W141" s="39">
        <f t="shared" si="91"/>
        <v>69445.717415999927</v>
      </c>
      <c r="X141" s="1">
        <f t="shared" si="92"/>
        <v>56450</v>
      </c>
      <c r="Y141" s="37">
        <f t="shared" si="93"/>
        <v>12995.717415999927</v>
      </c>
      <c r="Z141" s="204">
        <f t="shared" si="94"/>
        <v>0.23021642898139816</v>
      </c>
      <c r="AA141" s="204">
        <v>0</v>
      </c>
      <c r="AB141" s="204">
        <f>SUM($C$2:C141)*D141/SUM($B$2:B141)-1</f>
        <v>0.20302538474666698</v>
      </c>
      <c r="AC141" s="204">
        <f t="shared" si="95"/>
        <v>2.7191044234731176E-2</v>
      </c>
      <c r="AD141" s="40">
        <f t="shared" si="96"/>
        <v>0.25588865</v>
      </c>
    </row>
    <row r="142" spans="1:30">
      <c r="A142" s="63" t="s">
        <v>1578</v>
      </c>
      <c r="B142" s="2">
        <v>120</v>
      </c>
      <c r="C142" s="180">
        <v>87.61</v>
      </c>
      <c r="D142" s="181">
        <v>1.369</v>
      </c>
      <c r="E142" s="32">
        <f t="shared" ref="E142" si="97">10%*Q142+13%</f>
        <v>0.21000000000000002</v>
      </c>
      <c r="F142" s="26">
        <f t="shared" ref="F142" si="98">IF(G142="",($F$1*C142-B142)/B142,H142/B142)</f>
        <v>-6.7391549999999967E-2</v>
      </c>
      <c r="H142" s="58">
        <f t="shared" ref="H142" si="99">IF(G142="",$F$1*C142-B142,G142-B142)</f>
        <v>-8.086985999999996</v>
      </c>
      <c r="I142" s="2" t="s">
        <v>66</v>
      </c>
      <c r="J142" s="33" t="s">
        <v>1569</v>
      </c>
      <c r="K142" s="59">
        <f t="shared" ref="K142" si="100">DATE(MID(J142,1,4),MID(J142,5,2),MID(J142,7,2))</f>
        <v>44046</v>
      </c>
      <c r="L142" s="60" t="str">
        <f t="shared" ref="L142" ca="1" si="101">IF(LEN(J142) &gt; 15,DATE(MID(J142,12,4),MID(J142,16,2),MID(J142,18,2)),TEXT(TODAY(),"yyyy/m/d"))</f>
        <v>2020/11/10</v>
      </c>
      <c r="M142" s="44">
        <f t="shared" ref="M142" ca="1" si="102">(L142-K142+1)*B142</f>
        <v>12000</v>
      </c>
      <c r="N142" s="61">
        <f t="shared" ref="N142" ca="1" si="103">H142/M142*365</f>
        <v>-0.24597915749999991</v>
      </c>
      <c r="O142" s="35">
        <f t="shared" ref="O142" si="104">D142*C142</f>
        <v>119.93809</v>
      </c>
      <c r="P142" s="35">
        <f t="shared" ref="P142" si="105">O142-B142</f>
        <v>-6.1909999999997467E-2</v>
      </c>
      <c r="Q142" s="36">
        <f t="shared" ref="Q142" si="106">B142/150</f>
        <v>0.8</v>
      </c>
      <c r="R142" s="37">
        <f t="shared" ref="R142" si="107">R141+C142-T142</f>
        <v>4227.4899999999552</v>
      </c>
      <c r="S142" s="38">
        <f t="shared" ref="S142" si="108">R142*D142</f>
        <v>5787.4338099999386</v>
      </c>
      <c r="T142" s="38"/>
      <c r="U142" s="62"/>
      <c r="V142" s="39">
        <f t="shared" ref="V142" si="109">U142+V141</f>
        <v>63905.729999999989</v>
      </c>
      <c r="W142" s="39">
        <f t="shared" ref="W142" si="110">S142+V142</f>
        <v>69693.163809999925</v>
      </c>
      <c r="X142" s="1">
        <f t="shared" ref="X142" si="111">X141+B142</f>
        <v>56570</v>
      </c>
      <c r="Y142" s="37">
        <f t="shared" ref="Y142" si="112">W142-X142</f>
        <v>13123.163809999925</v>
      </c>
      <c r="Z142" s="204">
        <f t="shared" ref="Z142" si="113">W142/X142-1</f>
        <v>0.23198097595898748</v>
      </c>
      <c r="AA142" s="204">
        <v>0</v>
      </c>
      <c r="AB142" s="204">
        <f>SUM($C$2:C142)*D142/SUM($B$2:B142)-1</f>
        <v>0.22924374509803958</v>
      </c>
      <c r="AC142" s="204">
        <f t="shared" ref="AC142" si="114">Z142-AB142</f>
        <v>2.7372308609479035E-3</v>
      </c>
      <c r="AD142" s="40">
        <f t="shared" ref="AD142" si="115">IF(E142-F142&lt;0,"达成",E142-F142)</f>
        <v>0.27739154999999999</v>
      </c>
    </row>
    <row r="143" spans="1:30">
      <c r="A143" s="63" t="s">
        <v>1579</v>
      </c>
      <c r="B143" s="2">
        <v>120</v>
      </c>
      <c r="C143" s="180">
        <v>88.11</v>
      </c>
      <c r="D143" s="181">
        <v>1.3612</v>
      </c>
      <c r="E143" s="32">
        <f t="shared" ref="E143:E146" si="116">10%*Q143+13%</f>
        <v>0.21000000000000002</v>
      </c>
      <c r="F143" s="26">
        <f t="shared" ref="F143:F146" si="117">IF(G143="",($F$1*C143-B143)/B143,H143/B143)</f>
        <v>-6.2069049999999966E-2</v>
      </c>
      <c r="H143" s="58">
        <f t="shared" ref="H143:H146" si="118">IF(G143="",$F$1*C143-B143,G143-B143)</f>
        <v>-7.448285999999996</v>
      </c>
      <c r="I143" s="2" t="s">
        <v>66</v>
      </c>
      <c r="J143" s="33" t="s">
        <v>1571</v>
      </c>
      <c r="K143" s="59">
        <f t="shared" ref="K143:K146" si="119">DATE(MID(J143,1,4),MID(J143,5,2),MID(J143,7,2))</f>
        <v>44047</v>
      </c>
      <c r="L143" s="60" t="str">
        <f t="shared" ref="L143:L146" ca="1" si="120">IF(LEN(J143) &gt; 15,DATE(MID(J143,12,4),MID(J143,16,2),MID(J143,18,2)),TEXT(TODAY(),"yyyy/m/d"))</f>
        <v>2020/11/10</v>
      </c>
      <c r="M143" s="44">
        <f t="shared" ref="M143:M146" ca="1" si="121">(L143-K143+1)*B143</f>
        <v>11880</v>
      </c>
      <c r="N143" s="61">
        <f t="shared" ref="N143:N146" ca="1" si="122">H143/M143*365</f>
        <v>-0.22884043686868674</v>
      </c>
      <c r="O143" s="35">
        <f t="shared" ref="O143:O146" si="123">D143*C143</f>
        <v>119.935332</v>
      </c>
      <c r="P143" s="35">
        <f t="shared" ref="P143:P146" si="124">O143-B143</f>
        <v>-6.4667999999997505E-2</v>
      </c>
      <c r="Q143" s="36">
        <f t="shared" ref="Q143:Q146" si="125">B143/150</f>
        <v>0.8</v>
      </c>
      <c r="R143" s="37">
        <f t="shared" ref="R143:R146" si="126">R142+C143-T143</f>
        <v>4315.5999999999549</v>
      </c>
      <c r="S143" s="38">
        <f t="shared" ref="S143:S146" si="127">R143*D143</f>
        <v>5874.3947199999384</v>
      </c>
      <c r="T143" s="38"/>
      <c r="U143" s="62"/>
      <c r="V143" s="39">
        <f t="shared" ref="V143:V146" si="128">U143+V142</f>
        <v>63905.729999999989</v>
      </c>
      <c r="W143" s="39">
        <f t="shared" ref="W143:W146" si="129">S143+V143</f>
        <v>69780.124719999934</v>
      </c>
      <c r="X143" s="1">
        <f t="shared" ref="X143:X146" si="130">X142+B143</f>
        <v>56690</v>
      </c>
      <c r="Y143" s="37">
        <f t="shared" ref="Y143:Y146" si="131">W143-X143</f>
        <v>13090.124719999934</v>
      </c>
      <c r="Z143" s="204">
        <f t="shared" ref="Z143:Z146" si="132">W143/X143-1</f>
        <v>0.23090712153818904</v>
      </c>
      <c r="AA143" s="204">
        <v>0</v>
      </c>
      <c r="AB143" s="204">
        <f>SUM($C$2:C143)*D143/SUM($B$2:B143)-1</f>
        <v>0.22083225318588773</v>
      </c>
      <c r="AC143" s="204">
        <f t="shared" ref="AC143:AC146" si="133">Z143-AB143</f>
        <v>1.0074868352301314E-2</v>
      </c>
      <c r="AD143" s="40">
        <f t="shared" ref="AD143:AD146" si="134">IF(E143-F143&lt;0,"达成",E143-F143)</f>
        <v>0.27206904999999998</v>
      </c>
    </row>
    <row r="144" spans="1:30">
      <c r="A144" s="63" t="s">
        <v>1580</v>
      </c>
      <c r="B144" s="2">
        <v>120</v>
      </c>
      <c r="C144" s="180">
        <v>87.22</v>
      </c>
      <c r="D144" s="181">
        <v>1.3752</v>
      </c>
      <c r="E144" s="32">
        <f t="shared" si="116"/>
        <v>0.21000000000000002</v>
      </c>
      <c r="F144" s="26">
        <f t="shared" si="117"/>
        <v>-7.1543099999999998E-2</v>
      </c>
      <c r="H144" s="58">
        <f t="shared" si="118"/>
        <v>-8.585172</v>
      </c>
      <c r="I144" s="2" t="s">
        <v>66</v>
      </c>
      <c r="J144" s="33" t="s">
        <v>1573</v>
      </c>
      <c r="K144" s="59">
        <f t="shared" si="119"/>
        <v>44048</v>
      </c>
      <c r="L144" s="60" t="str">
        <f t="shared" ca="1" si="120"/>
        <v>2020/11/10</v>
      </c>
      <c r="M144" s="44">
        <f t="shared" ca="1" si="121"/>
        <v>11760</v>
      </c>
      <c r="N144" s="61">
        <f t="shared" ca="1" si="122"/>
        <v>-0.26646154591836735</v>
      </c>
      <c r="O144" s="35">
        <f t="shared" si="123"/>
        <v>119.94494399999999</v>
      </c>
      <c r="P144" s="35">
        <f t="shared" si="124"/>
        <v>-5.5056000000007543E-2</v>
      </c>
      <c r="Q144" s="36">
        <f t="shared" si="125"/>
        <v>0.8</v>
      </c>
      <c r="R144" s="37">
        <f t="shared" si="126"/>
        <v>4402.8199999999551</v>
      </c>
      <c r="S144" s="38">
        <f t="shared" si="127"/>
        <v>6054.7580639999378</v>
      </c>
      <c r="T144" s="38"/>
      <c r="U144" s="62"/>
      <c r="V144" s="39">
        <f t="shared" si="128"/>
        <v>63905.729999999989</v>
      </c>
      <c r="W144" s="39">
        <f t="shared" si="129"/>
        <v>69960.488063999932</v>
      </c>
      <c r="X144" s="1">
        <f t="shared" si="130"/>
        <v>56810</v>
      </c>
      <c r="Y144" s="37">
        <f t="shared" si="131"/>
        <v>13150.488063999932</v>
      </c>
      <c r="Z144" s="204">
        <f t="shared" si="132"/>
        <v>0.23148192332335737</v>
      </c>
      <c r="AA144" s="204">
        <v>0</v>
      </c>
      <c r="AB144" s="204">
        <f>SUM($C$2:C144)*D144/SUM($B$2:B144)-1</f>
        <v>0.23192013563579317</v>
      </c>
      <c r="AC144" s="204">
        <f t="shared" si="133"/>
        <v>-4.3821231243579284E-4</v>
      </c>
      <c r="AD144" s="40">
        <f t="shared" si="134"/>
        <v>0.28154310000000005</v>
      </c>
    </row>
    <row r="145" spans="1:30">
      <c r="A145" s="63" t="s">
        <v>1581</v>
      </c>
      <c r="B145" s="2">
        <v>120</v>
      </c>
      <c r="C145" s="180">
        <v>87.22</v>
      </c>
      <c r="D145" s="181">
        <v>1.3752</v>
      </c>
      <c r="E145" s="32">
        <f t="shared" si="116"/>
        <v>0.21000000000000002</v>
      </c>
      <c r="F145" s="26">
        <f t="shared" si="117"/>
        <v>-7.1543099999999998E-2</v>
      </c>
      <c r="H145" s="58">
        <f t="shared" si="118"/>
        <v>-8.585172</v>
      </c>
      <c r="I145" s="2" t="s">
        <v>66</v>
      </c>
      <c r="J145" s="33" t="s">
        <v>1575</v>
      </c>
      <c r="K145" s="59">
        <f t="shared" si="119"/>
        <v>44049</v>
      </c>
      <c r="L145" s="60" t="str">
        <f t="shared" ca="1" si="120"/>
        <v>2020/11/10</v>
      </c>
      <c r="M145" s="44">
        <f t="shared" ca="1" si="121"/>
        <v>11640</v>
      </c>
      <c r="N145" s="61">
        <f t="shared" ca="1" si="122"/>
        <v>-0.26920857216494848</v>
      </c>
      <c r="O145" s="35">
        <f t="shared" si="123"/>
        <v>119.94494399999999</v>
      </c>
      <c r="P145" s="35">
        <f t="shared" si="124"/>
        <v>-5.5056000000007543E-2</v>
      </c>
      <c r="Q145" s="36">
        <f t="shared" si="125"/>
        <v>0.8</v>
      </c>
      <c r="R145" s="37">
        <f t="shared" si="126"/>
        <v>4490.0399999999554</v>
      </c>
      <c r="S145" s="38">
        <f t="shared" si="127"/>
        <v>6174.7030079999386</v>
      </c>
      <c r="T145" s="38"/>
      <c r="U145" s="62"/>
      <c r="V145" s="39">
        <f t="shared" si="128"/>
        <v>63905.729999999989</v>
      </c>
      <c r="W145" s="39">
        <f t="shared" si="129"/>
        <v>70080.433007999934</v>
      </c>
      <c r="X145" s="1">
        <f t="shared" si="130"/>
        <v>56930</v>
      </c>
      <c r="Y145" s="37">
        <f t="shared" si="131"/>
        <v>13150.433007999934</v>
      </c>
      <c r="Z145" s="204">
        <f t="shared" si="132"/>
        <v>0.23099302666432342</v>
      </c>
      <c r="AA145" s="204">
        <v>0</v>
      </c>
      <c r="AB145" s="204">
        <f>SUM($C$2:C145)*D145/SUM($B$2:B145)-1</f>
        <v>0.23047003307332359</v>
      </c>
      <c r="AC145" s="204">
        <f t="shared" si="133"/>
        <v>5.2299359099983178E-4</v>
      </c>
      <c r="AD145" s="40">
        <f t="shared" si="134"/>
        <v>0.28154310000000005</v>
      </c>
    </row>
    <row r="146" spans="1:30">
      <c r="A146" s="63" t="s">
        <v>1582</v>
      </c>
      <c r="B146" s="2">
        <v>120</v>
      </c>
      <c r="C146" s="180">
        <v>88.19</v>
      </c>
      <c r="D146" s="181">
        <v>1.36</v>
      </c>
      <c r="E146" s="32">
        <f t="shared" si="116"/>
        <v>0.21000000000000002</v>
      </c>
      <c r="F146" s="26">
        <f t="shared" si="117"/>
        <v>-6.1217449999999944E-2</v>
      </c>
      <c r="H146" s="58">
        <f t="shared" si="118"/>
        <v>-7.3460939999999937</v>
      </c>
      <c r="I146" s="2" t="s">
        <v>66</v>
      </c>
      <c r="J146" s="33" t="s">
        <v>1577</v>
      </c>
      <c r="K146" s="59">
        <f t="shared" si="119"/>
        <v>44050</v>
      </c>
      <c r="L146" s="60" t="str">
        <f t="shared" ca="1" si="120"/>
        <v>2020/11/10</v>
      </c>
      <c r="M146" s="44">
        <f t="shared" ca="1" si="121"/>
        <v>11520</v>
      </c>
      <c r="N146" s="61">
        <f t="shared" ca="1" si="122"/>
        <v>-0.23275384635416646</v>
      </c>
      <c r="O146" s="35">
        <f t="shared" si="123"/>
        <v>119.9384</v>
      </c>
      <c r="P146" s="35">
        <f t="shared" si="124"/>
        <v>-6.1599999999998545E-2</v>
      </c>
      <c r="Q146" s="36">
        <f t="shared" si="125"/>
        <v>0.8</v>
      </c>
      <c r="R146" s="37">
        <f t="shared" si="126"/>
        <v>4578.229999999955</v>
      </c>
      <c r="S146" s="38">
        <f t="shared" si="127"/>
        <v>6226.3927999999396</v>
      </c>
      <c r="T146" s="38"/>
      <c r="U146" s="62"/>
      <c r="V146" s="39">
        <f t="shared" si="128"/>
        <v>63905.729999999989</v>
      </c>
      <c r="W146" s="39">
        <f t="shared" si="129"/>
        <v>70132.122799999925</v>
      </c>
      <c r="X146" s="1">
        <f t="shared" si="130"/>
        <v>57050</v>
      </c>
      <c r="Y146" s="37">
        <f t="shared" si="131"/>
        <v>13082.122799999925</v>
      </c>
      <c r="Z146" s="204">
        <f t="shared" si="132"/>
        <v>0.22930977738825464</v>
      </c>
      <c r="AA146" s="204">
        <v>0</v>
      </c>
      <c r="AB146" s="204">
        <f>SUM($C$2:C146)*D146/SUM($B$2:B146)-1</f>
        <v>0.21552161240310141</v>
      </c>
      <c r="AC146" s="204">
        <f t="shared" si="133"/>
        <v>1.3788164985153228E-2</v>
      </c>
      <c r="AD146" s="40">
        <f t="shared" si="134"/>
        <v>0.27121744999999997</v>
      </c>
    </row>
    <row r="147" spans="1:30">
      <c r="A147" s="63" t="s">
        <v>1593</v>
      </c>
      <c r="B147" s="2">
        <v>120</v>
      </c>
      <c r="C147" s="180">
        <v>87.66</v>
      </c>
      <c r="D147" s="181">
        <v>1.3682000000000001</v>
      </c>
      <c r="E147" s="32">
        <f t="shared" ref="E147:E151" si="135">10%*Q147+13%</f>
        <v>0.21000000000000002</v>
      </c>
      <c r="F147" s="26">
        <f t="shared" ref="F147:F151" si="136">IF(G147="",($F$1*C147-B147)/B147,H147/B147)</f>
        <v>-6.685930000000001E-2</v>
      </c>
      <c r="H147" s="58">
        <f t="shared" ref="H147:H151" si="137">IF(G147="",$F$1*C147-B147,G147-B147)</f>
        <v>-8.0231160000000017</v>
      </c>
      <c r="I147" s="2" t="s">
        <v>66</v>
      </c>
      <c r="J147" s="33" t="s">
        <v>1584</v>
      </c>
      <c r="K147" s="59">
        <f t="shared" ref="K147:K151" si="138">DATE(MID(J147,1,4),MID(J147,5,2),MID(J147,7,2))</f>
        <v>44053</v>
      </c>
      <c r="L147" s="60" t="str">
        <f t="shared" ref="L147:L151" ca="1" si="139">IF(LEN(J147) &gt; 15,DATE(MID(J147,12,4),MID(J147,16,2),MID(J147,18,2)),TEXT(TODAY(),"yyyy/m/d"))</f>
        <v>2020/11/10</v>
      </c>
      <c r="M147" s="44">
        <f t="shared" ref="M147:M151" ca="1" si="140">(L147-K147+1)*B147</f>
        <v>11160</v>
      </c>
      <c r="N147" s="61">
        <f t="shared" ref="N147:N151" ca="1" si="141">H147/M147*365</f>
        <v>-0.26240477956989255</v>
      </c>
      <c r="O147" s="35">
        <f t="shared" ref="O147:O151" si="142">D147*C147</f>
        <v>119.936412</v>
      </c>
      <c r="P147" s="35">
        <f t="shared" ref="P147:P151" si="143">O147-B147</f>
        <v>-6.3587999999995759E-2</v>
      </c>
      <c r="Q147" s="36">
        <f t="shared" ref="Q147:Q151" si="144">B147/150</f>
        <v>0.8</v>
      </c>
      <c r="R147" s="37">
        <f t="shared" ref="R147:R151" si="145">R146+C147-T147</f>
        <v>4665.8899999999549</v>
      </c>
      <c r="S147" s="38">
        <f t="shared" ref="S147:S151" si="146">R147*D147</f>
        <v>6383.8706979999388</v>
      </c>
      <c r="T147" s="38"/>
      <c r="U147" s="62"/>
      <c r="V147" s="39">
        <f t="shared" ref="V147:V151" si="147">U147+V146</f>
        <v>63905.729999999989</v>
      </c>
      <c r="W147" s="39">
        <f t="shared" ref="W147:W151" si="148">S147+V147</f>
        <v>70289.600697999922</v>
      </c>
      <c r="X147" s="1">
        <f t="shared" ref="X147:X151" si="149">X146+B147</f>
        <v>57170</v>
      </c>
      <c r="Y147" s="37">
        <f t="shared" ref="Y147:Y151" si="150">W147-X147</f>
        <v>13119.600697999922</v>
      </c>
      <c r="Z147" s="204">
        <f t="shared" ref="Z147:Z151" si="151">W147/X147-1</f>
        <v>0.22948400731152563</v>
      </c>
      <c r="AA147" s="204">
        <v>0</v>
      </c>
      <c r="AB147" s="204">
        <f>SUM($C$2:C147)*D147/SUM($B$2:B147)-1</f>
        <v>0.2214737260400621</v>
      </c>
      <c r="AC147" s="204">
        <f t="shared" ref="AC147:AC151" si="152">Z147-AB147</f>
        <v>8.0102812714635263E-3</v>
      </c>
      <c r="AD147" s="40">
        <f t="shared" ref="AD147:AD151" si="153">IF(E147-F147&lt;0,"达成",E147-F147)</f>
        <v>0.27685930000000003</v>
      </c>
    </row>
    <row r="148" spans="1:30">
      <c r="A148" s="63" t="s">
        <v>1594</v>
      </c>
      <c r="B148" s="2">
        <v>120</v>
      </c>
      <c r="C148" s="180">
        <v>89.2</v>
      </c>
      <c r="D148" s="181">
        <v>1.3446</v>
      </c>
      <c r="E148" s="32">
        <f t="shared" si="135"/>
        <v>0.21000000000000002</v>
      </c>
      <c r="F148" s="26">
        <f t="shared" si="136"/>
        <v>-5.0465999999999886E-2</v>
      </c>
      <c r="H148" s="58">
        <f t="shared" si="137"/>
        <v>-6.0559199999999862</v>
      </c>
      <c r="I148" s="2" t="s">
        <v>66</v>
      </c>
      <c r="J148" s="33" t="s">
        <v>1586</v>
      </c>
      <c r="K148" s="59">
        <f t="shared" si="138"/>
        <v>44054</v>
      </c>
      <c r="L148" s="60" t="str">
        <f t="shared" ca="1" si="139"/>
        <v>2020/11/10</v>
      </c>
      <c r="M148" s="44">
        <f t="shared" ca="1" si="140"/>
        <v>11040</v>
      </c>
      <c r="N148" s="61">
        <f t="shared" ca="1" si="141"/>
        <v>-0.20021836956521691</v>
      </c>
      <c r="O148" s="35">
        <f t="shared" si="142"/>
        <v>119.93832</v>
      </c>
      <c r="P148" s="35">
        <f t="shared" si="143"/>
        <v>-6.1679999999995516E-2</v>
      </c>
      <c r="Q148" s="36">
        <f t="shared" si="144"/>
        <v>0.8</v>
      </c>
      <c r="R148" s="37">
        <f t="shared" si="145"/>
        <v>4755.0899999999547</v>
      </c>
      <c r="S148" s="38">
        <f t="shared" si="146"/>
        <v>6393.6940139999388</v>
      </c>
      <c r="T148" s="38"/>
      <c r="U148" s="62"/>
      <c r="V148" s="39">
        <f t="shared" si="147"/>
        <v>63905.729999999989</v>
      </c>
      <c r="W148" s="39">
        <f t="shared" si="148"/>
        <v>70299.424013999931</v>
      </c>
      <c r="X148" s="1">
        <f t="shared" si="149"/>
        <v>57290</v>
      </c>
      <c r="Y148" s="37">
        <f t="shared" si="150"/>
        <v>13009.424013999931</v>
      </c>
      <c r="Z148" s="204">
        <f t="shared" si="151"/>
        <v>0.22708018875894442</v>
      </c>
      <c r="AA148" s="204">
        <v>0</v>
      </c>
      <c r="AB148" s="204">
        <f>SUM($C$2:C148)*D148/SUM($B$2:B148)-1</f>
        <v>0.19917385696784118</v>
      </c>
      <c r="AC148" s="204">
        <f t="shared" si="152"/>
        <v>2.7906331791103245E-2</v>
      </c>
      <c r="AD148" s="40">
        <f t="shared" si="153"/>
        <v>0.26046599999999992</v>
      </c>
    </row>
    <row r="149" spans="1:30">
      <c r="A149" s="63" t="s">
        <v>1595</v>
      </c>
      <c r="B149" s="2">
        <v>120</v>
      </c>
      <c r="C149" s="180">
        <v>90.17</v>
      </c>
      <c r="D149" s="181">
        <v>1.3302</v>
      </c>
      <c r="E149" s="32">
        <f t="shared" si="135"/>
        <v>0.21000000000000002</v>
      </c>
      <c r="F149" s="26">
        <f t="shared" si="136"/>
        <v>-4.014034999999995E-2</v>
      </c>
      <c r="H149" s="58">
        <f t="shared" si="137"/>
        <v>-4.8168419999999941</v>
      </c>
      <c r="I149" s="2" t="s">
        <v>66</v>
      </c>
      <c r="J149" s="33" t="s">
        <v>1588</v>
      </c>
      <c r="K149" s="59">
        <f t="shared" si="138"/>
        <v>44055</v>
      </c>
      <c r="L149" s="60" t="str">
        <f t="shared" ca="1" si="139"/>
        <v>2020/11/10</v>
      </c>
      <c r="M149" s="44">
        <f t="shared" ca="1" si="140"/>
        <v>10920</v>
      </c>
      <c r="N149" s="61">
        <f t="shared" ca="1" si="141"/>
        <v>-0.16100250274725256</v>
      </c>
      <c r="O149" s="35">
        <f t="shared" si="142"/>
        <v>119.94413400000001</v>
      </c>
      <c r="P149" s="35">
        <f t="shared" si="143"/>
        <v>-5.5865999999994642E-2</v>
      </c>
      <c r="Q149" s="36">
        <f t="shared" si="144"/>
        <v>0.8</v>
      </c>
      <c r="R149" s="37">
        <f t="shared" si="145"/>
        <v>4845.2599999999547</v>
      </c>
      <c r="S149" s="38">
        <f t="shared" si="146"/>
        <v>6445.1648519999399</v>
      </c>
      <c r="T149" s="38"/>
      <c r="U149" s="62"/>
      <c r="V149" s="39">
        <f t="shared" si="147"/>
        <v>63905.729999999989</v>
      </c>
      <c r="W149" s="39">
        <f t="shared" si="148"/>
        <v>70350.894851999925</v>
      </c>
      <c r="X149" s="1">
        <f t="shared" si="149"/>
        <v>57410</v>
      </c>
      <c r="Y149" s="37">
        <f t="shared" si="150"/>
        <v>12940.894851999925</v>
      </c>
      <c r="Z149" s="204">
        <f t="shared" si="151"/>
        <v>0.22541185946699049</v>
      </c>
      <c r="AA149" s="204">
        <v>0</v>
      </c>
      <c r="AB149" s="204">
        <f>SUM($C$2:C149)*D149/SUM($B$2:B149)-1</f>
        <v>0.18519402739726054</v>
      </c>
      <c r="AC149" s="204">
        <f t="shared" si="152"/>
        <v>4.0217832069729953E-2</v>
      </c>
      <c r="AD149" s="40">
        <f t="shared" si="153"/>
        <v>0.25014034999999996</v>
      </c>
    </row>
    <row r="150" spans="1:30">
      <c r="A150" s="63" t="s">
        <v>1596</v>
      </c>
      <c r="B150" s="2">
        <v>120</v>
      </c>
      <c r="C150" s="180">
        <v>89.82</v>
      </c>
      <c r="D150" s="181">
        <v>1.3353999999999999</v>
      </c>
      <c r="E150" s="32">
        <f t="shared" si="135"/>
        <v>0.21000000000000002</v>
      </c>
      <c r="F150" s="26">
        <f t="shared" si="136"/>
        <v>-4.3866099999999977E-2</v>
      </c>
      <c r="H150" s="58">
        <f t="shared" si="137"/>
        <v>-5.2639319999999969</v>
      </c>
      <c r="I150" s="2" t="s">
        <v>66</v>
      </c>
      <c r="J150" s="33" t="s">
        <v>1590</v>
      </c>
      <c r="K150" s="59">
        <f t="shared" si="138"/>
        <v>44056</v>
      </c>
      <c r="L150" s="60" t="str">
        <f t="shared" ca="1" si="139"/>
        <v>2020/11/10</v>
      </c>
      <c r="M150" s="44">
        <f t="shared" ca="1" si="140"/>
        <v>10800</v>
      </c>
      <c r="N150" s="61">
        <f t="shared" ca="1" si="141"/>
        <v>-0.17790140555555545</v>
      </c>
      <c r="O150" s="35">
        <f t="shared" si="142"/>
        <v>119.94562799999999</v>
      </c>
      <c r="P150" s="35">
        <f t="shared" si="143"/>
        <v>-5.4372000000014964E-2</v>
      </c>
      <c r="Q150" s="36">
        <f t="shared" si="144"/>
        <v>0.8</v>
      </c>
      <c r="R150" s="37">
        <f t="shared" si="145"/>
        <v>4935.0799999999545</v>
      </c>
      <c r="S150" s="38">
        <f t="shared" si="146"/>
        <v>6590.3058319999391</v>
      </c>
      <c r="T150" s="38"/>
      <c r="U150" s="62"/>
      <c r="V150" s="39">
        <f t="shared" si="147"/>
        <v>63905.729999999989</v>
      </c>
      <c r="W150" s="39">
        <f t="shared" si="148"/>
        <v>70496.035831999921</v>
      </c>
      <c r="X150" s="1">
        <f t="shared" si="149"/>
        <v>57530</v>
      </c>
      <c r="Y150" s="37">
        <f t="shared" si="150"/>
        <v>12966.035831999921</v>
      </c>
      <c r="Z150" s="204">
        <f t="shared" si="151"/>
        <v>0.22537868645923731</v>
      </c>
      <c r="AA150" s="204">
        <v>0</v>
      </c>
      <c r="AB150" s="204">
        <f>SUM($C$2:C150)*D150/SUM($B$2:B150)-1</f>
        <v>0.1886757028744328</v>
      </c>
      <c r="AC150" s="204">
        <f t="shared" si="152"/>
        <v>3.6702983584804505E-2</v>
      </c>
      <c r="AD150" s="40">
        <f t="shared" si="153"/>
        <v>0.25386609999999998</v>
      </c>
    </row>
    <row r="151" spans="1:30">
      <c r="A151" s="63" t="s">
        <v>1597</v>
      </c>
      <c r="B151" s="2">
        <v>120</v>
      </c>
      <c r="C151" s="180">
        <v>88.88</v>
      </c>
      <c r="D151" s="181">
        <v>1.3493999999999999</v>
      </c>
      <c r="E151" s="32">
        <f t="shared" si="135"/>
        <v>0.21000000000000002</v>
      </c>
      <c r="F151" s="26">
        <f t="shared" si="136"/>
        <v>-5.3872399999999959E-2</v>
      </c>
      <c r="H151" s="58">
        <f t="shared" si="137"/>
        <v>-6.4646879999999953</v>
      </c>
      <c r="I151" s="2" t="s">
        <v>66</v>
      </c>
      <c r="J151" s="33" t="s">
        <v>1592</v>
      </c>
      <c r="K151" s="59">
        <f t="shared" si="138"/>
        <v>44057</v>
      </c>
      <c r="L151" s="60" t="str">
        <f t="shared" ca="1" si="139"/>
        <v>2020/11/10</v>
      </c>
      <c r="M151" s="44">
        <f t="shared" ca="1" si="140"/>
        <v>10680</v>
      </c>
      <c r="N151" s="61">
        <f t="shared" ca="1" si="141"/>
        <v>-0.22093737078651671</v>
      </c>
      <c r="O151" s="35">
        <f t="shared" si="142"/>
        <v>119.93467199999999</v>
      </c>
      <c r="P151" s="35">
        <f t="shared" si="143"/>
        <v>-6.5328000000008046E-2</v>
      </c>
      <c r="Q151" s="36">
        <f t="shared" si="144"/>
        <v>0.8</v>
      </c>
      <c r="R151" s="37">
        <f t="shared" si="145"/>
        <v>5023.9599999999546</v>
      </c>
      <c r="S151" s="38">
        <f t="shared" si="146"/>
        <v>6779.3316239999385</v>
      </c>
      <c r="T151" s="38"/>
      <c r="U151" s="62"/>
      <c r="V151" s="39">
        <f t="shared" si="147"/>
        <v>63905.729999999989</v>
      </c>
      <c r="W151" s="39">
        <f t="shared" si="148"/>
        <v>70685.061623999922</v>
      </c>
      <c r="X151" s="1">
        <f t="shared" si="149"/>
        <v>57650</v>
      </c>
      <c r="Y151" s="37">
        <f t="shared" si="150"/>
        <v>13035.061623999922</v>
      </c>
      <c r="Z151" s="204">
        <f t="shared" si="151"/>
        <v>0.22610687986123024</v>
      </c>
      <c r="AA151" s="204">
        <v>0</v>
      </c>
      <c r="AB151" s="204">
        <f>SUM($C$2:C151)*D151/SUM($B$2:B151)-1</f>
        <v>0.19992435789473717</v>
      </c>
      <c r="AC151" s="204">
        <f t="shared" si="152"/>
        <v>2.6182521966493066E-2</v>
      </c>
      <c r="AD151" s="40">
        <f t="shared" si="153"/>
        <v>0.26387240000000001</v>
      </c>
    </row>
    <row r="152" spans="1:30">
      <c r="A152" s="63" t="s">
        <v>1627</v>
      </c>
      <c r="B152" s="2">
        <v>120</v>
      </c>
      <c r="C152" s="180">
        <v>87.35</v>
      </c>
      <c r="D152" s="181">
        <v>1.3731</v>
      </c>
      <c r="E152" s="32">
        <f t="shared" ref="E152:E162" si="154">10%*Q152+13%</f>
        <v>0.21000000000000002</v>
      </c>
      <c r="F152" s="26">
        <f t="shared" ref="F152:F162" si="155">IF(G152="",($F$1*C152-B152)/B152,H152/B152)</f>
        <v>-7.0159250000000034E-2</v>
      </c>
      <c r="H152" s="58">
        <f t="shared" ref="H152:H162" si="156">IF(G152="",$F$1*C152-B152,G152-B152)</f>
        <v>-8.4191100000000034</v>
      </c>
      <c r="I152" s="2" t="s">
        <v>66</v>
      </c>
      <c r="J152" s="33" t="s">
        <v>1606</v>
      </c>
      <c r="K152" s="59">
        <f t="shared" ref="K152:K162" si="157">DATE(MID(J152,1,4),MID(J152,5,2),MID(J152,7,2))</f>
        <v>44060</v>
      </c>
      <c r="L152" s="60" t="str">
        <f t="shared" ref="L152:L162" ca="1" si="158">IF(LEN(J152) &gt; 15,DATE(MID(J152,12,4),MID(J152,16,2),MID(J152,18,2)),TEXT(TODAY(),"yyyy/m/d"))</f>
        <v>2020/11/10</v>
      </c>
      <c r="M152" s="44">
        <f t="shared" ref="M152:M162" ca="1" si="159">(L152-K152+1)*B152</f>
        <v>10320</v>
      </c>
      <c r="N152" s="61">
        <f t="shared" ref="N152:N162" ca="1" si="160">H152/M152*365</f>
        <v>-0.29776890988372107</v>
      </c>
      <c r="O152" s="35">
        <f t="shared" ref="O152:O162" si="161">D152*C152</f>
        <v>119.94028499999999</v>
      </c>
      <c r="P152" s="35">
        <f t="shared" ref="P152:P162" si="162">O152-B152</f>
        <v>-5.9715000000011287E-2</v>
      </c>
      <c r="Q152" s="36">
        <f t="shared" ref="Q152:Q162" si="163">B152/150</f>
        <v>0.8</v>
      </c>
      <c r="R152" s="37">
        <f t="shared" ref="R152:R162" si="164">R151+C152-T152</f>
        <v>5111.3099999999549</v>
      </c>
      <c r="S152" s="38">
        <f t="shared" ref="S152:S162" si="165">R152*D152</f>
        <v>7018.3397609999383</v>
      </c>
      <c r="T152" s="38"/>
      <c r="U152" s="62"/>
      <c r="V152" s="39">
        <f t="shared" ref="V152:V162" si="166">U152+V151</f>
        <v>63905.729999999989</v>
      </c>
      <c r="W152" s="39">
        <f t="shared" ref="W152:W162" si="167">S152+V152</f>
        <v>70924.069760999933</v>
      </c>
      <c r="X152" s="1">
        <f t="shared" ref="X152:X162" si="168">X151+B152</f>
        <v>57770</v>
      </c>
      <c r="Y152" s="37">
        <f t="shared" ref="Y152:Y162" si="169">W152-X152</f>
        <v>13154.069760999933</v>
      </c>
      <c r="Z152" s="204">
        <f t="shared" ref="Z152:Z162" si="170">W152/X152-1</f>
        <v>0.22769724356932541</v>
      </c>
      <c r="AA152" s="204">
        <v>0</v>
      </c>
      <c r="AB152" s="204">
        <f>SUM($C$2:C152)*D152/SUM($B$2:B152)-1</f>
        <v>0.21967471823617357</v>
      </c>
      <c r="AC152" s="204">
        <f t="shared" ref="AC152:AC162" si="171">Z152-AB152</f>
        <v>8.022525333151842E-3</v>
      </c>
      <c r="AD152" s="40">
        <f t="shared" ref="AD152:AD162" si="172">IF(E152-F152&lt;0,"达成",E152-F152)</f>
        <v>0.28015925000000008</v>
      </c>
    </row>
    <row r="153" spans="1:30">
      <c r="A153" s="63" t="s">
        <v>1628</v>
      </c>
      <c r="B153" s="2">
        <v>120</v>
      </c>
      <c r="C153" s="180">
        <v>86.81</v>
      </c>
      <c r="D153" s="181">
        <v>1.3816999999999999</v>
      </c>
      <c r="E153" s="32">
        <f t="shared" si="154"/>
        <v>0.21000000000000002</v>
      </c>
      <c r="F153" s="26">
        <f t="shared" si="155"/>
        <v>-7.5907549999999921E-2</v>
      </c>
      <c r="H153" s="58">
        <f t="shared" si="156"/>
        <v>-9.1089059999999904</v>
      </c>
      <c r="I153" s="2" t="s">
        <v>66</v>
      </c>
      <c r="J153" s="33" t="s">
        <v>1608</v>
      </c>
      <c r="K153" s="59">
        <f t="shared" si="157"/>
        <v>44061</v>
      </c>
      <c r="L153" s="60" t="str">
        <f t="shared" ca="1" si="158"/>
        <v>2020/11/10</v>
      </c>
      <c r="M153" s="44">
        <f t="shared" ca="1" si="159"/>
        <v>10200</v>
      </c>
      <c r="N153" s="61">
        <f t="shared" ca="1" si="160"/>
        <v>-0.32595594999999966</v>
      </c>
      <c r="O153" s="35">
        <f t="shared" si="161"/>
        <v>119.94537699999999</v>
      </c>
      <c r="P153" s="35">
        <f t="shared" si="162"/>
        <v>-5.4623000000006527E-2</v>
      </c>
      <c r="Q153" s="36">
        <f t="shared" si="163"/>
        <v>0.8</v>
      </c>
      <c r="R153" s="37">
        <f t="shared" si="164"/>
        <v>5198.1199999999553</v>
      </c>
      <c r="S153" s="38">
        <f t="shared" si="165"/>
        <v>7182.2424039999378</v>
      </c>
      <c r="T153" s="38"/>
      <c r="U153" s="62"/>
      <c r="V153" s="39">
        <f t="shared" si="166"/>
        <v>63905.729999999989</v>
      </c>
      <c r="W153" s="39">
        <f t="shared" si="167"/>
        <v>71087.972403999927</v>
      </c>
      <c r="X153" s="1">
        <f t="shared" si="168"/>
        <v>57890</v>
      </c>
      <c r="Y153" s="37">
        <f t="shared" si="169"/>
        <v>13197.972403999927</v>
      </c>
      <c r="Z153" s="204">
        <f t="shared" si="170"/>
        <v>0.22798363109345177</v>
      </c>
      <c r="AA153" s="204">
        <v>0</v>
      </c>
      <c r="AB153" s="204">
        <f>SUM($C$2:C153)*D153/SUM($B$2:B153)-1</f>
        <v>0.22596003179792001</v>
      </c>
      <c r="AC153" s="204">
        <f t="shared" si="171"/>
        <v>2.0235992955317528E-3</v>
      </c>
      <c r="AD153" s="40">
        <f t="shared" si="172"/>
        <v>0.28590754999999995</v>
      </c>
    </row>
    <row r="154" spans="1:30">
      <c r="A154" s="63" t="s">
        <v>1629</v>
      </c>
      <c r="B154" s="2">
        <v>120</v>
      </c>
      <c r="C154" s="180">
        <v>88.3</v>
      </c>
      <c r="D154" s="181">
        <v>1.3583000000000001</v>
      </c>
      <c r="E154" s="32">
        <f t="shared" si="154"/>
        <v>0.21000000000000002</v>
      </c>
      <c r="F154" s="26">
        <f t="shared" si="155"/>
        <v>-6.0046499999999982E-2</v>
      </c>
      <c r="H154" s="58">
        <f t="shared" si="156"/>
        <v>-7.2055799999999977</v>
      </c>
      <c r="I154" s="2" t="s">
        <v>66</v>
      </c>
      <c r="J154" s="33" t="s">
        <v>1610</v>
      </c>
      <c r="K154" s="59">
        <f t="shared" si="157"/>
        <v>44062</v>
      </c>
      <c r="L154" s="60" t="str">
        <f t="shared" ca="1" si="158"/>
        <v>2020/11/10</v>
      </c>
      <c r="M154" s="44">
        <f t="shared" ca="1" si="159"/>
        <v>10080</v>
      </c>
      <c r="N154" s="61">
        <f t="shared" ca="1" si="160"/>
        <v>-0.26091633928571417</v>
      </c>
      <c r="O154" s="35">
        <f t="shared" si="161"/>
        <v>119.93789</v>
      </c>
      <c r="P154" s="35">
        <f t="shared" si="162"/>
        <v>-6.2110000000004106E-2</v>
      </c>
      <c r="Q154" s="36">
        <f t="shared" si="163"/>
        <v>0.8</v>
      </c>
      <c r="R154" s="37">
        <f t="shared" si="164"/>
        <v>5286.4199999999555</v>
      </c>
      <c r="S154" s="38">
        <f t="shared" si="165"/>
        <v>7180.5442859999403</v>
      </c>
      <c r="T154" s="38"/>
      <c r="U154" s="62"/>
      <c r="V154" s="39">
        <f t="shared" si="166"/>
        <v>63905.729999999989</v>
      </c>
      <c r="W154" s="39">
        <f t="shared" si="167"/>
        <v>71086.274285999927</v>
      </c>
      <c r="X154" s="1">
        <f t="shared" si="168"/>
        <v>58010</v>
      </c>
      <c r="Y154" s="37">
        <f t="shared" si="169"/>
        <v>13076.274285999927</v>
      </c>
      <c r="Z154" s="204">
        <f t="shared" si="170"/>
        <v>0.22541414042406349</v>
      </c>
      <c r="AA154" s="204">
        <v>0</v>
      </c>
      <c r="AB154" s="204">
        <f>SUM($C$2:C154)*D154/SUM($B$2:B154)-1</f>
        <v>0.20398213924175312</v>
      </c>
      <c r="AC154" s="204">
        <f t="shared" si="171"/>
        <v>2.1432001182310367E-2</v>
      </c>
      <c r="AD154" s="40">
        <f t="shared" si="172"/>
        <v>0.27004650000000002</v>
      </c>
    </row>
    <row r="155" spans="1:30">
      <c r="A155" s="63" t="s">
        <v>1630</v>
      </c>
      <c r="B155" s="2">
        <v>120</v>
      </c>
      <c r="C155" s="180">
        <v>89.17</v>
      </c>
      <c r="D155" s="181">
        <v>1.345</v>
      </c>
      <c r="E155" s="32">
        <f t="shared" si="154"/>
        <v>0.21000000000000002</v>
      </c>
      <c r="F155" s="26">
        <f t="shared" si="155"/>
        <v>-5.0785349999999951E-2</v>
      </c>
      <c r="H155" s="58">
        <f t="shared" si="156"/>
        <v>-6.0942419999999942</v>
      </c>
      <c r="I155" s="2" t="s">
        <v>66</v>
      </c>
      <c r="J155" s="33" t="s">
        <v>1612</v>
      </c>
      <c r="K155" s="59">
        <f t="shared" si="157"/>
        <v>44063</v>
      </c>
      <c r="L155" s="60" t="str">
        <f t="shared" ca="1" si="158"/>
        <v>2020/11/10</v>
      </c>
      <c r="M155" s="44">
        <f t="shared" ca="1" si="159"/>
        <v>9960</v>
      </c>
      <c r="N155" s="61">
        <f t="shared" ca="1" si="160"/>
        <v>-0.22333316566265038</v>
      </c>
      <c r="O155" s="35">
        <f t="shared" si="161"/>
        <v>119.93365</v>
      </c>
      <c r="P155" s="35">
        <f t="shared" si="162"/>
        <v>-6.6349999999999909E-2</v>
      </c>
      <c r="Q155" s="36">
        <f t="shared" si="163"/>
        <v>0.8</v>
      </c>
      <c r="R155" s="37">
        <f t="shared" si="164"/>
        <v>5375.5899999999556</v>
      </c>
      <c r="S155" s="38">
        <f t="shared" si="165"/>
        <v>7230.1685499999403</v>
      </c>
      <c r="T155" s="38"/>
      <c r="U155" s="62"/>
      <c r="V155" s="39">
        <f t="shared" si="166"/>
        <v>63905.729999999989</v>
      </c>
      <c r="W155" s="39">
        <f t="shared" si="167"/>
        <v>71135.898549999925</v>
      </c>
      <c r="X155" s="1">
        <f t="shared" si="168"/>
        <v>58130</v>
      </c>
      <c r="Y155" s="37">
        <f t="shared" si="169"/>
        <v>13005.898549999925</v>
      </c>
      <c r="Z155" s="204">
        <f t="shared" si="170"/>
        <v>0.22373814811628989</v>
      </c>
      <c r="AA155" s="204">
        <v>0</v>
      </c>
      <c r="AB155" s="204">
        <f>SUM($C$2:C155)*D155/SUM($B$2:B155)-1</f>
        <v>0.19106103034752842</v>
      </c>
      <c r="AC155" s="204">
        <f t="shared" si="171"/>
        <v>3.2677117768761477E-2</v>
      </c>
      <c r="AD155" s="40">
        <f t="shared" si="172"/>
        <v>0.26078534999999997</v>
      </c>
    </row>
    <row r="156" spans="1:30">
      <c r="A156" s="63" t="s">
        <v>1631</v>
      </c>
      <c r="B156" s="2">
        <v>120</v>
      </c>
      <c r="C156" s="180">
        <v>88.58</v>
      </c>
      <c r="D156" s="181">
        <v>1.3540000000000001</v>
      </c>
      <c r="E156" s="32">
        <f t="shared" si="154"/>
        <v>0.21000000000000002</v>
      </c>
      <c r="F156" s="26">
        <f t="shared" si="155"/>
        <v>-5.7065899999999913E-2</v>
      </c>
      <c r="H156" s="58">
        <f t="shared" si="156"/>
        <v>-6.8479079999999897</v>
      </c>
      <c r="I156" s="2" t="s">
        <v>66</v>
      </c>
      <c r="J156" s="33" t="s">
        <v>1614</v>
      </c>
      <c r="K156" s="59">
        <f t="shared" si="157"/>
        <v>44064</v>
      </c>
      <c r="L156" s="60" t="str">
        <f t="shared" ca="1" si="158"/>
        <v>2020/11/10</v>
      </c>
      <c r="M156" s="44">
        <f t="shared" ca="1" si="159"/>
        <v>9840</v>
      </c>
      <c r="N156" s="61">
        <f t="shared" ca="1" si="160"/>
        <v>-0.25401284756097525</v>
      </c>
      <c r="O156" s="35">
        <f t="shared" si="161"/>
        <v>119.93732</v>
      </c>
      <c r="P156" s="35">
        <f t="shared" si="162"/>
        <v>-6.2680000000000291E-2</v>
      </c>
      <c r="Q156" s="36">
        <f t="shared" si="163"/>
        <v>0.8</v>
      </c>
      <c r="R156" s="37">
        <f t="shared" si="164"/>
        <v>5464.1699999999555</v>
      </c>
      <c r="S156" s="38">
        <f t="shared" si="165"/>
        <v>7398.4861799999398</v>
      </c>
      <c r="T156" s="38"/>
      <c r="U156" s="62"/>
      <c r="V156" s="39">
        <f t="shared" si="166"/>
        <v>63905.729999999989</v>
      </c>
      <c r="W156" s="39">
        <f t="shared" si="167"/>
        <v>71304.21617999993</v>
      </c>
      <c r="X156" s="1">
        <f t="shared" si="168"/>
        <v>58250</v>
      </c>
      <c r="Y156" s="37">
        <f t="shared" si="169"/>
        <v>13054.21617999993</v>
      </c>
      <c r="Z156" s="204">
        <f t="shared" si="170"/>
        <v>0.22410671553647954</v>
      </c>
      <c r="AA156" s="204">
        <v>0</v>
      </c>
      <c r="AB156" s="204">
        <f>SUM($C$2:C156)*D156/SUM($B$2:B156)-1</f>
        <v>0.19786568077858924</v>
      </c>
      <c r="AC156" s="204">
        <f t="shared" si="171"/>
        <v>2.6241034757890302E-2</v>
      </c>
      <c r="AD156" s="40">
        <f t="shared" si="172"/>
        <v>0.26706589999999991</v>
      </c>
    </row>
    <row r="157" spans="1:30">
      <c r="A157" s="63" t="s">
        <v>1632</v>
      </c>
      <c r="B157" s="2">
        <v>120</v>
      </c>
      <c r="C157" s="180">
        <v>87.71</v>
      </c>
      <c r="D157" s="181">
        <v>1.3673999999999999</v>
      </c>
      <c r="E157" s="32">
        <f t="shared" si="154"/>
        <v>0.21000000000000002</v>
      </c>
      <c r="F157" s="26">
        <f t="shared" si="155"/>
        <v>-6.6327049999999943E-2</v>
      </c>
      <c r="H157" s="58">
        <f t="shared" si="156"/>
        <v>-7.9592459999999932</v>
      </c>
      <c r="I157" s="2" t="s">
        <v>66</v>
      </c>
      <c r="J157" s="33" t="s">
        <v>1616</v>
      </c>
      <c r="K157" s="59">
        <f t="shared" si="157"/>
        <v>44067</v>
      </c>
      <c r="L157" s="60" t="str">
        <f t="shared" ca="1" si="158"/>
        <v>2020/11/10</v>
      </c>
      <c r="M157" s="44">
        <f t="shared" ca="1" si="159"/>
        <v>9480</v>
      </c>
      <c r="N157" s="61">
        <f t="shared" ca="1" si="160"/>
        <v>-0.3064477626582276</v>
      </c>
      <c r="O157" s="35">
        <f t="shared" si="161"/>
        <v>119.93465399999998</v>
      </c>
      <c r="P157" s="35">
        <f t="shared" si="162"/>
        <v>-6.5346000000019444E-2</v>
      </c>
      <c r="Q157" s="36">
        <f t="shared" si="163"/>
        <v>0.8</v>
      </c>
      <c r="R157" s="37">
        <f t="shared" si="164"/>
        <v>5551.8799999999555</v>
      </c>
      <c r="S157" s="38">
        <f t="shared" si="165"/>
        <v>7591.6407119999385</v>
      </c>
      <c r="T157" s="38"/>
      <c r="U157" s="62"/>
      <c r="V157" s="39">
        <f t="shared" si="166"/>
        <v>63905.729999999989</v>
      </c>
      <c r="W157" s="39">
        <f t="shared" si="167"/>
        <v>71497.370711999931</v>
      </c>
      <c r="X157" s="1">
        <f t="shared" si="168"/>
        <v>58370</v>
      </c>
      <c r="Y157" s="37">
        <f t="shared" si="169"/>
        <v>13127.370711999931</v>
      </c>
      <c r="Z157" s="204">
        <f t="shared" si="170"/>
        <v>0.2248992755182444</v>
      </c>
      <c r="AA157" s="204">
        <v>0</v>
      </c>
      <c r="AB157" s="204">
        <f>SUM($C$2:C157)*D157/SUM($B$2:B157)-1</f>
        <v>0.20849978461538488</v>
      </c>
      <c r="AC157" s="204">
        <f t="shared" si="171"/>
        <v>1.6399490902859526E-2</v>
      </c>
      <c r="AD157" s="40">
        <f t="shared" si="172"/>
        <v>0.27632704999999996</v>
      </c>
    </row>
    <row r="158" spans="1:30">
      <c r="A158" s="63" t="s">
        <v>1633</v>
      </c>
      <c r="B158" s="2">
        <v>120</v>
      </c>
      <c r="C158" s="180">
        <v>88.14</v>
      </c>
      <c r="D158" s="181">
        <v>1.3608</v>
      </c>
      <c r="E158" s="32">
        <f t="shared" si="154"/>
        <v>0.21000000000000002</v>
      </c>
      <c r="F158" s="26">
        <f t="shared" si="155"/>
        <v>-6.1749699999999901E-2</v>
      </c>
      <c r="H158" s="58">
        <f t="shared" si="156"/>
        <v>-7.409963999999988</v>
      </c>
      <c r="I158" s="2" t="s">
        <v>66</v>
      </c>
      <c r="J158" s="33" t="s">
        <v>1618</v>
      </c>
      <c r="K158" s="59">
        <f t="shared" si="157"/>
        <v>44068</v>
      </c>
      <c r="L158" s="60" t="str">
        <f t="shared" ca="1" si="158"/>
        <v>2020/11/10</v>
      </c>
      <c r="M158" s="44">
        <f t="shared" ca="1" si="159"/>
        <v>9360</v>
      </c>
      <c r="N158" s="61">
        <f t="shared" ca="1" si="160"/>
        <v>-0.28895692948717899</v>
      </c>
      <c r="O158" s="35">
        <f t="shared" si="161"/>
        <v>119.940912</v>
      </c>
      <c r="P158" s="35">
        <f t="shared" si="162"/>
        <v>-5.9088000000002694E-2</v>
      </c>
      <c r="Q158" s="36">
        <f t="shared" si="163"/>
        <v>0.8</v>
      </c>
      <c r="R158" s="37">
        <f t="shared" si="164"/>
        <v>5640.0199999999559</v>
      </c>
      <c r="S158" s="38">
        <f t="shared" si="165"/>
        <v>7674.9392159999397</v>
      </c>
      <c r="T158" s="38"/>
      <c r="U158" s="62"/>
      <c r="V158" s="39">
        <f t="shared" si="166"/>
        <v>63905.729999999989</v>
      </c>
      <c r="W158" s="39">
        <f t="shared" si="167"/>
        <v>71580.669215999922</v>
      </c>
      <c r="X158" s="1">
        <f t="shared" si="168"/>
        <v>58490</v>
      </c>
      <c r="Y158" s="37">
        <f t="shared" si="169"/>
        <v>13090.669215999922</v>
      </c>
      <c r="Z158" s="204">
        <f t="shared" si="170"/>
        <v>0.22381038153530386</v>
      </c>
      <c r="AA158" s="204">
        <v>0</v>
      </c>
      <c r="AB158" s="204">
        <f>SUM($C$2:C158)*D158/SUM($B$2:B158)-1</f>
        <v>0.20149410909090948</v>
      </c>
      <c r="AC158" s="204">
        <f t="shared" si="171"/>
        <v>2.2316272444394381E-2</v>
      </c>
      <c r="AD158" s="40">
        <f t="shared" si="172"/>
        <v>0.27174969999999993</v>
      </c>
    </row>
    <row r="159" spans="1:30">
      <c r="A159" s="63" t="s">
        <v>1634</v>
      </c>
      <c r="B159" s="2">
        <v>120</v>
      </c>
      <c r="C159" s="180">
        <v>89.07</v>
      </c>
      <c r="D159" s="181">
        <v>1.3466</v>
      </c>
      <c r="E159" s="32">
        <f t="shared" si="154"/>
        <v>0.21000000000000002</v>
      </c>
      <c r="F159" s="26">
        <f t="shared" si="155"/>
        <v>-5.1849849999999975E-2</v>
      </c>
      <c r="H159" s="58">
        <f t="shared" si="156"/>
        <v>-6.221981999999997</v>
      </c>
      <c r="I159" s="2" t="s">
        <v>66</v>
      </c>
      <c r="J159" s="33" t="s">
        <v>1620</v>
      </c>
      <c r="K159" s="59">
        <f t="shared" si="157"/>
        <v>44069</v>
      </c>
      <c r="L159" s="60" t="str">
        <f t="shared" ca="1" si="158"/>
        <v>2020/11/10</v>
      </c>
      <c r="M159" s="44">
        <f t="shared" ca="1" si="159"/>
        <v>9240</v>
      </c>
      <c r="N159" s="61">
        <f t="shared" ca="1" si="160"/>
        <v>-0.24578175649350636</v>
      </c>
      <c r="O159" s="35">
        <f t="shared" si="161"/>
        <v>119.94166199999999</v>
      </c>
      <c r="P159" s="35">
        <f t="shared" si="162"/>
        <v>-5.8338000000006218E-2</v>
      </c>
      <c r="Q159" s="36">
        <f t="shared" si="163"/>
        <v>0.8</v>
      </c>
      <c r="R159" s="37">
        <f t="shared" si="164"/>
        <v>5729.0899999999556</v>
      </c>
      <c r="S159" s="38">
        <f t="shared" si="165"/>
        <v>7714.7925939999404</v>
      </c>
      <c r="T159" s="38"/>
      <c r="U159" s="62"/>
      <c r="V159" s="39">
        <f t="shared" si="166"/>
        <v>63905.729999999989</v>
      </c>
      <c r="W159" s="39">
        <f t="shared" si="167"/>
        <v>71620.522593999922</v>
      </c>
      <c r="X159" s="1">
        <f t="shared" si="168"/>
        <v>58610</v>
      </c>
      <c r="Y159" s="37">
        <f t="shared" si="169"/>
        <v>13010.522593999922</v>
      </c>
      <c r="Z159" s="204">
        <f t="shared" si="170"/>
        <v>0.22198468851731645</v>
      </c>
      <c r="AA159" s="204">
        <v>0</v>
      </c>
      <c r="AB159" s="204">
        <f>SUM($C$2:C159)*D159/SUM($B$2:B159)-1</f>
        <v>0.18786928350071763</v>
      </c>
      <c r="AC159" s="204">
        <f t="shared" si="171"/>
        <v>3.4115405016598821E-2</v>
      </c>
      <c r="AD159" s="40">
        <f t="shared" si="172"/>
        <v>0.26184985</v>
      </c>
    </row>
    <row r="160" spans="1:30">
      <c r="A160" s="63" t="s">
        <v>1635</v>
      </c>
      <c r="B160" s="2">
        <v>120</v>
      </c>
      <c r="C160" s="180">
        <v>89.71</v>
      </c>
      <c r="D160" s="181">
        <v>1.337</v>
      </c>
      <c r="E160" s="32">
        <f t="shared" si="154"/>
        <v>0.21000000000000002</v>
      </c>
      <c r="F160" s="26">
        <f t="shared" si="155"/>
        <v>-4.503704999999994E-2</v>
      </c>
      <c r="H160" s="58">
        <f t="shared" si="156"/>
        <v>-5.404445999999993</v>
      </c>
      <c r="I160" s="2" t="s">
        <v>66</v>
      </c>
      <c r="J160" s="33" t="s">
        <v>1622</v>
      </c>
      <c r="K160" s="59">
        <f t="shared" si="157"/>
        <v>44070</v>
      </c>
      <c r="L160" s="60" t="str">
        <f t="shared" ca="1" si="158"/>
        <v>2020/11/10</v>
      </c>
      <c r="M160" s="44">
        <f t="shared" ca="1" si="159"/>
        <v>9120</v>
      </c>
      <c r="N160" s="61">
        <f t="shared" ca="1" si="160"/>
        <v>-0.2162963585526313</v>
      </c>
      <c r="O160" s="35">
        <f t="shared" si="161"/>
        <v>119.94226999999999</v>
      </c>
      <c r="P160" s="35">
        <f t="shared" si="162"/>
        <v>-5.7730000000006498E-2</v>
      </c>
      <c r="Q160" s="36">
        <f t="shared" si="163"/>
        <v>0.8</v>
      </c>
      <c r="R160" s="37">
        <f t="shared" si="164"/>
        <v>5818.7999999999556</v>
      </c>
      <c r="S160" s="38">
        <f t="shared" si="165"/>
        <v>7779.7355999999409</v>
      </c>
      <c r="T160" s="38"/>
      <c r="U160" s="62"/>
      <c r="V160" s="39">
        <f t="shared" si="166"/>
        <v>63905.729999999989</v>
      </c>
      <c r="W160" s="39">
        <f t="shared" si="167"/>
        <v>71685.465599999923</v>
      </c>
      <c r="X160" s="1">
        <f t="shared" si="168"/>
        <v>58730</v>
      </c>
      <c r="Y160" s="37">
        <f t="shared" si="169"/>
        <v>12955.465599999923</v>
      </c>
      <c r="Z160" s="204">
        <f t="shared" si="170"/>
        <v>0.22059365911799622</v>
      </c>
      <c r="AA160" s="204">
        <v>0</v>
      </c>
      <c r="AB160" s="204">
        <f>SUM($C$2:C160)*D160/SUM($B$2:B160)-1</f>
        <v>0.17837445458868295</v>
      </c>
      <c r="AC160" s="204">
        <f t="shared" si="171"/>
        <v>4.221920452931327E-2</v>
      </c>
      <c r="AD160" s="40">
        <f t="shared" si="172"/>
        <v>0.25503704999999999</v>
      </c>
    </row>
    <row r="161" spans="1:30">
      <c r="A161" s="63" t="s">
        <v>1636</v>
      </c>
      <c r="B161" s="2">
        <v>120</v>
      </c>
      <c r="C161" s="180">
        <v>87.55</v>
      </c>
      <c r="D161" s="181">
        <v>1.37</v>
      </c>
      <c r="E161" s="32">
        <f t="shared" si="154"/>
        <v>0.21000000000000002</v>
      </c>
      <c r="F161" s="26">
        <f t="shared" si="155"/>
        <v>-6.8030249999999987E-2</v>
      </c>
      <c r="H161" s="58">
        <f t="shared" si="156"/>
        <v>-8.1636299999999977</v>
      </c>
      <c r="I161" s="2" t="s">
        <v>66</v>
      </c>
      <c r="J161" s="33" t="s">
        <v>1624</v>
      </c>
      <c r="K161" s="59">
        <f t="shared" si="157"/>
        <v>44071</v>
      </c>
      <c r="L161" s="60" t="str">
        <f t="shared" ca="1" si="158"/>
        <v>2020/11/10</v>
      </c>
      <c r="M161" s="44">
        <f t="shared" ca="1" si="159"/>
        <v>9000</v>
      </c>
      <c r="N161" s="61">
        <f t="shared" ca="1" si="160"/>
        <v>-0.33108054999999992</v>
      </c>
      <c r="O161" s="35">
        <f t="shared" si="161"/>
        <v>119.9435</v>
      </c>
      <c r="P161" s="35">
        <f t="shared" si="162"/>
        <v>-5.6499999999999773E-2</v>
      </c>
      <c r="Q161" s="36">
        <f t="shared" si="163"/>
        <v>0.8</v>
      </c>
      <c r="R161" s="37">
        <f t="shared" si="164"/>
        <v>5906.3499999999558</v>
      </c>
      <c r="S161" s="38">
        <f t="shared" si="165"/>
        <v>8091.6994999999397</v>
      </c>
      <c r="T161" s="38"/>
      <c r="U161" s="62"/>
      <c r="V161" s="39">
        <f t="shared" si="166"/>
        <v>63905.729999999989</v>
      </c>
      <c r="W161" s="39">
        <f t="shared" si="167"/>
        <v>71997.429499999926</v>
      </c>
      <c r="X161" s="1">
        <f t="shared" si="168"/>
        <v>58850</v>
      </c>
      <c r="Y161" s="37">
        <f t="shared" si="169"/>
        <v>13147.429499999926</v>
      </c>
      <c r="Z161" s="204">
        <f t="shared" si="170"/>
        <v>0.22340576890399189</v>
      </c>
      <c r="AA161" s="204">
        <v>0</v>
      </c>
      <c r="AB161" s="204">
        <f>SUM($C$2:C161)*D161/SUM($B$2:B161)-1</f>
        <v>0.2062794940898347</v>
      </c>
      <c r="AC161" s="204">
        <f t="shared" si="171"/>
        <v>1.7126274814157183E-2</v>
      </c>
      <c r="AD161" s="40">
        <f t="shared" si="172"/>
        <v>0.27803025000000003</v>
      </c>
    </row>
    <row r="162" spans="1:30">
      <c r="A162" s="63" t="s">
        <v>1637</v>
      </c>
      <c r="B162" s="2">
        <v>120</v>
      </c>
      <c r="C162" s="180">
        <v>87.82</v>
      </c>
      <c r="D162" s="181">
        <v>1.3657999999999999</v>
      </c>
      <c r="E162" s="32">
        <f t="shared" si="154"/>
        <v>0.21000000000000002</v>
      </c>
      <c r="F162" s="26">
        <f t="shared" si="155"/>
        <v>-6.5156099999999981E-2</v>
      </c>
      <c r="H162" s="58">
        <f t="shared" si="156"/>
        <v>-7.8187319999999971</v>
      </c>
      <c r="I162" s="2" t="s">
        <v>66</v>
      </c>
      <c r="J162" s="33" t="s">
        <v>1638</v>
      </c>
      <c r="K162" s="59">
        <f t="shared" si="157"/>
        <v>44074</v>
      </c>
      <c r="L162" s="60" t="str">
        <f t="shared" ca="1" si="158"/>
        <v>2020/11/10</v>
      </c>
      <c r="M162" s="44">
        <f t="shared" ca="1" si="159"/>
        <v>8640</v>
      </c>
      <c r="N162" s="61">
        <f t="shared" ca="1" si="160"/>
        <v>-0.33030522916666655</v>
      </c>
      <c r="O162" s="35">
        <f t="shared" si="161"/>
        <v>119.94455599999998</v>
      </c>
      <c r="P162" s="35">
        <f t="shared" si="162"/>
        <v>-5.5444000000022697E-2</v>
      </c>
      <c r="Q162" s="36">
        <f t="shared" si="163"/>
        <v>0.8</v>
      </c>
      <c r="R162" s="37">
        <f t="shared" si="164"/>
        <v>5994.1699999999555</v>
      </c>
      <c r="S162" s="38">
        <f t="shared" si="165"/>
        <v>8186.8373859999383</v>
      </c>
      <c r="T162" s="38"/>
      <c r="U162" s="62"/>
      <c r="V162" s="39">
        <f t="shared" si="166"/>
        <v>63905.729999999989</v>
      </c>
      <c r="W162" s="39">
        <f t="shared" si="167"/>
        <v>72092.567385999922</v>
      </c>
      <c r="X162" s="1">
        <f t="shared" si="168"/>
        <v>58970</v>
      </c>
      <c r="Y162" s="37">
        <f t="shared" si="169"/>
        <v>13122.567385999922</v>
      </c>
      <c r="Z162" s="204">
        <f t="shared" si="170"/>
        <v>0.2225295469899935</v>
      </c>
      <c r="AA162" s="204">
        <v>0</v>
      </c>
      <c r="AB162" s="204">
        <f>SUM($C$2:C162)*D162/SUM($B$2:B162)-1</f>
        <v>0.20143589083215807</v>
      </c>
      <c r="AC162" s="204">
        <f t="shared" si="171"/>
        <v>2.1093656157835428E-2</v>
      </c>
      <c r="AD162" s="40">
        <f t="shared" si="172"/>
        <v>0.27515610000000001</v>
      </c>
    </row>
    <row r="163" spans="1:30">
      <c r="A163" s="63" t="s">
        <v>1673</v>
      </c>
      <c r="B163" s="2">
        <v>120</v>
      </c>
      <c r="C163" s="180">
        <v>87.28</v>
      </c>
      <c r="D163" s="181">
        <v>1.3742000000000001</v>
      </c>
      <c r="E163" s="32">
        <f t="shared" ref="E163" si="173">10%*Q163+13%</f>
        <v>0.21000000000000002</v>
      </c>
      <c r="F163" s="26">
        <f t="shared" ref="F163" si="174">IF(G163="",($F$1*C163-B163)/B163,H163/B163)</f>
        <v>-7.0904399999999868E-2</v>
      </c>
      <c r="H163" s="58">
        <f t="shared" ref="H163" si="175">IF(G163="",$F$1*C163-B163,G163-B163)</f>
        <v>-8.5085279999999841</v>
      </c>
      <c r="I163" s="2" t="s">
        <v>66</v>
      </c>
      <c r="J163" s="33" t="s">
        <v>1656</v>
      </c>
      <c r="K163" s="59">
        <f t="shared" ref="K163" si="176">DATE(MID(J163,1,4),MID(J163,5,2),MID(J163,7,2))</f>
        <v>44075</v>
      </c>
      <c r="L163" s="60" t="str">
        <f t="shared" ref="L163" ca="1" si="177">IF(LEN(J163) &gt; 15,DATE(MID(J163,12,4),MID(J163,16,2),MID(J163,18,2)),TEXT(TODAY(),"yyyy/m/d"))</f>
        <v>2020/11/10</v>
      </c>
      <c r="M163" s="44">
        <f t="shared" ref="M163" ca="1" si="178">(L163-K163+1)*B163</f>
        <v>8520</v>
      </c>
      <c r="N163" s="61">
        <f t="shared" ref="N163" ca="1" si="179">H163/M163*365</f>
        <v>-0.36450853521126692</v>
      </c>
      <c r="O163" s="35">
        <f t="shared" ref="O163" si="180">D163*C163</f>
        <v>119.94017600000001</v>
      </c>
      <c r="P163" s="35">
        <f t="shared" ref="P163" si="181">O163-B163</f>
        <v>-5.9823999999991884E-2</v>
      </c>
      <c r="Q163" s="36">
        <f t="shared" ref="Q163" si="182">B163/150</f>
        <v>0.8</v>
      </c>
      <c r="R163" s="37">
        <f t="shared" ref="R163" si="183">R162+C163-T163</f>
        <v>6081.4499999999553</v>
      </c>
      <c r="S163" s="38">
        <f t="shared" ref="S163" si="184">R163*D163</f>
        <v>8357.1285899999384</v>
      </c>
      <c r="T163" s="38"/>
      <c r="U163" s="62"/>
      <c r="V163" s="39">
        <f t="shared" ref="V163" si="185">U163+V162</f>
        <v>63905.729999999989</v>
      </c>
      <c r="W163" s="39">
        <f t="shared" ref="W163" si="186">S163+V163</f>
        <v>72262.858589999931</v>
      </c>
      <c r="X163" s="1">
        <f t="shared" ref="X163" si="187">X162+B163</f>
        <v>59090</v>
      </c>
      <c r="Y163" s="37">
        <f t="shared" ref="Y163" si="188">W163-X163</f>
        <v>13172.858589999931</v>
      </c>
      <c r="Z163" s="204">
        <f t="shared" ref="Z163" si="189">W163/X163-1</f>
        <v>0.22292872888813564</v>
      </c>
      <c r="AA163" s="204">
        <v>0</v>
      </c>
      <c r="AB163" s="204">
        <f>SUM($C$2:C163)*D163/SUM($B$2:B163)-1</f>
        <v>0.20765068620850879</v>
      </c>
      <c r="AC163" s="204">
        <f t="shared" ref="AC163" si="190">Z163-AB163</f>
        <v>1.5278042679626846E-2</v>
      </c>
      <c r="AD163" s="40">
        <f t="shared" ref="AD163" si="191">IF(E163-F163&lt;0,"达成",E163-F163)</f>
        <v>0.28090439999999989</v>
      </c>
    </row>
    <row r="164" spans="1:30">
      <c r="A164" s="63" t="s">
        <v>1674</v>
      </c>
      <c r="B164" s="2">
        <v>120</v>
      </c>
      <c r="C164" s="180">
        <v>87.18</v>
      </c>
      <c r="D164" s="181">
        <v>1.3756999999999999</v>
      </c>
      <c r="E164" s="32">
        <f t="shared" ref="E164:E171" si="192">10%*Q164+13%</f>
        <v>0.21000000000000002</v>
      </c>
      <c r="F164" s="26">
        <f t="shared" ref="F164:F171" si="193">IF(G164="",($F$1*C164-B164)/B164,H164/B164)</f>
        <v>-7.1968899999999891E-2</v>
      </c>
      <c r="H164" s="58">
        <f t="shared" ref="H164:H171" si="194">IF(G164="",$F$1*C164-B164,G164-B164)</f>
        <v>-8.636267999999987</v>
      </c>
      <c r="I164" s="2" t="s">
        <v>66</v>
      </c>
      <c r="J164" s="33" t="s">
        <v>1658</v>
      </c>
      <c r="K164" s="59">
        <f t="shared" ref="K164:K171" si="195">DATE(MID(J164,1,4),MID(J164,5,2),MID(J164,7,2))</f>
        <v>44076</v>
      </c>
      <c r="L164" s="60" t="str">
        <f t="shared" ref="L164:L171" ca="1" si="196">IF(LEN(J164) &gt; 15,DATE(MID(J164,12,4),MID(J164,16,2),MID(J164,18,2)),TEXT(TODAY(),"yyyy/m/d"))</f>
        <v>2020/11/10</v>
      </c>
      <c r="M164" s="44">
        <f t="shared" ref="M164:M171" ca="1" si="197">(L164-K164+1)*B164</f>
        <v>8400</v>
      </c>
      <c r="N164" s="61">
        <f t="shared" ref="N164:N171" ca="1" si="198">H164/M164*365</f>
        <v>-0.37526640714285658</v>
      </c>
      <c r="O164" s="35">
        <f t="shared" ref="O164:O171" si="199">D164*C164</f>
        <v>119.933526</v>
      </c>
      <c r="P164" s="35">
        <f t="shared" ref="P164:P171" si="200">O164-B164</f>
        <v>-6.6473999999999478E-2</v>
      </c>
      <c r="Q164" s="36">
        <f t="shared" ref="Q164:Q171" si="201">B164/150</f>
        <v>0.8</v>
      </c>
      <c r="R164" s="37">
        <f t="shared" ref="R164:R166" si="202">R163+C164-T164</f>
        <v>6168.6299999999555</v>
      </c>
      <c r="S164" s="38">
        <f t="shared" ref="S164:S166" si="203">R164*D164</f>
        <v>8486.1842909999377</v>
      </c>
      <c r="T164" s="38"/>
      <c r="U164" s="62"/>
      <c r="V164" s="39">
        <f t="shared" ref="V164:V166" si="204">U164+V163</f>
        <v>63905.729999999989</v>
      </c>
      <c r="W164" s="39">
        <f t="shared" ref="W164:W166" si="205">S164+V164</f>
        <v>72391.914290999921</v>
      </c>
      <c r="X164" s="1">
        <f t="shared" ref="X164:X166" si="206">X163+B164</f>
        <v>59210</v>
      </c>
      <c r="Y164" s="37">
        <f t="shared" ref="Y164:Y166" si="207">W164-X164</f>
        <v>13181.914290999921</v>
      </c>
      <c r="Z164" s="204">
        <f t="shared" ref="Z164:Z166" si="208">W164/X164-1</f>
        <v>0.22262986473568525</v>
      </c>
      <c r="AA164" s="204">
        <v>0</v>
      </c>
      <c r="AB164" s="204">
        <f>SUM($C$2:C164)*D164/SUM($B$2:B164)-1</f>
        <v>0.20780000413761046</v>
      </c>
      <c r="AC164" s="204">
        <f t="shared" ref="AC164:AC166" si="209">Z164-AB164</f>
        <v>1.4829860598074784E-2</v>
      </c>
      <c r="AD164" s="40">
        <f t="shared" ref="AD164:AD166" si="210">IF(E164-F164&lt;0,"达成",E164-F164)</f>
        <v>0.28196889999999991</v>
      </c>
    </row>
    <row r="165" spans="1:30">
      <c r="A165" s="63" t="s">
        <v>1675</v>
      </c>
      <c r="B165" s="2">
        <v>120</v>
      </c>
      <c r="C165" s="180">
        <v>87.86</v>
      </c>
      <c r="D165" s="181">
        <v>1.3651</v>
      </c>
      <c r="E165" s="32">
        <f t="shared" si="192"/>
        <v>0.21000000000000002</v>
      </c>
      <c r="F165" s="26">
        <f t="shared" si="193"/>
        <v>-6.4730299999999963E-2</v>
      </c>
      <c r="H165" s="58">
        <f t="shared" si="194"/>
        <v>-7.767635999999996</v>
      </c>
      <c r="I165" s="2" t="s">
        <v>66</v>
      </c>
      <c r="J165" s="33" t="s">
        <v>1660</v>
      </c>
      <c r="K165" s="59">
        <f t="shared" si="195"/>
        <v>44077</v>
      </c>
      <c r="L165" s="60" t="str">
        <f t="shared" ca="1" si="196"/>
        <v>2020/11/10</v>
      </c>
      <c r="M165" s="44">
        <f t="shared" ca="1" si="197"/>
        <v>8280</v>
      </c>
      <c r="N165" s="61">
        <f t="shared" ca="1" si="198"/>
        <v>-0.34241390579710129</v>
      </c>
      <c r="O165" s="35">
        <f t="shared" si="199"/>
        <v>119.937686</v>
      </c>
      <c r="P165" s="35">
        <f t="shared" si="200"/>
        <v>-6.2314000000000647E-2</v>
      </c>
      <c r="Q165" s="36">
        <f t="shared" si="201"/>
        <v>0.8</v>
      </c>
      <c r="R165" s="37">
        <f t="shared" si="202"/>
        <v>6256.4899999999552</v>
      </c>
      <c r="S165" s="38">
        <f t="shared" si="203"/>
        <v>8540.7344989999383</v>
      </c>
      <c r="T165" s="38"/>
      <c r="U165" s="62"/>
      <c r="V165" s="39">
        <f t="shared" si="204"/>
        <v>63905.729999999989</v>
      </c>
      <c r="W165" s="39">
        <f t="shared" si="205"/>
        <v>72446.464498999921</v>
      </c>
      <c r="X165" s="1">
        <f t="shared" si="206"/>
        <v>59330</v>
      </c>
      <c r="Y165" s="37">
        <f t="shared" si="207"/>
        <v>13116.464498999921</v>
      </c>
      <c r="Z165" s="204">
        <f t="shared" si="208"/>
        <v>0.22107642843418041</v>
      </c>
      <c r="AA165" s="204">
        <v>0</v>
      </c>
      <c r="AB165" s="204">
        <f>SUM($C$2:C165)*D165/SUM($B$2:B165)-1</f>
        <v>0.19738960762829394</v>
      </c>
      <c r="AC165" s="204">
        <f t="shared" si="209"/>
        <v>2.3686820805886466E-2</v>
      </c>
      <c r="AD165" s="40">
        <f t="shared" si="210"/>
        <v>0.27473029999999998</v>
      </c>
    </row>
    <row r="166" spans="1:30">
      <c r="A166" s="63" t="s">
        <v>1676</v>
      </c>
      <c r="B166" s="2">
        <v>120</v>
      </c>
      <c r="C166" s="180">
        <v>88.37</v>
      </c>
      <c r="D166" s="181">
        <v>1.3573</v>
      </c>
      <c r="E166" s="32">
        <f t="shared" si="192"/>
        <v>0.21000000000000002</v>
      </c>
      <c r="F166" s="26">
        <f t="shared" si="193"/>
        <v>-5.9301349999999906E-2</v>
      </c>
      <c r="H166" s="58">
        <f t="shared" si="194"/>
        <v>-7.1161619999999886</v>
      </c>
      <c r="I166" s="2" t="s">
        <v>66</v>
      </c>
      <c r="J166" s="33" t="s">
        <v>1662</v>
      </c>
      <c r="K166" s="59">
        <f t="shared" si="195"/>
        <v>44078</v>
      </c>
      <c r="L166" s="60" t="str">
        <f t="shared" ca="1" si="196"/>
        <v>2020/11/10</v>
      </c>
      <c r="M166" s="44">
        <f t="shared" ca="1" si="197"/>
        <v>8160</v>
      </c>
      <c r="N166" s="61">
        <f t="shared" ca="1" si="198"/>
        <v>-0.31830871691176421</v>
      </c>
      <c r="O166" s="35">
        <f t="shared" si="199"/>
        <v>119.94460100000001</v>
      </c>
      <c r="P166" s="35">
        <f t="shared" si="200"/>
        <v>-5.5398999999994203E-2</v>
      </c>
      <c r="Q166" s="36">
        <f t="shared" si="201"/>
        <v>0.8</v>
      </c>
      <c r="R166" s="37">
        <f t="shared" si="202"/>
        <v>6344.8599999999551</v>
      </c>
      <c r="S166" s="38">
        <f t="shared" si="203"/>
        <v>8611.8784779999387</v>
      </c>
      <c r="T166" s="38"/>
      <c r="U166" s="62"/>
      <c r="V166" s="39">
        <f t="shared" si="204"/>
        <v>63905.729999999989</v>
      </c>
      <c r="W166" s="39">
        <f t="shared" si="205"/>
        <v>72517.608477999922</v>
      </c>
      <c r="X166" s="1">
        <f t="shared" si="206"/>
        <v>59450</v>
      </c>
      <c r="Y166" s="37">
        <f t="shared" si="207"/>
        <v>13067.608477999922</v>
      </c>
      <c r="Z166" s="204">
        <f t="shared" si="208"/>
        <v>0.21980838482758491</v>
      </c>
      <c r="AA166" s="204">
        <v>0</v>
      </c>
      <c r="AB166" s="204">
        <f>SUM($C$2:C166)*D166/SUM($B$2:B166)-1</f>
        <v>0.18949403678160914</v>
      </c>
      <c r="AC166" s="204">
        <f t="shared" si="209"/>
        <v>3.031434804597577E-2</v>
      </c>
      <c r="AD166" s="40">
        <f t="shared" si="210"/>
        <v>0.26930134999999994</v>
      </c>
    </row>
    <row r="167" spans="1:30">
      <c r="A167" s="63" t="s">
        <v>1677</v>
      </c>
      <c r="B167" s="2">
        <v>120</v>
      </c>
      <c r="C167" s="180">
        <v>90.15</v>
      </c>
      <c r="D167" s="181">
        <v>1.3304</v>
      </c>
      <c r="E167" s="32">
        <f t="shared" si="192"/>
        <v>0.21000000000000002</v>
      </c>
      <c r="F167" s="26">
        <f t="shared" si="193"/>
        <v>-4.0353249999999834E-2</v>
      </c>
      <c r="H167" s="58">
        <f t="shared" si="194"/>
        <v>-4.8423899999999804</v>
      </c>
      <c r="I167" s="2" t="s">
        <v>66</v>
      </c>
      <c r="J167" s="33" t="s">
        <v>1664</v>
      </c>
      <c r="K167" s="59">
        <f t="shared" si="195"/>
        <v>44081</v>
      </c>
      <c r="L167" s="60" t="str">
        <f t="shared" ca="1" si="196"/>
        <v>2020/11/10</v>
      </c>
      <c r="M167" s="44">
        <f t="shared" ca="1" si="197"/>
        <v>7800</v>
      </c>
      <c r="N167" s="61">
        <f t="shared" ca="1" si="198"/>
        <v>-0.22659901923076831</v>
      </c>
      <c r="O167" s="35">
        <f t="shared" si="199"/>
        <v>119.93556000000001</v>
      </c>
      <c r="P167" s="35">
        <f t="shared" si="200"/>
        <v>-6.4439999999990505E-2</v>
      </c>
      <c r="Q167" s="36">
        <f t="shared" si="201"/>
        <v>0.8</v>
      </c>
      <c r="R167" s="37">
        <f t="shared" ref="R167:R171" si="211">R166+C167-T167</f>
        <v>6435.0099999999547</v>
      </c>
      <c r="S167" s="38">
        <f t="shared" ref="S167:S171" si="212">R167*D167</f>
        <v>8561.1373039999398</v>
      </c>
      <c r="T167" s="38"/>
      <c r="U167" s="62"/>
      <c r="V167" s="39">
        <f t="shared" ref="V167:V171" si="213">U167+V166</f>
        <v>63905.729999999989</v>
      </c>
      <c r="W167" s="39">
        <f t="shared" ref="W167:W171" si="214">S167+V167</f>
        <v>72466.867303999927</v>
      </c>
      <c r="X167" s="1">
        <f t="shared" ref="X167:X171" si="215">X166+B167</f>
        <v>59570</v>
      </c>
      <c r="Y167" s="37">
        <f t="shared" ref="Y167:Y171" si="216">W167-X167</f>
        <v>12896.867303999927</v>
      </c>
      <c r="Z167" s="204">
        <f t="shared" ref="Z167:Z171" si="217">W167/X167-1</f>
        <v>0.21649936719825291</v>
      </c>
      <c r="AA167" s="204">
        <v>0</v>
      </c>
      <c r="AB167" s="204">
        <f>SUM($C$2:C167)*D167/SUM($B$2:B167)-1</f>
        <v>0.16500639963420216</v>
      </c>
      <c r="AC167" s="204">
        <f t="shared" ref="AC167:AC171" si="218">Z167-AB167</f>
        <v>5.1492967564050751E-2</v>
      </c>
      <c r="AD167" s="40">
        <f t="shared" ref="AD167:AD171" si="219">IF(E167-F167&lt;0,"达成",E167-F167)</f>
        <v>0.25035324999999986</v>
      </c>
    </row>
    <row r="168" spans="1:30">
      <c r="A168" s="63" t="s">
        <v>1678</v>
      </c>
      <c r="B168" s="2">
        <v>120</v>
      </c>
      <c r="C168" s="180">
        <v>89.57</v>
      </c>
      <c r="D168" s="181">
        <v>1.3391</v>
      </c>
      <c r="E168" s="32">
        <f t="shared" si="192"/>
        <v>0.21000000000000002</v>
      </c>
      <c r="F168" s="26">
        <f t="shared" si="193"/>
        <v>-4.6527349999999974E-2</v>
      </c>
      <c r="H168" s="58">
        <f t="shared" si="194"/>
        <v>-5.583281999999997</v>
      </c>
      <c r="I168" s="2" t="s">
        <v>66</v>
      </c>
      <c r="J168" s="33" t="s">
        <v>1666</v>
      </c>
      <c r="K168" s="59">
        <f t="shared" si="195"/>
        <v>44082</v>
      </c>
      <c r="L168" s="60" t="str">
        <f t="shared" ca="1" si="196"/>
        <v>2020/11/10</v>
      </c>
      <c r="M168" s="44">
        <f t="shared" ca="1" si="197"/>
        <v>7680</v>
      </c>
      <c r="N168" s="61">
        <f t="shared" ca="1" si="198"/>
        <v>-0.26535129296874987</v>
      </c>
      <c r="O168" s="35">
        <f t="shared" si="199"/>
        <v>119.94318699999998</v>
      </c>
      <c r="P168" s="35">
        <f t="shared" si="200"/>
        <v>-5.6813000000019542E-2</v>
      </c>
      <c r="Q168" s="36">
        <f t="shared" si="201"/>
        <v>0.8</v>
      </c>
      <c r="R168" s="37">
        <f t="shared" si="211"/>
        <v>6524.5799999999545</v>
      </c>
      <c r="S168" s="38">
        <f t="shared" si="212"/>
        <v>8737.0650779999396</v>
      </c>
      <c r="T168" s="38"/>
      <c r="U168" s="62"/>
      <c r="V168" s="39">
        <f t="shared" si="213"/>
        <v>63905.729999999989</v>
      </c>
      <c r="W168" s="39">
        <f t="shared" si="214"/>
        <v>72642.795077999923</v>
      </c>
      <c r="X168" s="1">
        <f t="shared" si="215"/>
        <v>59690</v>
      </c>
      <c r="Y168" s="37">
        <f t="shared" si="216"/>
        <v>12952.795077999923</v>
      </c>
      <c r="Z168" s="204">
        <f t="shared" si="217"/>
        <v>0.21700109026637504</v>
      </c>
      <c r="AA168" s="204">
        <v>0</v>
      </c>
      <c r="AB168" s="204">
        <f>SUM($C$2:C168)*D168/SUM($B$2:B168)-1</f>
        <v>0.17168022519326964</v>
      </c>
      <c r="AC168" s="204">
        <f t="shared" si="218"/>
        <v>4.5320865073105399E-2</v>
      </c>
      <c r="AD168" s="40">
        <f t="shared" si="219"/>
        <v>0.25652734999999999</v>
      </c>
    </row>
    <row r="169" spans="1:30">
      <c r="A169" s="63" t="s">
        <v>1679</v>
      </c>
      <c r="B169" s="2">
        <v>120</v>
      </c>
      <c r="C169" s="180">
        <v>91.87</v>
      </c>
      <c r="D169" s="181">
        <v>1.3056000000000001</v>
      </c>
      <c r="E169" s="32">
        <f t="shared" si="192"/>
        <v>0.21000000000000002</v>
      </c>
      <c r="F169" s="26">
        <f t="shared" si="193"/>
        <v>-2.2043849999999903E-2</v>
      </c>
      <c r="H169" s="58">
        <f t="shared" si="194"/>
        <v>-2.6452619999999882</v>
      </c>
      <c r="I169" s="2" t="s">
        <v>66</v>
      </c>
      <c r="J169" s="33" t="s">
        <v>1668</v>
      </c>
      <c r="K169" s="59">
        <f t="shared" si="195"/>
        <v>44083</v>
      </c>
      <c r="L169" s="60" t="str">
        <f t="shared" ca="1" si="196"/>
        <v>2020/11/10</v>
      </c>
      <c r="M169" s="44">
        <f t="shared" ca="1" si="197"/>
        <v>7560</v>
      </c>
      <c r="N169" s="61">
        <f t="shared" ca="1" si="198"/>
        <v>-0.12771436904761849</v>
      </c>
      <c r="O169" s="35">
        <f t="shared" si="199"/>
        <v>119.94547200000001</v>
      </c>
      <c r="P169" s="35">
        <f t="shared" si="200"/>
        <v>-5.4527999999990584E-2</v>
      </c>
      <c r="Q169" s="36">
        <f t="shared" si="201"/>
        <v>0.8</v>
      </c>
      <c r="R169" s="37">
        <f t="shared" si="211"/>
        <v>6616.4499999999543</v>
      </c>
      <c r="S169" s="38">
        <f t="shared" si="212"/>
        <v>8638.4371199999405</v>
      </c>
      <c r="T169" s="38"/>
      <c r="U169" s="62"/>
      <c r="V169" s="39">
        <f t="shared" si="213"/>
        <v>63905.729999999989</v>
      </c>
      <c r="W169" s="39">
        <f t="shared" si="214"/>
        <v>72544.167119999925</v>
      </c>
      <c r="X169" s="1">
        <f t="shared" si="215"/>
        <v>59810</v>
      </c>
      <c r="Y169" s="37">
        <f t="shared" si="216"/>
        <v>12734.167119999925</v>
      </c>
      <c r="Z169" s="204">
        <f t="shared" si="217"/>
        <v>0.21291033472663301</v>
      </c>
      <c r="AA169" s="204">
        <v>0</v>
      </c>
      <c r="AB169" s="204">
        <f>SUM($C$2:C169)*D169/SUM($B$2:B169)-1</f>
        <v>0.14159337421981011</v>
      </c>
      <c r="AC169" s="204">
        <f t="shared" si="218"/>
        <v>7.1316960506822902E-2</v>
      </c>
      <c r="AD169" s="40">
        <f t="shared" si="219"/>
        <v>0.23204384999999991</v>
      </c>
    </row>
    <row r="170" spans="1:30">
      <c r="A170" s="63" t="s">
        <v>1680</v>
      </c>
      <c r="B170" s="2">
        <v>135</v>
      </c>
      <c r="C170" s="180">
        <v>105.04</v>
      </c>
      <c r="D170" s="181">
        <v>1.2846</v>
      </c>
      <c r="E170" s="32">
        <f t="shared" si="192"/>
        <v>0.22000000000000003</v>
      </c>
      <c r="F170" s="26">
        <f t="shared" si="193"/>
        <v>-6.0881777777776983E-3</v>
      </c>
      <c r="H170" s="58">
        <f t="shared" si="194"/>
        <v>-0.82190399999998931</v>
      </c>
      <c r="I170" s="2" t="s">
        <v>66</v>
      </c>
      <c r="J170" s="33" t="s">
        <v>1670</v>
      </c>
      <c r="K170" s="59">
        <f t="shared" si="195"/>
        <v>44084</v>
      </c>
      <c r="L170" s="60" t="str">
        <f t="shared" ca="1" si="196"/>
        <v>2020/11/10</v>
      </c>
      <c r="M170" s="44">
        <f t="shared" ca="1" si="197"/>
        <v>8370</v>
      </c>
      <c r="N170" s="61">
        <f t="shared" ca="1" si="198"/>
        <v>-3.5841691756271936E-2</v>
      </c>
      <c r="O170" s="35">
        <f t="shared" si="199"/>
        <v>134.93438399999999</v>
      </c>
      <c r="P170" s="35">
        <f t="shared" si="200"/>
        <v>-6.561600000000567E-2</v>
      </c>
      <c r="Q170" s="36">
        <f t="shared" si="201"/>
        <v>0.9</v>
      </c>
      <c r="R170" s="37">
        <f t="shared" si="211"/>
        <v>6721.4899999999543</v>
      </c>
      <c r="S170" s="38">
        <f t="shared" si="212"/>
        <v>8634.4260539999414</v>
      </c>
      <c r="T170" s="38"/>
      <c r="U170" s="62"/>
      <c r="V170" s="39">
        <f t="shared" si="213"/>
        <v>63905.729999999989</v>
      </c>
      <c r="W170" s="39">
        <f t="shared" si="214"/>
        <v>72540.156053999934</v>
      </c>
      <c r="X170" s="1">
        <f t="shared" si="215"/>
        <v>59945</v>
      </c>
      <c r="Y170" s="37">
        <f t="shared" si="216"/>
        <v>12595.156053999934</v>
      </c>
      <c r="Z170" s="204">
        <f t="shared" si="217"/>
        <v>0.21011187011427035</v>
      </c>
      <c r="AA170" s="204">
        <v>0</v>
      </c>
      <c r="AB170" s="204">
        <f>SUM($C$2:C170)*D170/SUM($B$2:B170)-1</f>
        <v>0.12248053486176658</v>
      </c>
      <c r="AC170" s="204">
        <f t="shared" si="218"/>
        <v>8.7631335252503773E-2</v>
      </c>
      <c r="AD170" s="40">
        <f t="shared" si="219"/>
        <v>0.22608817777777773</v>
      </c>
    </row>
    <row r="171" spans="1:30">
      <c r="A171" s="63" t="s">
        <v>1681</v>
      </c>
      <c r="B171" s="2">
        <v>135</v>
      </c>
      <c r="C171" s="180">
        <v>103.9</v>
      </c>
      <c r="D171" s="181">
        <v>1.2987</v>
      </c>
      <c r="E171" s="32">
        <f t="shared" si="192"/>
        <v>0.22000000000000003</v>
      </c>
      <c r="F171" s="26">
        <f t="shared" si="193"/>
        <v>-1.6875111111110955E-2</v>
      </c>
      <c r="H171" s="58">
        <f t="shared" si="194"/>
        <v>-2.2781399999999792</v>
      </c>
      <c r="I171" s="2" t="s">
        <v>66</v>
      </c>
      <c r="J171" s="33" t="s">
        <v>1672</v>
      </c>
      <c r="K171" s="59">
        <f t="shared" si="195"/>
        <v>44085</v>
      </c>
      <c r="L171" s="60" t="str">
        <f t="shared" ca="1" si="196"/>
        <v>2020/11/10</v>
      </c>
      <c r="M171" s="44">
        <f t="shared" ca="1" si="197"/>
        <v>8235</v>
      </c>
      <c r="N171" s="61">
        <f t="shared" ca="1" si="198"/>
        <v>-0.10097402550090984</v>
      </c>
      <c r="O171" s="35">
        <f t="shared" si="199"/>
        <v>134.93493000000001</v>
      </c>
      <c r="P171" s="35">
        <f t="shared" si="200"/>
        <v>-6.5069999999991524E-2</v>
      </c>
      <c r="Q171" s="36">
        <f t="shared" si="201"/>
        <v>0.9</v>
      </c>
      <c r="R171" s="37">
        <f t="shared" si="211"/>
        <v>6825.3899999999539</v>
      </c>
      <c r="S171" s="38">
        <f t="shared" si="212"/>
        <v>8864.1339929999394</v>
      </c>
      <c r="T171" s="38"/>
      <c r="U171" s="62"/>
      <c r="V171" s="39">
        <f t="shared" si="213"/>
        <v>63905.729999999989</v>
      </c>
      <c r="W171" s="39">
        <f t="shared" si="214"/>
        <v>72769.863992999934</v>
      </c>
      <c r="X171" s="1">
        <f t="shared" si="215"/>
        <v>60080</v>
      </c>
      <c r="Y171" s="37">
        <f t="shared" si="216"/>
        <v>12689.863992999934</v>
      </c>
      <c r="Z171" s="204">
        <f t="shared" si="217"/>
        <v>0.21121611173435317</v>
      </c>
      <c r="AA171" s="204">
        <v>0</v>
      </c>
      <c r="AB171" s="204">
        <f>SUM($C$2:C171)*D171/SUM($B$2:B171)-1</f>
        <v>0.1339850317694371</v>
      </c>
      <c r="AC171" s="204">
        <f t="shared" si="218"/>
        <v>7.7231079964916072E-2</v>
      </c>
      <c r="AD171" s="40">
        <f t="shared" si="219"/>
        <v>0.23687511111111098</v>
      </c>
    </row>
    <row r="172" spans="1:30">
      <c r="A172" s="63" t="s">
        <v>1706</v>
      </c>
      <c r="B172" s="2">
        <v>135</v>
      </c>
      <c r="C172" s="180">
        <v>103.36</v>
      </c>
      <c r="D172" s="181">
        <v>1.3055000000000001</v>
      </c>
      <c r="E172" s="32">
        <f t="shared" ref="E172:E181" si="220">10%*Q172+13%</f>
        <v>0.22000000000000003</v>
      </c>
      <c r="F172" s="26">
        <f t="shared" ref="F172:F181" si="221">IF(G172="",($F$1*C172-B172)/B172,H172/B172)</f>
        <v>-2.1984711111110965E-2</v>
      </c>
      <c r="H172" s="58">
        <f t="shared" ref="H172:H181" si="222">IF(G172="",$F$1*C172-B172,G172-B172)</f>
        <v>-2.9679359999999804</v>
      </c>
      <c r="I172" s="2" t="s">
        <v>66</v>
      </c>
      <c r="J172" s="33" t="s">
        <v>1687</v>
      </c>
      <c r="K172" s="59">
        <f t="shared" ref="K172:K181" si="223">DATE(MID(J172,1,4),MID(J172,5,2),MID(J172,7,2))</f>
        <v>44088</v>
      </c>
      <c r="L172" s="60" t="str">
        <f t="shared" ref="L172:L181" ca="1" si="224">IF(LEN(J172) &gt; 15,DATE(MID(J172,12,4),MID(J172,16,2),MID(J172,18,2)),TEXT(TODAY(),"yyyy/m/d"))</f>
        <v>2020/11/10</v>
      </c>
      <c r="M172" s="44">
        <f t="shared" ref="M172:M181" ca="1" si="225">(L172-K172+1)*B172</f>
        <v>7830</v>
      </c>
      <c r="N172" s="61">
        <f t="shared" ref="N172:N181" ca="1" si="226">H172/M172*365</f>
        <v>-0.13835206130268107</v>
      </c>
      <c r="O172" s="35">
        <f t="shared" ref="O172:O181" si="227">D172*C172</f>
        <v>134.93648000000002</v>
      </c>
      <c r="P172" s="35">
        <f t="shared" ref="P172:P181" si="228">O172-B172</f>
        <v>-6.3519999999982701E-2</v>
      </c>
      <c r="Q172" s="36">
        <f t="shared" ref="Q172:Q181" si="229">B172/150</f>
        <v>0.9</v>
      </c>
      <c r="R172" s="37">
        <f t="shared" ref="R172:R181" si="230">R171+C172-T172</f>
        <v>6928.7499999999536</v>
      </c>
      <c r="S172" s="38">
        <f t="shared" ref="S172:S181" si="231">R172*D172</f>
        <v>9045.4831249999406</v>
      </c>
      <c r="T172" s="38"/>
      <c r="U172" s="62"/>
      <c r="V172" s="39">
        <f t="shared" ref="V172:V181" si="232">U172+V171</f>
        <v>63905.729999999989</v>
      </c>
      <c r="W172" s="39">
        <f t="shared" ref="W172:W181" si="233">S172+V172</f>
        <v>72951.213124999922</v>
      </c>
      <c r="X172" s="1">
        <f t="shared" ref="X172:X181" si="234">X171+B172</f>
        <v>60215</v>
      </c>
      <c r="Y172" s="37">
        <f t="shared" ref="Y172:Y181" si="235">W172-X172</f>
        <v>12736.213124999922</v>
      </c>
      <c r="Z172" s="204">
        <f t="shared" ref="Z172:Z181" si="236">W172/X172-1</f>
        <v>0.21151229967615914</v>
      </c>
      <c r="AA172" s="204">
        <v>0</v>
      </c>
      <c r="AB172" s="204">
        <f>SUM($C$2:C172)*D172/SUM($B$2:B172)-1</f>
        <v>0.13908078592049766</v>
      </c>
      <c r="AC172" s="204">
        <f t="shared" ref="AC172:AC181" si="237">Z172-AB172</f>
        <v>7.2431513755661481E-2</v>
      </c>
      <c r="AD172" s="40">
        <f t="shared" ref="AD172:AD181" si="238">IF(E172-F172&lt;0,"达成",E172-F172)</f>
        <v>0.241984711111111</v>
      </c>
    </row>
    <row r="173" spans="1:30">
      <c r="A173" s="63" t="s">
        <v>1707</v>
      </c>
      <c r="B173" s="2">
        <v>135</v>
      </c>
      <c r="C173" s="180">
        <v>102.77</v>
      </c>
      <c r="D173" s="181">
        <v>1.3129</v>
      </c>
      <c r="E173" s="32">
        <f t="shared" si="220"/>
        <v>0.22000000000000003</v>
      </c>
      <c r="F173" s="26">
        <f t="shared" si="221"/>
        <v>-2.7567422222222148E-2</v>
      </c>
      <c r="H173" s="58">
        <f t="shared" si="222"/>
        <v>-3.7216019999999901</v>
      </c>
      <c r="I173" s="2" t="s">
        <v>66</v>
      </c>
      <c r="J173" s="33" t="s">
        <v>1689</v>
      </c>
      <c r="K173" s="59">
        <f t="shared" si="223"/>
        <v>44089</v>
      </c>
      <c r="L173" s="60" t="str">
        <f t="shared" ca="1" si="224"/>
        <v>2020/11/10</v>
      </c>
      <c r="M173" s="44">
        <f t="shared" ca="1" si="225"/>
        <v>7695</v>
      </c>
      <c r="N173" s="61">
        <f t="shared" ca="1" si="226"/>
        <v>-0.17652823001949272</v>
      </c>
      <c r="O173" s="35">
        <f t="shared" si="227"/>
        <v>134.92673299999998</v>
      </c>
      <c r="P173" s="35">
        <f t="shared" si="228"/>
        <v>-7.3267000000015514E-2</v>
      </c>
      <c r="Q173" s="36">
        <f t="shared" si="229"/>
        <v>0.9</v>
      </c>
      <c r="R173" s="37">
        <f t="shared" si="230"/>
        <v>7031.5199999999541</v>
      </c>
      <c r="S173" s="38">
        <f t="shared" si="231"/>
        <v>9231.6826079999391</v>
      </c>
      <c r="T173" s="38"/>
      <c r="U173" s="62"/>
      <c r="V173" s="39">
        <f t="shared" si="232"/>
        <v>63905.729999999989</v>
      </c>
      <c r="W173" s="39">
        <f t="shared" si="233"/>
        <v>73137.412607999926</v>
      </c>
      <c r="X173" s="1">
        <f t="shared" si="234"/>
        <v>60350</v>
      </c>
      <c r="Y173" s="37">
        <f t="shared" si="235"/>
        <v>12787.412607999926</v>
      </c>
      <c r="Z173" s="204">
        <f t="shared" si="236"/>
        <v>0.21188753285832518</v>
      </c>
      <c r="AA173" s="204">
        <v>0</v>
      </c>
      <c r="AB173" s="204">
        <f>SUM($C$2:C173)*D173/SUM($B$2:B173)-1</f>
        <v>0.14466679090507739</v>
      </c>
      <c r="AC173" s="204">
        <f t="shared" si="237"/>
        <v>6.7220741953247787E-2</v>
      </c>
      <c r="AD173" s="40">
        <f t="shared" si="238"/>
        <v>0.24756742222222217</v>
      </c>
    </row>
    <row r="174" spans="1:30">
      <c r="A174" s="63" t="s">
        <v>1708</v>
      </c>
      <c r="B174" s="2">
        <v>135</v>
      </c>
      <c r="C174" s="180">
        <v>103.24</v>
      </c>
      <c r="D174" s="181">
        <v>1.3069</v>
      </c>
      <c r="E174" s="32">
        <f t="shared" si="220"/>
        <v>0.22000000000000003</v>
      </c>
      <c r="F174" s="26">
        <f t="shared" si="221"/>
        <v>-2.3120177777777657E-2</v>
      </c>
      <c r="H174" s="58">
        <f t="shared" si="222"/>
        <v>-3.1212239999999838</v>
      </c>
      <c r="I174" s="2" t="s">
        <v>66</v>
      </c>
      <c r="J174" s="33" t="s">
        <v>1691</v>
      </c>
      <c r="K174" s="59">
        <f t="shared" si="223"/>
        <v>44090</v>
      </c>
      <c r="L174" s="60" t="str">
        <f t="shared" ca="1" si="224"/>
        <v>2020/11/10</v>
      </c>
      <c r="M174" s="44">
        <f t="shared" ca="1" si="225"/>
        <v>7560</v>
      </c>
      <c r="N174" s="61">
        <f t="shared" ca="1" si="226"/>
        <v>-0.15069401587301509</v>
      </c>
      <c r="O174" s="35">
        <f t="shared" si="227"/>
        <v>134.92435599999999</v>
      </c>
      <c r="P174" s="35">
        <f t="shared" si="228"/>
        <v>-7.5644000000011147E-2</v>
      </c>
      <c r="Q174" s="36">
        <f t="shared" si="229"/>
        <v>0.9</v>
      </c>
      <c r="R174" s="37">
        <f t="shared" si="230"/>
        <v>7134.7599999999538</v>
      </c>
      <c r="S174" s="38">
        <f t="shared" si="231"/>
        <v>9324.4178439999396</v>
      </c>
      <c r="T174" s="38"/>
      <c r="U174" s="62"/>
      <c r="V174" s="39">
        <f t="shared" si="232"/>
        <v>63905.729999999989</v>
      </c>
      <c r="W174" s="39">
        <f t="shared" si="233"/>
        <v>73230.147843999934</v>
      </c>
      <c r="X174" s="1">
        <f t="shared" si="234"/>
        <v>60485</v>
      </c>
      <c r="Y174" s="37">
        <f t="shared" si="235"/>
        <v>12745.147843999934</v>
      </c>
      <c r="Z174" s="204">
        <f t="shared" si="236"/>
        <v>0.21071584432503809</v>
      </c>
      <c r="AA174" s="204">
        <v>0</v>
      </c>
      <c r="AB174" s="204">
        <f>SUM($C$2:C174)*D174/SUM($B$2:B174)-1</f>
        <v>0.13860615360983131</v>
      </c>
      <c r="AC174" s="204">
        <f t="shared" si="237"/>
        <v>7.2109690715206787E-2</v>
      </c>
      <c r="AD174" s="40">
        <f t="shared" si="238"/>
        <v>0.2431201777777777</v>
      </c>
    </row>
    <row r="175" spans="1:30">
      <c r="A175" s="63" t="s">
        <v>1709</v>
      </c>
      <c r="B175" s="2">
        <v>135</v>
      </c>
      <c r="C175" s="180">
        <v>102.88</v>
      </c>
      <c r="D175" s="181">
        <v>1.3115000000000001</v>
      </c>
      <c r="E175" s="32">
        <f t="shared" si="220"/>
        <v>0.22000000000000003</v>
      </c>
      <c r="F175" s="26">
        <f t="shared" si="221"/>
        <v>-2.6526577777777734E-2</v>
      </c>
      <c r="H175" s="58">
        <f t="shared" si="222"/>
        <v>-3.5810879999999941</v>
      </c>
      <c r="I175" s="2" t="s">
        <v>66</v>
      </c>
      <c r="J175" s="33" t="s">
        <v>1693</v>
      </c>
      <c r="K175" s="59">
        <f t="shared" si="223"/>
        <v>44091</v>
      </c>
      <c r="L175" s="60" t="str">
        <f t="shared" ca="1" si="224"/>
        <v>2020/11/10</v>
      </c>
      <c r="M175" s="44">
        <f t="shared" ca="1" si="225"/>
        <v>7425</v>
      </c>
      <c r="N175" s="61">
        <f t="shared" ca="1" si="226"/>
        <v>-0.17604001616161588</v>
      </c>
      <c r="O175" s="35">
        <f t="shared" si="227"/>
        <v>134.92712</v>
      </c>
      <c r="P175" s="35">
        <f t="shared" si="228"/>
        <v>-7.2879999999997835E-2</v>
      </c>
      <c r="Q175" s="36">
        <f t="shared" si="229"/>
        <v>0.9</v>
      </c>
      <c r="R175" s="37">
        <f t="shared" si="230"/>
        <v>7237.6399999999539</v>
      </c>
      <c r="S175" s="38">
        <f t="shared" si="231"/>
        <v>9492.1648599999407</v>
      </c>
      <c r="T175" s="38"/>
      <c r="U175" s="62"/>
      <c r="V175" s="39">
        <f t="shared" si="232"/>
        <v>63905.729999999989</v>
      </c>
      <c r="W175" s="39">
        <f t="shared" si="233"/>
        <v>73397.894859999928</v>
      </c>
      <c r="X175" s="1">
        <f t="shared" si="234"/>
        <v>60620</v>
      </c>
      <c r="Y175" s="37">
        <f t="shared" si="235"/>
        <v>12777.894859999928</v>
      </c>
      <c r="Z175" s="204">
        <f t="shared" si="236"/>
        <v>0.21078678422962605</v>
      </c>
      <c r="AA175" s="204">
        <v>0</v>
      </c>
      <c r="AB175" s="204">
        <f>SUM($C$2:C175)*D175/SUM($B$2:B175)-1</f>
        <v>0.14177061387434597</v>
      </c>
      <c r="AC175" s="204">
        <f t="shared" si="237"/>
        <v>6.9016170355280071E-2</v>
      </c>
      <c r="AD175" s="40">
        <f t="shared" si="238"/>
        <v>0.24652657777777776</v>
      </c>
    </row>
    <row r="176" spans="1:30">
      <c r="A176" s="63" t="s">
        <v>1710</v>
      </c>
      <c r="B176" s="2">
        <v>135</v>
      </c>
      <c r="C176" s="180">
        <v>101.34</v>
      </c>
      <c r="D176" s="181">
        <v>1.3313999999999999</v>
      </c>
      <c r="E176" s="32">
        <f t="shared" si="220"/>
        <v>0.22000000000000003</v>
      </c>
      <c r="F176" s="26">
        <f t="shared" si="221"/>
        <v>-4.1098399999999966E-2</v>
      </c>
      <c r="H176" s="58">
        <f t="shared" si="222"/>
        <v>-5.5482839999999953</v>
      </c>
      <c r="I176" s="2" t="s">
        <v>66</v>
      </c>
      <c r="J176" s="33" t="s">
        <v>1695</v>
      </c>
      <c r="K176" s="59">
        <f t="shared" si="223"/>
        <v>44092</v>
      </c>
      <c r="L176" s="60" t="str">
        <f t="shared" ca="1" si="224"/>
        <v>2020/11/10</v>
      </c>
      <c r="M176" s="44">
        <f t="shared" ca="1" si="225"/>
        <v>7290</v>
      </c>
      <c r="N176" s="61">
        <f t="shared" ca="1" si="226"/>
        <v>-0.27779474074074051</v>
      </c>
      <c r="O176" s="35">
        <f t="shared" si="227"/>
        <v>134.92407599999999</v>
      </c>
      <c r="P176" s="35">
        <f t="shared" si="228"/>
        <v>-7.5924000000014757E-2</v>
      </c>
      <c r="Q176" s="36">
        <f t="shared" si="229"/>
        <v>0.9</v>
      </c>
      <c r="R176" s="37">
        <f t="shared" si="230"/>
        <v>7338.9799999999541</v>
      </c>
      <c r="S176" s="38">
        <f t="shared" si="231"/>
        <v>9771.1179719999382</v>
      </c>
      <c r="T176" s="38"/>
      <c r="U176" s="62"/>
      <c r="V176" s="39">
        <f t="shared" si="232"/>
        <v>63905.729999999989</v>
      </c>
      <c r="W176" s="39">
        <f t="shared" si="233"/>
        <v>73676.84797199993</v>
      </c>
      <c r="X176" s="1">
        <f t="shared" si="234"/>
        <v>60755</v>
      </c>
      <c r="Y176" s="37">
        <f t="shared" si="235"/>
        <v>12921.84797199993</v>
      </c>
      <c r="Z176" s="204">
        <f t="shared" si="236"/>
        <v>0.21268781124187197</v>
      </c>
      <c r="AA176" s="204">
        <v>0</v>
      </c>
      <c r="AB176" s="204">
        <f>SUM($C$2:C176)*D176/SUM($B$2:B176)-1</f>
        <v>0.15816034560832826</v>
      </c>
      <c r="AC176" s="204">
        <f t="shared" si="237"/>
        <v>5.4527465633543715E-2</v>
      </c>
      <c r="AD176" s="40">
        <f t="shared" si="238"/>
        <v>0.26109840000000001</v>
      </c>
    </row>
    <row r="177" spans="1:30">
      <c r="A177" s="63" t="s">
        <v>1711</v>
      </c>
      <c r="B177" s="2">
        <v>120</v>
      </c>
      <c r="C177" s="180">
        <v>90.38</v>
      </c>
      <c r="D177" s="181">
        <v>1.3270999999999999</v>
      </c>
      <c r="E177" s="32">
        <f t="shared" si="220"/>
        <v>0.21000000000000002</v>
      </c>
      <c r="F177" s="26">
        <f t="shared" si="221"/>
        <v>-3.7904899999999957E-2</v>
      </c>
      <c r="H177" s="58">
        <f t="shared" si="222"/>
        <v>-4.5485879999999952</v>
      </c>
      <c r="I177" s="2" t="s">
        <v>66</v>
      </c>
      <c r="J177" s="33" t="s">
        <v>1697</v>
      </c>
      <c r="K177" s="59">
        <f t="shared" si="223"/>
        <v>44095</v>
      </c>
      <c r="L177" s="60" t="str">
        <f t="shared" ca="1" si="224"/>
        <v>2020/11/10</v>
      </c>
      <c r="M177" s="44">
        <f t="shared" ca="1" si="225"/>
        <v>6120</v>
      </c>
      <c r="N177" s="61">
        <f t="shared" ca="1" si="226"/>
        <v>-0.27128016666666638</v>
      </c>
      <c r="O177" s="35">
        <f t="shared" si="227"/>
        <v>119.94329799999998</v>
      </c>
      <c r="P177" s="35">
        <f t="shared" si="228"/>
        <v>-5.6702000000015573E-2</v>
      </c>
      <c r="Q177" s="36">
        <f t="shared" si="229"/>
        <v>0.8</v>
      </c>
      <c r="R177" s="37">
        <f t="shared" si="230"/>
        <v>7429.3599999999542</v>
      </c>
      <c r="S177" s="38">
        <f t="shared" si="231"/>
        <v>9859.5036559999389</v>
      </c>
      <c r="T177" s="38"/>
      <c r="U177" s="62"/>
      <c r="V177" s="39">
        <f t="shared" si="232"/>
        <v>63905.729999999989</v>
      </c>
      <c r="W177" s="39">
        <f t="shared" si="233"/>
        <v>73765.233655999924</v>
      </c>
      <c r="X177" s="1">
        <f t="shared" si="234"/>
        <v>60875</v>
      </c>
      <c r="Y177" s="37">
        <f t="shared" si="235"/>
        <v>12890.233655999924</v>
      </c>
      <c r="Z177" s="204">
        <f t="shared" si="236"/>
        <v>0.21174921816837666</v>
      </c>
      <c r="AA177" s="204">
        <v>0</v>
      </c>
      <c r="AB177" s="204">
        <f>SUM($C$2:C177)*D177/SUM($B$2:B177)-1</f>
        <v>0.15361782308522143</v>
      </c>
      <c r="AC177" s="204">
        <f t="shared" si="237"/>
        <v>5.8131395083155235E-2</v>
      </c>
      <c r="AD177" s="40">
        <f t="shared" si="238"/>
        <v>0.24790489999999998</v>
      </c>
    </row>
    <row r="178" spans="1:30">
      <c r="A178" s="63" t="s">
        <v>1712</v>
      </c>
      <c r="B178" s="2">
        <v>120</v>
      </c>
      <c r="C178" s="180">
        <v>91.49</v>
      </c>
      <c r="D178" s="181">
        <v>1.3109999999999999</v>
      </c>
      <c r="E178" s="32">
        <f t="shared" si="220"/>
        <v>0.21000000000000002</v>
      </c>
      <c r="F178" s="26">
        <f t="shared" si="221"/>
        <v>-2.6088949999999993E-2</v>
      </c>
      <c r="H178" s="58">
        <f t="shared" si="222"/>
        <v>-3.1306739999999991</v>
      </c>
      <c r="I178" s="2" t="s">
        <v>66</v>
      </c>
      <c r="J178" s="33" t="s">
        <v>1699</v>
      </c>
      <c r="K178" s="59">
        <f t="shared" si="223"/>
        <v>44096</v>
      </c>
      <c r="L178" s="60" t="str">
        <f t="shared" ca="1" si="224"/>
        <v>2020/11/10</v>
      </c>
      <c r="M178" s="44">
        <f t="shared" ca="1" si="225"/>
        <v>6000</v>
      </c>
      <c r="N178" s="61">
        <f t="shared" ca="1" si="226"/>
        <v>-0.19044933499999997</v>
      </c>
      <c r="O178" s="35">
        <f t="shared" si="227"/>
        <v>119.94338999999999</v>
      </c>
      <c r="P178" s="35">
        <f t="shared" si="228"/>
        <v>-5.6610000000006266E-2</v>
      </c>
      <c r="Q178" s="36">
        <f t="shared" si="229"/>
        <v>0.8</v>
      </c>
      <c r="R178" s="37">
        <f t="shared" si="230"/>
        <v>7520.849999999954</v>
      </c>
      <c r="S178" s="38">
        <f t="shared" si="231"/>
        <v>9859.8343499999391</v>
      </c>
      <c r="T178" s="38"/>
      <c r="U178" s="62"/>
      <c r="V178" s="39">
        <f t="shared" si="232"/>
        <v>63905.729999999989</v>
      </c>
      <c r="W178" s="39">
        <f t="shared" si="233"/>
        <v>73765.564349999928</v>
      </c>
      <c r="X178" s="1">
        <f t="shared" si="234"/>
        <v>60995</v>
      </c>
      <c r="Y178" s="37">
        <f t="shared" si="235"/>
        <v>12770.564349999928</v>
      </c>
      <c r="Z178" s="204">
        <f t="shared" si="236"/>
        <v>0.20937067546520094</v>
      </c>
      <c r="AA178" s="204">
        <v>0</v>
      </c>
      <c r="AB178" s="204">
        <f>SUM($C$2:C178)*D178/SUM($B$2:B178)-1</f>
        <v>0.13890078943979445</v>
      </c>
      <c r="AC178" s="204">
        <f t="shared" si="237"/>
        <v>7.0469886025406492E-2</v>
      </c>
      <c r="AD178" s="40">
        <f t="shared" si="238"/>
        <v>0.23608895000000002</v>
      </c>
    </row>
    <row r="179" spans="1:30">
      <c r="A179" s="63" t="s">
        <v>1713</v>
      </c>
      <c r="B179" s="2">
        <v>135</v>
      </c>
      <c r="C179" s="180">
        <v>102.38</v>
      </c>
      <c r="D179" s="181">
        <v>1.3179000000000001</v>
      </c>
      <c r="E179" s="32">
        <f t="shared" si="220"/>
        <v>0.22000000000000003</v>
      </c>
      <c r="F179" s="26">
        <f t="shared" si="221"/>
        <v>-3.1257688888888843E-2</v>
      </c>
      <c r="H179" s="58">
        <f t="shared" si="222"/>
        <v>-4.2197879999999941</v>
      </c>
      <c r="I179" s="2" t="s">
        <v>66</v>
      </c>
      <c r="J179" s="33" t="s">
        <v>1701</v>
      </c>
      <c r="K179" s="59">
        <f t="shared" si="223"/>
        <v>44097</v>
      </c>
      <c r="L179" s="60" t="str">
        <f t="shared" ca="1" si="224"/>
        <v>2020/11/10</v>
      </c>
      <c r="M179" s="44">
        <f t="shared" ca="1" si="225"/>
        <v>6615</v>
      </c>
      <c r="N179" s="61">
        <f t="shared" ca="1" si="226"/>
        <v>-0.23283788662131485</v>
      </c>
      <c r="O179" s="35">
        <f t="shared" si="227"/>
        <v>134.926602</v>
      </c>
      <c r="P179" s="35">
        <f t="shared" si="228"/>
        <v>-7.339799999999741E-2</v>
      </c>
      <c r="Q179" s="36">
        <f t="shared" si="229"/>
        <v>0.9</v>
      </c>
      <c r="R179" s="37">
        <f t="shared" si="230"/>
        <v>7623.2299999999541</v>
      </c>
      <c r="S179" s="38">
        <f t="shared" si="231"/>
        <v>10046.654816999941</v>
      </c>
      <c r="T179" s="38"/>
      <c r="U179" s="62"/>
      <c r="V179" s="39">
        <f t="shared" si="232"/>
        <v>63905.729999999989</v>
      </c>
      <c r="W179" s="39">
        <f t="shared" si="233"/>
        <v>73952.384816999926</v>
      </c>
      <c r="X179" s="1">
        <f t="shared" si="234"/>
        <v>61130</v>
      </c>
      <c r="Y179" s="37">
        <f t="shared" si="235"/>
        <v>12822.384816999926</v>
      </c>
      <c r="Z179" s="204">
        <f t="shared" si="236"/>
        <v>0.20975600878455625</v>
      </c>
      <c r="AA179" s="204">
        <v>0</v>
      </c>
      <c r="AB179" s="204">
        <f>SUM($C$2:C179)*D179/SUM($B$2:B179)-1</f>
        <v>0.14405700909090968</v>
      </c>
      <c r="AC179" s="204">
        <f t="shared" si="237"/>
        <v>6.5698999693646565E-2</v>
      </c>
      <c r="AD179" s="40">
        <f t="shared" si="238"/>
        <v>0.25125768888888889</v>
      </c>
    </row>
    <row r="180" spans="1:30">
      <c r="A180" s="63" t="s">
        <v>1714</v>
      </c>
      <c r="B180" s="2">
        <v>135</v>
      </c>
      <c r="C180" s="180">
        <v>104.58</v>
      </c>
      <c r="D180" s="181">
        <v>1.2902</v>
      </c>
      <c r="E180" s="32">
        <f t="shared" si="220"/>
        <v>0.22000000000000003</v>
      </c>
      <c r="F180" s="26">
        <f t="shared" si="221"/>
        <v>-1.0440799999999913E-2</v>
      </c>
      <c r="H180" s="58">
        <f t="shared" si="222"/>
        <v>-1.4095079999999882</v>
      </c>
      <c r="I180" s="2" t="s">
        <v>66</v>
      </c>
      <c r="J180" s="33" t="s">
        <v>1703</v>
      </c>
      <c r="K180" s="59">
        <f t="shared" si="223"/>
        <v>44098</v>
      </c>
      <c r="L180" s="60" t="str">
        <f t="shared" ca="1" si="224"/>
        <v>2020/11/10</v>
      </c>
      <c r="M180" s="44">
        <f t="shared" ca="1" si="225"/>
        <v>6480</v>
      </c>
      <c r="N180" s="61">
        <f t="shared" ca="1" si="226"/>
        <v>-7.9393583333332671E-2</v>
      </c>
      <c r="O180" s="35">
        <f t="shared" si="227"/>
        <v>134.92911599999999</v>
      </c>
      <c r="P180" s="35">
        <f t="shared" si="228"/>
        <v>-7.0884000000006608E-2</v>
      </c>
      <c r="Q180" s="36">
        <f t="shared" si="229"/>
        <v>0.9</v>
      </c>
      <c r="R180" s="37">
        <f t="shared" si="230"/>
        <v>7727.809999999954</v>
      </c>
      <c r="S180" s="38">
        <f t="shared" si="231"/>
        <v>9970.42046199994</v>
      </c>
      <c r="T180" s="38"/>
      <c r="U180" s="62"/>
      <c r="V180" s="39">
        <f t="shared" si="232"/>
        <v>63905.729999999989</v>
      </c>
      <c r="W180" s="39">
        <f t="shared" si="233"/>
        <v>73876.150461999932</v>
      </c>
      <c r="X180" s="1">
        <f t="shared" si="234"/>
        <v>61265</v>
      </c>
      <c r="Y180" s="37">
        <f t="shared" si="235"/>
        <v>12611.150461999932</v>
      </c>
      <c r="Z180" s="204">
        <f t="shared" si="236"/>
        <v>0.20584592282706171</v>
      </c>
      <c r="AA180" s="204">
        <v>0</v>
      </c>
      <c r="AB180" s="204">
        <f>SUM($C$2:C180)*D180/SUM($B$2:B180)-1</f>
        <v>0.11932036028007698</v>
      </c>
      <c r="AC180" s="204">
        <f t="shared" si="237"/>
        <v>8.6525562546984736E-2</v>
      </c>
      <c r="AD180" s="40">
        <f t="shared" si="238"/>
        <v>0.23044079999999995</v>
      </c>
    </row>
    <row r="181" spans="1:30">
      <c r="A181" s="63" t="s">
        <v>1715</v>
      </c>
      <c r="B181" s="2">
        <v>135</v>
      </c>
      <c r="C181" s="180">
        <v>104.68</v>
      </c>
      <c r="D181" s="181">
        <v>1.2889999999999999</v>
      </c>
      <c r="E181" s="32">
        <f t="shared" si="220"/>
        <v>0.22000000000000003</v>
      </c>
      <c r="F181" s="26">
        <f t="shared" si="221"/>
        <v>-9.4945777777775634E-3</v>
      </c>
      <c r="H181" s="58">
        <f t="shared" si="222"/>
        <v>-1.2817679999999712</v>
      </c>
      <c r="I181" s="2" t="s">
        <v>66</v>
      </c>
      <c r="J181" s="33" t="s">
        <v>1705</v>
      </c>
      <c r="K181" s="59">
        <f t="shared" si="223"/>
        <v>44099</v>
      </c>
      <c r="L181" s="60" t="str">
        <f t="shared" ca="1" si="224"/>
        <v>2020/11/10</v>
      </c>
      <c r="M181" s="44">
        <f t="shared" ca="1" si="225"/>
        <v>6345</v>
      </c>
      <c r="N181" s="61">
        <f t="shared" ca="1" si="226"/>
        <v>-7.3734486997634269E-2</v>
      </c>
      <c r="O181" s="35">
        <f t="shared" si="227"/>
        <v>134.93252000000001</v>
      </c>
      <c r="P181" s="35">
        <f t="shared" si="228"/>
        <v>-6.7479999999989104E-2</v>
      </c>
      <c r="Q181" s="36">
        <f t="shared" si="229"/>
        <v>0.9</v>
      </c>
      <c r="R181" s="37">
        <f t="shared" si="230"/>
        <v>7832.4899999999543</v>
      </c>
      <c r="S181" s="38">
        <f t="shared" si="231"/>
        <v>10096.079609999941</v>
      </c>
      <c r="T181" s="38"/>
      <c r="U181" s="62"/>
      <c r="V181" s="39">
        <f t="shared" si="232"/>
        <v>63905.729999999989</v>
      </c>
      <c r="W181" s="39">
        <f t="shared" si="233"/>
        <v>74001.809609999924</v>
      </c>
      <c r="X181" s="1">
        <f t="shared" si="234"/>
        <v>61400</v>
      </c>
      <c r="Y181" s="37">
        <f t="shared" si="235"/>
        <v>12601.809609999924</v>
      </c>
      <c r="Z181" s="204">
        <f t="shared" si="236"/>
        <v>0.20524119885993364</v>
      </c>
      <c r="AA181" s="204">
        <v>0</v>
      </c>
      <c r="AB181" s="204">
        <f>SUM($C$2:C181)*D181/SUM($B$2:B181)-1</f>
        <v>0.11760270337552803</v>
      </c>
      <c r="AC181" s="204">
        <f t="shared" si="237"/>
        <v>8.763849548440561E-2</v>
      </c>
      <c r="AD181" s="40">
        <f t="shared" si="238"/>
        <v>0.2294945777777776</v>
      </c>
    </row>
    <row r="182" spans="1:30">
      <c r="A182" s="63" t="s">
        <v>1735</v>
      </c>
      <c r="B182" s="2">
        <v>135</v>
      </c>
      <c r="C182" s="180">
        <v>105.46</v>
      </c>
      <c r="D182" s="181">
        <v>1.2794000000000001</v>
      </c>
      <c r="E182" s="32">
        <f t="shared" ref="E182:E185" si="239">10%*Q182+13%</f>
        <v>0.22000000000000003</v>
      </c>
      <c r="F182" s="26">
        <f t="shared" ref="F182:F185" si="240">IF(G182="",($F$1*C182-B182)/B182,H182/B182)</f>
        <v>-2.1140444444443817E-3</v>
      </c>
      <c r="H182" s="58">
        <f t="shared" ref="H182:H185" si="241">IF(G182="",$F$1*C182-B182,G182-B182)</f>
        <v>-0.28539599999999155</v>
      </c>
      <c r="I182" s="2" t="s">
        <v>66</v>
      </c>
      <c r="J182" s="33" t="s">
        <v>1723</v>
      </c>
      <c r="K182" s="59">
        <f t="shared" ref="K182:K185" si="242">DATE(MID(J182,1,4),MID(J182,5,2),MID(J182,7,2))</f>
        <v>44102</v>
      </c>
      <c r="L182" s="60" t="str">
        <f t="shared" ref="L182:L185" ca="1" si="243">IF(LEN(J182) &gt; 15,DATE(MID(J182,12,4),MID(J182,16,2),MID(J182,18,2)),TEXT(TODAY(),"yyyy/m/d"))</f>
        <v>2020/11/10</v>
      </c>
      <c r="M182" s="44">
        <f t="shared" ref="M182:M185" ca="1" si="244">(L182-K182+1)*B182</f>
        <v>5940</v>
      </c>
      <c r="N182" s="61">
        <f t="shared" ref="N182:N185" ca="1" si="245">H182/M182*365</f>
        <v>-1.7536959595959078E-2</v>
      </c>
      <c r="O182" s="35">
        <f t="shared" ref="O182:O185" si="246">D182*C182</f>
        <v>134.925524</v>
      </c>
      <c r="P182" s="35">
        <f t="shared" ref="P182:P185" si="247">O182-B182</f>
        <v>-7.4476000000004206E-2</v>
      </c>
      <c r="Q182" s="36">
        <f t="shared" ref="Q182:Q185" si="248">B182/150</f>
        <v>0.9</v>
      </c>
      <c r="R182" s="37">
        <f t="shared" ref="R182:R187" si="249">R181+C182-T182</f>
        <v>7937.9499999999543</v>
      </c>
      <c r="S182" s="38">
        <f t="shared" ref="S182:S187" si="250">R182*D182</f>
        <v>10155.813229999942</v>
      </c>
      <c r="T182" s="38"/>
      <c r="U182" s="62"/>
      <c r="V182" s="39">
        <f t="shared" ref="V182:V187" si="251">U182+V181</f>
        <v>63905.729999999989</v>
      </c>
      <c r="W182" s="39">
        <f t="shared" ref="W182:W187" si="252">S182+V182</f>
        <v>74061.543229999923</v>
      </c>
      <c r="X182" s="1">
        <f t="shared" ref="X182:X187" si="253">X181+B182</f>
        <v>61535</v>
      </c>
      <c r="Y182" s="37">
        <f t="shared" ref="Y182:Y187" si="254">W182-X182</f>
        <v>12526.543229999923</v>
      </c>
      <c r="Z182" s="204">
        <f t="shared" ref="Z182:Z187" si="255">W182/X182-1</f>
        <v>0.20356777817502114</v>
      </c>
      <c r="AA182" s="204">
        <v>0</v>
      </c>
      <c r="AB182" s="204">
        <f>SUM($C$2:C182)*D182/SUM($B$2:B182)-1</f>
        <v>0.10865713220054607</v>
      </c>
      <c r="AC182" s="204">
        <f t="shared" ref="AC182:AC187" si="256">Z182-AB182</f>
        <v>9.4910645974475072E-2</v>
      </c>
      <c r="AD182" s="40">
        <f t="shared" ref="AD182:AD187" si="257">IF(E182-F182&lt;0,"达成",E182-F182)</f>
        <v>0.22211404444444441</v>
      </c>
    </row>
    <row r="183" spans="1:30">
      <c r="A183" s="63" t="s">
        <v>1736</v>
      </c>
      <c r="B183" s="2">
        <v>135</v>
      </c>
      <c r="C183" s="180">
        <v>104.65</v>
      </c>
      <c r="D183" s="181">
        <v>1.2892999999999999</v>
      </c>
      <c r="E183" s="32">
        <f t="shared" si="239"/>
        <v>0.22000000000000003</v>
      </c>
      <c r="F183" s="26">
        <f t="shared" si="240"/>
        <v>-9.7784444444443952E-3</v>
      </c>
      <c r="H183" s="58">
        <f t="shared" si="241"/>
        <v>-1.3200899999999933</v>
      </c>
      <c r="I183" s="2" t="s">
        <v>66</v>
      </c>
      <c r="J183" s="33" t="s">
        <v>1725</v>
      </c>
      <c r="K183" s="59">
        <f t="shared" si="242"/>
        <v>44103</v>
      </c>
      <c r="L183" s="60" t="str">
        <f t="shared" ca="1" si="243"/>
        <v>2020/11/10</v>
      </c>
      <c r="M183" s="44">
        <f t="shared" ca="1" si="244"/>
        <v>5805</v>
      </c>
      <c r="N183" s="61">
        <f t="shared" ca="1" si="245"/>
        <v>-8.3003074935400101E-2</v>
      </c>
      <c r="O183" s="35">
        <f t="shared" si="246"/>
        <v>134.92524499999999</v>
      </c>
      <c r="P183" s="35">
        <f t="shared" si="247"/>
        <v>-7.4755000000010341E-2</v>
      </c>
      <c r="Q183" s="36">
        <f t="shared" si="248"/>
        <v>0.9</v>
      </c>
      <c r="R183" s="37">
        <f t="shared" si="249"/>
        <v>8042.599999999954</v>
      </c>
      <c r="S183" s="38">
        <f t="shared" si="250"/>
        <v>10369.32417999994</v>
      </c>
      <c r="T183" s="38"/>
      <c r="U183" s="62"/>
      <c r="V183" s="39">
        <f t="shared" si="251"/>
        <v>63905.729999999989</v>
      </c>
      <c r="W183" s="39">
        <f t="shared" si="252"/>
        <v>74275.054179999934</v>
      </c>
      <c r="X183" s="1">
        <f t="shared" si="253"/>
        <v>61670</v>
      </c>
      <c r="Y183" s="37">
        <f t="shared" si="254"/>
        <v>12605.054179999934</v>
      </c>
      <c r="Z183" s="204">
        <f t="shared" si="255"/>
        <v>0.20439523560888495</v>
      </c>
      <c r="AA183" s="204">
        <v>0</v>
      </c>
      <c r="AB183" s="204">
        <f>SUM($C$2:C183)*D183/SUM($B$2:B183)-1</f>
        <v>0.11657252740926216</v>
      </c>
      <c r="AC183" s="204">
        <f t="shared" si="256"/>
        <v>8.782270819962279E-2</v>
      </c>
      <c r="AD183" s="40">
        <f t="shared" si="257"/>
        <v>0.22977844444444442</v>
      </c>
    </row>
    <row r="184" spans="1:30">
      <c r="A184" s="63" t="s">
        <v>1737</v>
      </c>
      <c r="B184" s="2">
        <v>135</v>
      </c>
      <c r="C184" s="180">
        <v>105.27</v>
      </c>
      <c r="D184" s="181">
        <v>1.2817000000000001</v>
      </c>
      <c r="E184" s="32">
        <f t="shared" si="239"/>
        <v>0.22000000000000003</v>
      </c>
      <c r="F184" s="26">
        <f t="shared" si="240"/>
        <v>-3.9118666666665917E-3</v>
      </c>
      <c r="H184" s="58">
        <f t="shared" si="241"/>
        <v>-0.52810199999998986</v>
      </c>
      <c r="I184" s="2" t="s">
        <v>66</v>
      </c>
      <c r="J184" s="33" t="s">
        <v>1728</v>
      </c>
      <c r="K184" s="59">
        <f t="shared" si="242"/>
        <v>44104</v>
      </c>
      <c r="L184" s="60" t="str">
        <f t="shared" ca="1" si="243"/>
        <v>2020/11/10</v>
      </c>
      <c r="M184" s="44">
        <f t="shared" ca="1" si="244"/>
        <v>5670</v>
      </c>
      <c r="N184" s="61">
        <f t="shared" ca="1" si="245"/>
        <v>-3.3995984126983479E-2</v>
      </c>
      <c r="O184" s="35">
        <f t="shared" si="246"/>
        <v>134.92455899999999</v>
      </c>
      <c r="P184" s="35">
        <f t="shared" si="247"/>
        <v>-7.5441000000012082E-2</v>
      </c>
      <c r="Q184" s="36">
        <f t="shared" si="248"/>
        <v>0.9</v>
      </c>
      <c r="R184" s="37">
        <f t="shared" si="249"/>
        <v>8147.8699999999544</v>
      </c>
      <c r="S184" s="38">
        <f t="shared" si="250"/>
        <v>10443.124978999942</v>
      </c>
      <c r="T184" s="38"/>
      <c r="U184" s="62"/>
      <c r="V184" s="39">
        <f t="shared" si="251"/>
        <v>63905.729999999989</v>
      </c>
      <c r="W184" s="39">
        <f t="shared" si="252"/>
        <v>74348.854978999938</v>
      </c>
      <c r="X184" s="1">
        <f t="shared" si="253"/>
        <v>61805</v>
      </c>
      <c r="Y184" s="37">
        <f t="shared" si="254"/>
        <v>12543.854978999938</v>
      </c>
      <c r="Z184" s="204">
        <f t="shared" si="255"/>
        <v>0.2029585790631816</v>
      </c>
      <c r="AA184" s="204">
        <v>0</v>
      </c>
      <c r="AB184" s="204">
        <f>SUM($C$2:C184)*D184/SUM($B$2:B184)-1</f>
        <v>0.10937156677038029</v>
      </c>
      <c r="AC184" s="204">
        <f t="shared" si="256"/>
        <v>9.3587012292801308E-2</v>
      </c>
      <c r="AD184" s="40">
        <f t="shared" si="257"/>
        <v>0.22391186666666663</v>
      </c>
    </row>
    <row r="185" spans="1:30">
      <c r="A185" s="63" t="s">
        <v>1738</v>
      </c>
      <c r="B185" s="2">
        <v>135</v>
      </c>
      <c r="C185" s="180">
        <v>102.69</v>
      </c>
      <c r="D185" s="181">
        <v>1.3140000000000001</v>
      </c>
      <c r="E185" s="32">
        <f t="shared" si="239"/>
        <v>0.22000000000000003</v>
      </c>
      <c r="F185" s="26">
        <f t="shared" si="240"/>
        <v>-2.8324399999999944E-2</v>
      </c>
      <c r="H185" s="58">
        <f t="shared" si="241"/>
        <v>-3.8237939999999924</v>
      </c>
      <c r="I185" s="2" t="s">
        <v>66</v>
      </c>
      <c r="J185" s="33" t="s">
        <v>1730</v>
      </c>
      <c r="K185" s="59">
        <f t="shared" si="242"/>
        <v>44113</v>
      </c>
      <c r="L185" s="60" t="str">
        <f t="shared" ca="1" si="243"/>
        <v>2020/11/10</v>
      </c>
      <c r="M185" s="44">
        <f t="shared" ca="1" si="244"/>
        <v>4455</v>
      </c>
      <c r="N185" s="61">
        <f t="shared" ca="1" si="245"/>
        <v>-0.31328503030302968</v>
      </c>
      <c r="O185" s="35">
        <f t="shared" si="246"/>
        <v>134.93466000000001</v>
      </c>
      <c r="P185" s="35">
        <f t="shared" si="247"/>
        <v>-6.533999999999196E-2</v>
      </c>
      <c r="Q185" s="36">
        <f t="shared" si="248"/>
        <v>0.9</v>
      </c>
      <c r="R185" s="37">
        <f t="shared" si="249"/>
        <v>8250.559999999954</v>
      </c>
      <c r="S185" s="38">
        <f t="shared" si="250"/>
        <v>10841.235839999939</v>
      </c>
      <c r="T185" s="38"/>
      <c r="U185" s="62"/>
      <c r="V185" s="39">
        <f t="shared" si="251"/>
        <v>63905.729999999989</v>
      </c>
      <c r="W185" s="39">
        <f t="shared" si="252"/>
        <v>74746.965839999932</v>
      </c>
      <c r="X185" s="1">
        <f t="shared" si="253"/>
        <v>61940</v>
      </c>
      <c r="Y185" s="37">
        <f t="shared" si="254"/>
        <v>12806.965839999932</v>
      </c>
      <c r="Z185" s="204">
        <f t="shared" si="255"/>
        <v>0.20676405941233345</v>
      </c>
      <c r="AA185" s="204">
        <v>0</v>
      </c>
      <c r="AB185" s="204">
        <f>SUM($C$2:C185)*D185/SUM($B$2:B185)-1</f>
        <v>0.13656121287128764</v>
      </c>
      <c r="AC185" s="204">
        <f t="shared" si="256"/>
        <v>7.0202846541045805E-2</v>
      </c>
      <c r="AD185" s="40">
        <f t="shared" si="257"/>
        <v>0.24832439999999997</v>
      </c>
    </row>
    <row r="186" spans="1:30">
      <c r="A186" s="63" t="s">
        <v>1739</v>
      </c>
      <c r="B186" s="2">
        <v>135</v>
      </c>
      <c r="C186" s="180">
        <v>99.99</v>
      </c>
      <c r="D186" s="181">
        <v>1.3494999999999999</v>
      </c>
      <c r="E186" s="32">
        <f t="shared" ref="E186:E187" si="258">10%*Q186+13%</f>
        <v>0.22000000000000003</v>
      </c>
      <c r="F186" s="26">
        <f t="shared" ref="F186:F187" si="259">IF(G186="",($F$1*C186-B186)/B186,H186/B186)</f>
        <v>-5.3872399999999987E-2</v>
      </c>
      <c r="H186" s="58">
        <f t="shared" ref="H186:H187" si="260">IF(G186="",$F$1*C186-B186,G186-B186)</f>
        <v>-7.2727739999999983</v>
      </c>
      <c r="I186" s="2" t="s">
        <v>66</v>
      </c>
      <c r="J186" s="33" t="s">
        <v>1732</v>
      </c>
      <c r="K186" s="59">
        <f t="shared" ref="K186:K187" si="261">DATE(MID(J186,1,4),MID(J186,5,2),MID(J186,7,2))</f>
        <v>44116</v>
      </c>
      <c r="L186" s="60" t="str">
        <f t="shared" ref="L186:L187" ca="1" si="262">IF(LEN(J186) &gt; 15,DATE(MID(J186,12,4),MID(J186,16,2),MID(J186,18,2)),TEXT(TODAY(),"yyyy/m/d"))</f>
        <v>2020/11/10</v>
      </c>
      <c r="M186" s="44">
        <f t="shared" ref="M186:M187" ca="1" si="263">(L186-K186+1)*B186</f>
        <v>4050</v>
      </c>
      <c r="N186" s="61">
        <f t="shared" ref="N186:N187" ca="1" si="264">H186/M186*365</f>
        <v>-0.65544753333333317</v>
      </c>
      <c r="O186" s="35">
        <f t="shared" ref="O186:O187" si="265">D186*C186</f>
        <v>134.93650499999998</v>
      </c>
      <c r="P186" s="35">
        <f t="shared" ref="P186:P187" si="266">O186-B186</f>
        <v>-6.3495000000017399E-2</v>
      </c>
      <c r="Q186" s="36">
        <f t="shared" ref="Q186:Q187" si="267">B186/150</f>
        <v>0.9</v>
      </c>
      <c r="R186" s="37">
        <f t="shared" si="249"/>
        <v>8350.5499999999538</v>
      </c>
      <c r="S186" s="38">
        <f t="shared" si="250"/>
        <v>11269.067224999937</v>
      </c>
      <c r="T186" s="38"/>
      <c r="U186" s="62"/>
      <c r="V186" s="39">
        <f t="shared" si="251"/>
        <v>63905.729999999989</v>
      </c>
      <c r="W186" s="39">
        <f t="shared" si="252"/>
        <v>75174.797224999929</v>
      </c>
      <c r="X186" s="1">
        <f t="shared" si="253"/>
        <v>62075</v>
      </c>
      <c r="Y186" s="37">
        <f t="shared" si="254"/>
        <v>13099.797224999929</v>
      </c>
      <c r="Z186" s="204">
        <f t="shared" si="255"/>
        <v>0.21103177164719988</v>
      </c>
      <c r="AA186" s="204">
        <v>0</v>
      </c>
      <c r="AB186" s="204">
        <f>SUM($C$2:C186)*D186/SUM($B$2:B186)-1</f>
        <v>0.16633838584615446</v>
      </c>
      <c r="AC186" s="204">
        <f t="shared" si="256"/>
        <v>4.4693385801045427E-2</v>
      </c>
      <c r="AD186" s="40">
        <f t="shared" si="257"/>
        <v>0.27387240000000002</v>
      </c>
    </row>
    <row r="187" spans="1:30">
      <c r="A187" s="63" t="s">
        <v>1740</v>
      </c>
      <c r="B187" s="2">
        <v>120</v>
      </c>
      <c r="C187" s="180">
        <v>88.75</v>
      </c>
      <c r="D187" s="181">
        <v>1.3514999999999999</v>
      </c>
      <c r="E187" s="32">
        <f t="shared" si="258"/>
        <v>0.21000000000000002</v>
      </c>
      <c r="F187" s="26">
        <f t="shared" si="259"/>
        <v>-5.525624999999993E-2</v>
      </c>
      <c r="H187" s="58">
        <f t="shared" si="260"/>
        <v>-6.6307499999999919</v>
      </c>
      <c r="I187" s="2" t="s">
        <v>66</v>
      </c>
      <c r="J187" s="33" t="s">
        <v>1734</v>
      </c>
      <c r="K187" s="59">
        <f t="shared" si="261"/>
        <v>44117</v>
      </c>
      <c r="L187" s="60" t="str">
        <f t="shared" ca="1" si="262"/>
        <v>2020/11/10</v>
      </c>
      <c r="M187" s="44">
        <f t="shared" ca="1" si="263"/>
        <v>3480</v>
      </c>
      <c r="N187" s="61">
        <f t="shared" ca="1" si="264"/>
        <v>-0.69546659482758533</v>
      </c>
      <c r="O187" s="35">
        <f t="shared" si="265"/>
        <v>119.94562499999999</v>
      </c>
      <c r="P187" s="35">
        <f t="shared" si="266"/>
        <v>-5.437500000000739E-2</v>
      </c>
      <c r="Q187" s="36">
        <f t="shared" si="267"/>
        <v>0.8</v>
      </c>
      <c r="R187" s="37">
        <f t="shared" si="249"/>
        <v>8439.2999999999538</v>
      </c>
      <c r="S187" s="38">
        <f t="shared" si="250"/>
        <v>11405.713949999938</v>
      </c>
      <c r="T187" s="38"/>
      <c r="U187" s="62"/>
      <c r="V187" s="39">
        <f t="shared" si="251"/>
        <v>63905.729999999989</v>
      </c>
      <c r="W187" s="39">
        <f t="shared" si="252"/>
        <v>75311.443949999928</v>
      </c>
      <c r="X187" s="1">
        <f t="shared" si="253"/>
        <v>62195</v>
      </c>
      <c r="Y187" s="37">
        <f t="shared" si="254"/>
        <v>13116.443949999928</v>
      </c>
      <c r="Z187" s="204">
        <f t="shared" si="255"/>
        <v>0.21089225741618978</v>
      </c>
      <c r="AA187" s="204">
        <v>0</v>
      </c>
      <c r="AB187" s="204">
        <f>SUM($C$2:C187)*D187/SUM($B$2:B187)-1</f>
        <v>0.16724136191059458</v>
      </c>
      <c r="AC187" s="204">
        <f t="shared" si="256"/>
        <v>4.36508955055952E-2</v>
      </c>
      <c r="AD187" s="40">
        <f t="shared" si="257"/>
        <v>0.26525624999999997</v>
      </c>
    </row>
    <row r="188" spans="1:30">
      <c r="A188" s="63" t="s">
        <v>1769</v>
      </c>
      <c r="B188" s="2">
        <v>120</v>
      </c>
      <c r="C188" s="180">
        <v>89.27</v>
      </c>
      <c r="D188" s="181">
        <v>1.3435999999999999</v>
      </c>
      <c r="E188" s="32">
        <f t="shared" ref="E188:E200" si="268">10%*Q188+13%</f>
        <v>0.21000000000000002</v>
      </c>
      <c r="F188" s="26">
        <f t="shared" ref="F188:F200" si="269">IF(G188="",($F$1*C188-B188)/B188,H188/B188)</f>
        <v>-4.9720849999999928E-2</v>
      </c>
      <c r="H188" s="58">
        <f t="shared" ref="H188:H200" si="270">IF(G188="",$F$1*C188-B188,G188-B188)</f>
        <v>-5.9665019999999913</v>
      </c>
      <c r="I188" s="2" t="s">
        <v>66</v>
      </c>
      <c r="J188" s="33" t="s">
        <v>1744</v>
      </c>
      <c r="K188" s="59">
        <f t="shared" ref="K188:K200" si="271">DATE(MID(J188,1,4),MID(J188,5,2),MID(J188,7,2))</f>
        <v>44118</v>
      </c>
      <c r="L188" s="60" t="str">
        <f t="shared" ref="L188:L200" ca="1" si="272">IF(LEN(J188) &gt; 15,DATE(MID(J188,12,4),MID(J188,16,2),MID(J188,18,2)),TEXT(TODAY(),"yyyy/m/d"))</f>
        <v>2020/11/10</v>
      </c>
      <c r="M188" s="44">
        <f t="shared" ref="M188:M200" ca="1" si="273">(L188-K188+1)*B188</f>
        <v>3360</v>
      </c>
      <c r="N188" s="61">
        <f t="shared" ref="N188:N200" ca="1" si="274">H188/M188*365</f>
        <v>-0.64814679464285618</v>
      </c>
      <c r="O188" s="35">
        <f t="shared" ref="O188:O200" si="275">D188*C188</f>
        <v>119.94317199999999</v>
      </c>
      <c r="P188" s="35">
        <f t="shared" ref="P188:P200" si="276">O188-B188</f>
        <v>-5.6828000000010093E-2</v>
      </c>
      <c r="Q188" s="36">
        <f t="shared" ref="Q188:Q200" si="277">B188/150</f>
        <v>0.8</v>
      </c>
      <c r="R188" s="37">
        <f t="shared" ref="R188:R200" si="278">R187+C188-T188</f>
        <v>8528.5699999999542</v>
      </c>
      <c r="S188" s="38">
        <f t="shared" ref="S188:S200" si="279">R188*D188</f>
        <v>11458.986651999938</v>
      </c>
      <c r="T188" s="38"/>
      <c r="U188" s="62"/>
      <c r="V188" s="39">
        <f t="shared" ref="V188:V200" si="280">U188+V187</f>
        <v>63905.729999999989</v>
      </c>
      <c r="W188" s="39">
        <f t="shared" ref="W188:W200" si="281">S188+V188</f>
        <v>75364.71665199993</v>
      </c>
      <c r="X188" s="1">
        <f t="shared" ref="X188:X200" si="282">X187+B188</f>
        <v>62315</v>
      </c>
      <c r="Y188" s="37">
        <f t="shared" ref="Y188:Y200" si="283">W188-X188</f>
        <v>13049.71665199993</v>
      </c>
      <c r="Z188" s="204">
        <f t="shared" ref="Z188:Z200" si="284">W188/X188-1</f>
        <v>0.20941533582604399</v>
      </c>
      <c r="AA188" s="204">
        <v>0</v>
      </c>
      <c r="AB188" s="204">
        <f>SUM($C$2:C188)*D188/SUM($B$2:B188)-1</f>
        <v>0.15963405874466852</v>
      </c>
      <c r="AC188" s="204">
        <f t="shared" ref="AC188:AC200" si="285">Z188-AB188</f>
        <v>4.9781277081375475E-2</v>
      </c>
      <c r="AD188" s="40">
        <f t="shared" ref="AD188:AD200" si="286">IF(E188-F188&lt;0,"达成",E188-F188)</f>
        <v>0.25972084999999995</v>
      </c>
    </row>
    <row r="189" spans="1:30">
      <c r="A189" s="63" t="s">
        <v>1770</v>
      </c>
      <c r="B189" s="2">
        <v>120</v>
      </c>
      <c r="C189" s="180">
        <v>89.77</v>
      </c>
      <c r="D189" s="181">
        <v>1.3361000000000001</v>
      </c>
      <c r="E189" s="32">
        <f t="shared" si="268"/>
        <v>0.21000000000000002</v>
      </c>
      <c r="F189" s="26">
        <f t="shared" si="269"/>
        <v>-4.4398349999999927E-2</v>
      </c>
      <c r="H189" s="58">
        <f t="shared" si="270"/>
        <v>-5.3278019999999913</v>
      </c>
      <c r="I189" s="2" t="s">
        <v>66</v>
      </c>
      <c r="J189" s="33" t="s">
        <v>1746</v>
      </c>
      <c r="K189" s="59">
        <f t="shared" si="271"/>
        <v>44119</v>
      </c>
      <c r="L189" s="60" t="str">
        <f t="shared" ca="1" si="272"/>
        <v>2020/11/10</v>
      </c>
      <c r="M189" s="44">
        <f t="shared" ca="1" si="273"/>
        <v>3240</v>
      </c>
      <c r="N189" s="61">
        <f t="shared" ca="1" si="274"/>
        <v>-0.60019991666666572</v>
      </c>
      <c r="O189" s="35">
        <f t="shared" si="275"/>
        <v>119.941697</v>
      </c>
      <c r="P189" s="35">
        <f t="shared" si="276"/>
        <v>-5.8302999999995109E-2</v>
      </c>
      <c r="Q189" s="36">
        <f t="shared" si="277"/>
        <v>0.8</v>
      </c>
      <c r="R189" s="37">
        <f t="shared" si="278"/>
        <v>8618.3399999999547</v>
      </c>
      <c r="S189" s="38">
        <f t="shared" si="279"/>
        <v>11514.96407399994</v>
      </c>
      <c r="T189" s="38"/>
      <c r="U189" s="62"/>
      <c r="V189" s="39">
        <f t="shared" si="280"/>
        <v>63905.729999999989</v>
      </c>
      <c r="W189" s="39">
        <f t="shared" si="281"/>
        <v>75420.694073999926</v>
      </c>
      <c r="X189" s="1">
        <f t="shared" si="282"/>
        <v>62435</v>
      </c>
      <c r="Y189" s="37">
        <f t="shared" si="283"/>
        <v>12985.694073999926</v>
      </c>
      <c r="Z189" s="204">
        <f t="shared" si="284"/>
        <v>0.2079874120925751</v>
      </c>
      <c r="AA189" s="204">
        <v>0</v>
      </c>
      <c r="AB189" s="204">
        <f>SUM($C$2:C189)*D189/SUM($B$2:B189)-1</f>
        <v>0.15241555399231932</v>
      </c>
      <c r="AC189" s="204">
        <f t="shared" si="285"/>
        <v>5.5571858100255778E-2</v>
      </c>
      <c r="AD189" s="40">
        <f t="shared" si="286"/>
        <v>0.25439834999999994</v>
      </c>
    </row>
    <row r="190" spans="1:30">
      <c r="A190" s="63" t="s">
        <v>1771</v>
      </c>
      <c r="B190" s="2">
        <v>135</v>
      </c>
      <c r="C190" s="180">
        <v>101.45</v>
      </c>
      <c r="D190" s="181">
        <v>1.33</v>
      </c>
      <c r="E190" s="32">
        <f t="shared" si="268"/>
        <v>0.22000000000000003</v>
      </c>
      <c r="F190" s="26">
        <f t="shared" si="269"/>
        <v>-4.0057555555555548E-2</v>
      </c>
      <c r="H190" s="58">
        <f t="shared" si="270"/>
        <v>-5.4077699999999993</v>
      </c>
      <c r="I190" s="2" t="s">
        <v>66</v>
      </c>
      <c r="J190" s="33" t="s">
        <v>1748</v>
      </c>
      <c r="K190" s="59">
        <f t="shared" si="271"/>
        <v>44120</v>
      </c>
      <c r="L190" s="60" t="str">
        <f t="shared" ca="1" si="272"/>
        <v>2020/11/10</v>
      </c>
      <c r="M190" s="44">
        <f t="shared" ca="1" si="273"/>
        <v>3510</v>
      </c>
      <c r="N190" s="61">
        <f t="shared" ca="1" si="274"/>
        <v>-0.56234645299145292</v>
      </c>
      <c r="O190" s="35">
        <f t="shared" si="275"/>
        <v>134.92850000000001</v>
      </c>
      <c r="P190" s="35">
        <f t="shared" si="276"/>
        <v>-7.149999999998613E-2</v>
      </c>
      <c r="Q190" s="36">
        <f t="shared" si="277"/>
        <v>0.9</v>
      </c>
      <c r="R190" s="37">
        <f t="shared" si="278"/>
        <v>8719.7899999999554</v>
      </c>
      <c r="S190" s="38">
        <f t="shared" si="279"/>
        <v>11597.320699999942</v>
      </c>
      <c r="T190" s="38"/>
      <c r="U190" s="62"/>
      <c r="V190" s="39">
        <f t="shared" si="280"/>
        <v>63905.729999999989</v>
      </c>
      <c r="W190" s="39">
        <f t="shared" si="281"/>
        <v>75503.050699999934</v>
      </c>
      <c r="X190" s="1">
        <f t="shared" si="282"/>
        <v>62570</v>
      </c>
      <c r="Y190" s="37">
        <f t="shared" si="283"/>
        <v>12933.050699999934</v>
      </c>
      <c r="Z190" s="204">
        <f t="shared" si="284"/>
        <v>0.20669731021256088</v>
      </c>
      <c r="AA190" s="204">
        <v>0</v>
      </c>
      <c r="AB190" s="204">
        <f>SUM($C$2:C190)*D190/SUM($B$2:B190)-1</f>
        <v>0.14635250904704544</v>
      </c>
      <c r="AC190" s="204">
        <f t="shared" si="285"/>
        <v>6.0344801165515438E-2</v>
      </c>
      <c r="AD190" s="40">
        <f t="shared" si="286"/>
        <v>0.2600575555555556</v>
      </c>
    </row>
    <row r="191" spans="1:30">
      <c r="A191" s="63" t="s">
        <v>1772</v>
      </c>
      <c r="B191" s="2">
        <v>135</v>
      </c>
      <c r="C191" s="180">
        <v>102.51</v>
      </c>
      <c r="D191" s="181">
        <v>1.3162</v>
      </c>
      <c r="E191" s="32">
        <f t="shared" si="268"/>
        <v>0.22000000000000003</v>
      </c>
      <c r="F191" s="26">
        <f t="shared" si="269"/>
        <v>-3.0027599999999877E-2</v>
      </c>
      <c r="H191" s="58">
        <f t="shared" si="270"/>
        <v>-4.0537259999999833</v>
      </c>
      <c r="I191" s="2" t="s">
        <v>66</v>
      </c>
      <c r="J191" s="33" t="s">
        <v>1750</v>
      </c>
      <c r="K191" s="59">
        <f t="shared" si="271"/>
        <v>44123</v>
      </c>
      <c r="L191" s="60" t="str">
        <f t="shared" ca="1" si="272"/>
        <v>2020/11/10</v>
      </c>
      <c r="M191" s="44">
        <f t="shared" ca="1" si="273"/>
        <v>3105</v>
      </c>
      <c r="N191" s="61">
        <f t="shared" ca="1" si="274"/>
        <v>-0.47652495652173721</v>
      </c>
      <c r="O191" s="35">
        <f t="shared" si="275"/>
        <v>134.92366200000001</v>
      </c>
      <c r="P191" s="35">
        <f t="shared" si="276"/>
        <v>-7.6337999999992689E-2</v>
      </c>
      <c r="Q191" s="36">
        <f t="shared" si="277"/>
        <v>0.9</v>
      </c>
      <c r="R191" s="37">
        <f t="shared" si="278"/>
        <v>8822.2999999999556</v>
      </c>
      <c r="S191" s="38">
        <f t="shared" si="279"/>
        <v>11611.911259999943</v>
      </c>
      <c r="T191" s="38"/>
      <c r="U191" s="62"/>
      <c r="V191" s="39">
        <f t="shared" si="280"/>
        <v>63905.729999999989</v>
      </c>
      <c r="W191" s="39">
        <f t="shared" si="281"/>
        <v>75517.641259999931</v>
      </c>
      <c r="X191" s="1">
        <f t="shared" si="282"/>
        <v>62705</v>
      </c>
      <c r="Y191" s="37">
        <f t="shared" si="283"/>
        <v>12812.641259999931</v>
      </c>
      <c r="Z191" s="204">
        <f t="shared" si="284"/>
        <v>0.20433205103261187</v>
      </c>
      <c r="AA191" s="204">
        <v>0</v>
      </c>
      <c r="AB191" s="204">
        <f>SUM($C$2:C191)*D191/SUM($B$2:B191)-1</f>
        <v>0.1337290433113385</v>
      </c>
      <c r="AC191" s="204">
        <f t="shared" si="285"/>
        <v>7.060300772127337E-2</v>
      </c>
      <c r="AD191" s="40">
        <f t="shared" si="286"/>
        <v>0.25002759999999991</v>
      </c>
    </row>
    <row r="192" spans="1:30">
      <c r="A192" s="63" t="s">
        <v>1773</v>
      </c>
      <c r="B192" s="2">
        <v>135</v>
      </c>
      <c r="C192" s="180">
        <v>101.54</v>
      </c>
      <c r="D192" s="181">
        <v>1.3289</v>
      </c>
      <c r="E192" s="32">
        <f t="shared" si="268"/>
        <v>0.22000000000000003</v>
      </c>
      <c r="F192" s="26">
        <f t="shared" si="269"/>
        <v>-3.9205955555555477E-2</v>
      </c>
      <c r="H192" s="58">
        <f t="shared" si="270"/>
        <v>-5.2928039999999896</v>
      </c>
      <c r="I192" s="2" t="s">
        <v>66</v>
      </c>
      <c r="J192" s="33" t="s">
        <v>1752</v>
      </c>
      <c r="K192" s="59">
        <f t="shared" si="271"/>
        <v>44124</v>
      </c>
      <c r="L192" s="60" t="str">
        <f t="shared" ca="1" si="272"/>
        <v>2020/11/10</v>
      </c>
      <c r="M192" s="44">
        <f t="shared" ca="1" si="273"/>
        <v>2970</v>
      </c>
      <c r="N192" s="61">
        <f t="shared" ca="1" si="274"/>
        <v>-0.65046244444444323</v>
      </c>
      <c r="O192" s="35">
        <f t="shared" si="275"/>
        <v>134.93650600000001</v>
      </c>
      <c r="P192" s="35">
        <f t="shared" si="276"/>
        <v>-6.3493999999991502E-2</v>
      </c>
      <c r="Q192" s="36">
        <f t="shared" si="277"/>
        <v>0.9</v>
      </c>
      <c r="R192" s="37">
        <f t="shared" si="278"/>
        <v>8923.8399999999565</v>
      </c>
      <c r="S192" s="38">
        <f t="shared" si="279"/>
        <v>11858.890975999942</v>
      </c>
      <c r="T192" s="38"/>
      <c r="U192" s="62"/>
      <c r="V192" s="39">
        <f t="shared" si="280"/>
        <v>63905.729999999989</v>
      </c>
      <c r="W192" s="39">
        <f t="shared" si="281"/>
        <v>75764.620975999933</v>
      </c>
      <c r="X192" s="1">
        <f t="shared" si="282"/>
        <v>62840</v>
      </c>
      <c r="Y192" s="37">
        <f t="shared" si="283"/>
        <v>12924.620975999933</v>
      </c>
      <c r="Z192" s="204">
        <f t="shared" si="284"/>
        <v>0.2056750632718003</v>
      </c>
      <c r="AA192" s="204">
        <v>0</v>
      </c>
      <c r="AB192" s="204">
        <f>SUM($C$2:C192)*D192/SUM($B$2:B192)-1</f>
        <v>0.14388899848846526</v>
      </c>
      <c r="AC192" s="204">
        <f t="shared" si="285"/>
        <v>6.1786064783335037E-2</v>
      </c>
      <c r="AD192" s="40">
        <f t="shared" si="286"/>
        <v>0.25920595555555548</v>
      </c>
    </row>
    <row r="193" spans="1:30">
      <c r="A193" s="63" t="s">
        <v>1774</v>
      </c>
      <c r="B193" s="2">
        <v>135</v>
      </c>
      <c r="C193" s="180">
        <v>102.59</v>
      </c>
      <c r="D193" s="181">
        <v>1.3151999999999999</v>
      </c>
      <c r="E193" s="32">
        <f t="shared" si="268"/>
        <v>0.22000000000000003</v>
      </c>
      <c r="F193" s="26">
        <f t="shared" si="269"/>
        <v>-2.9270622222222081E-2</v>
      </c>
      <c r="H193" s="58">
        <f t="shared" si="270"/>
        <v>-3.951533999999981</v>
      </c>
      <c r="I193" s="2" t="s">
        <v>66</v>
      </c>
      <c r="J193" s="33" t="s">
        <v>1754</v>
      </c>
      <c r="K193" s="59">
        <f t="shared" si="271"/>
        <v>44125</v>
      </c>
      <c r="L193" s="60" t="str">
        <f t="shared" ca="1" si="272"/>
        <v>2020/11/10</v>
      </c>
      <c r="M193" s="44">
        <f t="shared" ca="1" si="273"/>
        <v>2835</v>
      </c>
      <c r="N193" s="61">
        <f t="shared" ca="1" si="274"/>
        <v>-0.5087512910052886</v>
      </c>
      <c r="O193" s="35">
        <f t="shared" si="275"/>
        <v>134.926368</v>
      </c>
      <c r="P193" s="35">
        <f t="shared" si="276"/>
        <v>-7.3632000000003472E-2</v>
      </c>
      <c r="Q193" s="36">
        <f t="shared" si="277"/>
        <v>0.9</v>
      </c>
      <c r="R193" s="37">
        <f t="shared" si="278"/>
        <v>9026.4299999999566</v>
      </c>
      <c r="S193" s="38">
        <f t="shared" si="279"/>
        <v>11871.560735999943</v>
      </c>
      <c r="T193" s="38"/>
      <c r="U193" s="62"/>
      <c r="V193" s="39">
        <f t="shared" si="280"/>
        <v>63905.729999999989</v>
      </c>
      <c r="W193" s="39">
        <f t="shared" si="281"/>
        <v>75777.290735999937</v>
      </c>
      <c r="X193" s="1">
        <f t="shared" si="282"/>
        <v>62975</v>
      </c>
      <c r="Y193" s="37">
        <f t="shared" si="283"/>
        <v>12802.290735999937</v>
      </c>
      <c r="Z193" s="204">
        <f t="shared" si="284"/>
        <v>0.20329163534735906</v>
      </c>
      <c r="AA193" s="204">
        <v>0</v>
      </c>
      <c r="AB193" s="204">
        <f>SUM($C$2:C193)*D193/SUM($B$2:B193)-1</f>
        <v>0.13138785614243376</v>
      </c>
      <c r="AC193" s="204">
        <f t="shared" si="285"/>
        <v>7.19037792049253E-2</v>
      </c>
      <c r="AD193" s="40">
        <f t="shared" si="286"/>
        <v>0.2492706222222221</v>
      </c>
    </row>
    <row r="194" spans="1:30">
      <c r="A194" s="63" t="s">
        <v>1775</v>
      </c>
      <c r="B194" s="2">
        <v>135</v>
      </c>
      <c r="C194" s="180">
        <v>103.09</v>
      </c>
      <c r="D194" s="181">
        <v>1.3089</v>
      </c>
      <c r="E194" s="32">
        <f t="shared" si="268"/>
        <v>0.22000000000000003</v>
      </c>
      <c r="F194" s="26">
        <f t="shared" si="269"/>
        <v>-2.4539511111110971E-2</v>
      </c>
      <c r="H194" s="58">
        <f t="shared" si="270"/>
        <v>-3.312833999999981</v>
      </c>
      <c r="I194" s="2" t="s">
        <v>66</v>
      </c>
      <c r="J194" s="33" t="s">
        <v>1756</v>
      </c>
      <c r="K194" s="59">
        <f t="shared" si="271"/>
        <v>44126</v>
      </c>
      <c r="L194" s="60" t="str">
        <f t="shared" ca="1" si="272"/>
        <v>2020/11/10</v>
      </c>
      <c r="M194" s="44">
        <f t="shared" ca="1" si="273"/>
        <v>2700</v>
      </c>
      <c r="N194" s="61">
        <f t="shared" ca="1" si="274"/>
        <v>-0.44784607777777524</v>
      </c>
      <c r="O194" s="35">
        <f t="shared" si="275"/>
        <v>134.93450100000001</v>
      </c>
      <c r="P194" s="35">
        <f t="shared" si="276"/>
        <v>-6.5498999999988428E-2</v>
      </c>
      <c r="Q194" s="36">
        <f t="shared" si="277"/>
        <v>0.9</v>
      </c>
      <c r="R194" s="37">
        <f t="shared" si="278"/>
        <v>9129.5199999999568</v>
      </c>
      <c r="S194" s="38">
        <f t="shared" si="279"/>
        <v>11949.628727999943</v>
      </c>
      <c r="T194" s="38"/>
      <c r="U194" s="62"/>
      <c r="V194" s="39">
        <f t="shared" si="280"/>
        <v>63905.729999999989</v>
      </c>
      <c r="W194" s="39">
        <f t="shared" si="281"/>
        <v>75855.358727999934</v>
      </c>
      <c r="X194" s="1">
        <f t="shared" si="282"/>
        <v>63110</v>
      </c>
      <c r="Y194" s="37">
        <f t="shared" si="283"/>
        <v>12745.358727999934</v>
      </c>
      <c r="Z194" s="204">
        <f t="shared" si="284"/>
        <v>0.20195466214545932</v>
      </c>
      <c r="AA194" s="204">
        <v>0</v>
      </c>
      <c r="AB194" s="204">
        <f>SUM($C$2:C194)*D194/SUM($B$2:B194)-1</f>
        <v>0.12529651216056736</v>
      </c>
      <c r="AC194" s="204">
        <f t="shared" si="285"/>
        <v>7.6658149984891955E-2</v>
      </c>
      <c r="AD194" s="40">
        <f t="shared" si="286"/>
        <v>0.244539511111111</v>
      </c>
    </row>
    <row r="195" spans="1:30">
      <c r="A195" s="63" t="s">
        <v>1776</v>
      </c>
      <c r="B195" s="2">
        <v>135</v>
      </c>
      <c r="C195" s="180">
        <v>104.68</v>
      </c>
      <c r="D195" s="181">
        <v>1.2889999999999999</v>
      </c>
      <c r="E195" s="32">
        <f t="shared" si="268"/>
        <v>0.22000000000000003</v>
      </c>
      <c r="F195" s="26">
        <f t="shared" si="269"/>
        <v>-9.4945777777775634E-3</v>
      </c>
      <c r="H195" s="58">
        <f t="shared" si="270"/>
        <v>-1.2817679999999712</v>
      </c>
      <c r="I195" s="2" t="s">
        <v>66</v>
      </c>
      <c r="J195" s="33" t="s">
        <v>1758</v>
      </c>
      <c r="K195" s="59">
        <f t="shared" si="271"/>
        <v>44127</v>
      </c>
      <c r="L195" s="60" t="str">
        <f t="shared" ca="1" si="272"/>
        <v>2020/11/10</v>
      </c>
      <c r="M195" s="44">
        <f t="shared" ca="1" si="273"/>
        <v>2565</v>
      </c>
      <c r="N195" s="61">
        <f t="shared" ca="1" si="274"/>
        <v>-0.18239583625730585</v>
      </c>
      <c r="O195" s="35">
        <f t="shared" si="275"/>
        <v>134.93252000000001</v>
      </c>
      <c r="P195" s="35">
        <f t="shared" si="276"/>
        <v>-6.7479999999989104E-2</v>
      </c>
      <c r="Q195" s="36">
        <f t="shared" si="277"/>
        <v>0.9</v>
      </c>
      <c r="R195" s="37">
        <f t="shared" si="278"/>
        <v>9234.1999999999571</v>
      </c>
      <c r="S195" s="38">
        <f t="shared" si="279"/>
        <v>11902.883799999943</v>
      </c>
      <c r="T195" s="38"/>
      <c r="U195" s="62"/>
      <c r="V195" s="39">
        <f t="shared" si="280"/>
        <v>63905.729999999989</v>
      </c>
      <c r="W195" s="39">
        <f t="shared" si="281"/>
        <v>75808.613799999934</v>
      </c>
      <c r="X195" s="1">
        <f t="shared" si="282"/>
        <v>63245</v>
      </c>
      <c r="Y195" s="37">
        <f t="shared" si="283"/>
        <v>12563.613799999934</v>
      </c>
      <c r="Z195" s="204">
        <f t="shared" si="284"/>
        <v>0.19864991382717889</v>
      </c>
      <c r="AA195" s="204">
        <v>0</v>
      </c>
      <c r="AB195" s="204">
        <f>SUM($C$2:C195)*D195/SUM($B$2:B195)-1</f>
        <v>0.10761355490311275</v>
      </c>
      <c r="AC195" s="204">
        <f t="shared" si="285"/>
        <v>9.1036358924066141E-2</v>
      </c>
      <c r="AD195" s="40">
        <f t="shared" si="286"/>
        <v>0.2294945777777776</v>
      </c>
    </row>
    <row r="196" spans="1:30">
      <c r="A196" s="63" t="s">
        <v>1777</v>
      </c>
      <c r="B196" s="2">
        <v>135</v>
      </c>
      <c r="C196" s="180">
        <v>104.65</v>
      </c>
      <c r="D196" s="181">
        <v>1.2892999999999999</v>
      </c>
      <c r="E196" s="32">
        <f t="shared" si="268"/>
        <v>0.22000000000000003</v>
      </c>
      <c r="F196" s="26">
        <f t="shared" si="269"/>
        <v>-9.7784444444443952E-3</v>
      </c>
      <c r="H196" s="58">
        <f t="shared" si="270"/>
        <v>-1.3200899999999933</v>
      </c>
      <c r="I196" s="2" t="s">
        <v>66</v>
      </c>
      <c r="J196" s="33" t="s">
        <v>1760</v>
      </c>
      <c r="K196" s="59">
        <f t="shared" si="271"/>
        <v>44130</v>
      </c>
      <c r="L196" s="60" t="str">
        <f t="shared" ca="1" si="272"/>
        <v>2020/11/10</v>
      </c>
      <c r="M196" s="44">
        <f t="shared" ca="1" si="273"/>
        <v>2160</v>
      </c>
      <c r="N196" s="61">
        <f t="shared" ca="1" si="274"/>
        <v>-0.22307076388888777</v>
      </c>
      <c r="O196" s="35">
        <f t="shared" si="275"/>
        <v>134.92524499999999</v>
      </c>
      <c r="P196" s="35">
        <f t="shared" si="276"/>
        <v>-7.4755000000010341E-2</v>
      </c>
      <c r="Q196" s="36">
        <f t="shared" si="277"/>
        <v>0.9</v>
      </c>
      <c r="R196" s="37">
        <f t="shared" si="278"/>
        <v>9338.8499999999567</v>
      </c>
      <c r="S196" s="38">
        <f t="shared" si="279"/>
        <v>12040.579304999943</v>
      </c>
      <c r="T196" s="38"/>
      <c r="U196" s="62"/>
      <c r="V196" s="39">
        <f t="shared" si="280"/>
        <v>63905.729999999989</v>
      </c>
      <c r="W196" s="39">
        <f t="shared" si="281"/>
        <v>75946.30930499993</v>
      </c>
      <c r="X196" s="1">
        <f t="shared" si="282"/>
        <v>63380</v>
      </c>
      <c r="Y196" s="37">
        <f t="shared" si="283"/>
        <v>12566.30930499993</v>
      </c>
      <c r="Z196" s="204">
        <f t="shared" si="284"/>
        <v>0.19826931689807403</v>
      </c>
      <c r="AA196" s="204">
        <v>0</v>
      </c>
      <c r="AB196" s="204">
        <f>SUM($C$2:C196)*D196/SUM($B$2:B196)-1</f>
        <v>0.10730134762461141</v>
      </c>
      <c r="AC196" s="204">
        <f t="shared" si="285"/>
        <v>9.0967969273462623E-2</v>
      </c>
      <c r="AD196" s="40">
        <f t="shared" si="286"/>
        <v>0.22977844444444442</v>
      </c>
    </row>
    <row r="197" spans="1:30">
      <c r="A197" s="63" t="s">
        <v>1778</v>
      </c>
      <c r="B197" s="2">
        <v>135</v>
      </c>
      <c r="C197" s="180">
        <v>104.53</v>
      </c>
      <c r="D197" s="181">
        <v>1.2907999999999999</v>
      </c>
      <c r="E197" s="32">
        <f t="shared" si="268"/>
        <v>0.22000000000000003</v>
      </c>
      <c r="F197" s="26">
        <f t="shared" si="269"/>
        <v>-1.0913911111111087E-2</v>
      </c>
      <c r="H197" s="58">
        <f t="shared" si="270"/>
        <v>-1.4733779999999967</v>
      </c>
      <c r="I197" s="2" t="s">
        <v>66</v>
      </c>
      <c r="J197" s="33" t="s">
        <v>1762</v>
      </c>
      <c r="K197" s="59">
        <f t="shared" si="271"/>
        <v>44131</v>
      </c>
      <c r="L197" s="60" t="str">
        <f t="shared" ca="1" si="272"/>
        <v>2020/11/10</v>
      </c>
      <c r="M197" s="44">
        <f t="shared" ca="1" si="273"/>
        <v>2025</v>
      </c>
      <c r="N197" s="61">
        <f t="shared" ca="1" si="274"/>
        <v>-0.26557183703703646</v>
      </c>
      <c r="O197" s="35">
        <f t="shared" si="275"/>
        <v>134.927324</v>
      </c>
      <c r="P197" s="35">
        <f t="shared" si="276"/>
        <v>-7.2676000000001295E-2</v>
      </c>
      <c r="Q197" s="36">
        <f t="shared" si="277"/>
        <v>0.9</v>
      </c>
      <c r="R197" s="37">
        <f t="shared" si="278"/>
        <v>9443.3799999999574</v>
      </c>
      <c r="S197" s="38">
        <f t="shared" si="279"/>
        <v>12189.514903999945</v>
      </c>
      <c r="T197" s="38"/>
      <c r="U197" s="62"/>
      <c r="V197" s="39">
        <f t="shared" si="280"/>
        <v>63905.729999999989</v>
      </c>
      <c r="W197" s="39">
        <f t="shared" si="281"/>
        <v>76095.244903999934</v>
      </c>
      <c r="X197" s="1">
        <f t="shared" si="282"/>
        <v>63515</v>
      </c>
      <c r="Y197" s="37">
        <f t="shared" si="283"/>
        <v>12580.244903999934</v>
      </c>
      <c r="Z197" s="204">
        <f t="shared" si="284"/>
        <v>0.1980673054239146</v>
      </c>
      <c r="AA197" s="204">
        <v>0</v>
      </c>
      <c r="AB197" s="204">
        <f>SUM($C$2:C197)*D197/SUM($B$2:B197)-1</f>
        <v>0.10801891985279943</v>
      </c>
      <c r="AC197" s="204">
        <f t="shared" si="285"/>
        <v>9.0048385571115164E-2</v>
      </c>
      <c r="AD197" s="40">
        <f t="shared" si="286"/>
        <v>0.23091391111111112</v>
      </c>
    </row>
    <row r="198" spans="1:30">
      <c r="A198" s="63" t="s">
        <v>1779</v>
      </c>
      <c r="B198" s="2">
        <v>135</v>
      </c>
      <c r="C198" s="180">
        <v>104.11</v>
      </c>
      <c r="D198" s="181">
        <v>1.296</v>
      </c>
      <c r="E198" s="32">
        <f t="shared" si="268"/>
        <v>0.22000000000000003</v>
      </c>
      <c r="F198" s="26">
        <f t="shared" si="269"/>
        <v>-1.4888044444444404E-2</v>
      </c>
      <c r="H198" s="58">
        <f t="shared" si="270"/>
        <v>-2.0098859999999945</v>
      </c>
      <c r="I198" s="2" t="s">
        <v>66</v>
      </c>
      <c r="J198" s="33" t="s">
        <v>1764</v>
      </c>
      <c r="K198" s="59">
        <f t="shared" si="271"/>
        <v>44132</v>
      </c>
      <c r="L198" s="60" t="str">
        <f t="shared" ca="1" si="272"/>
        <v>2020/11/10</v>
      </c>
      <c r="M198" s="44">
        <f t="shared" ca="1" si="273"/>
        <v>1890</v>
      </c>
      <c r="N198" s="61">
        <f t="shared" ca="1" si="274"/>
        <v>-0.38815258730158625</v>
      </c>
      <c r="O198" s="35">
        <f t="shared" si="275"/>
        <v>134.92655999999999</v>
      </c>
      <c r="P198" s="35">
        <f t="shared" si="276"/>
        <v>-7.3440000000005057E-2</v>
      </c>
      <c r="Q198" s="36">
        <f t="shared" si="277"/>
        <v>0.9</v>
      </c>
      <c r="R198" s="37">
        <f t="shared" si="278"/>
        <v>9547.4899999999579</v>
      </c>
      <c r="S198" s="38">
        <f t="shared" si="279"/>
        <v>12373.547039999947</v>
      </c>
      <c r="T198" s="38"/>
      <c r="U198" s="62"/>
      <c r="V198" s="39">
        <f t="shared" si="280"/>
        <v>63905.729999999989</v>
      </c>
      <c r="W198" s="39">
        <f t="shared" si="281"/>
        <v>76279.277039999928</v>
      </c>
      <c r="X198" s="1">
        <f t="shared" si="282"/>
        <v>63650</v>
      </c>
      <c r="Y198" s="37">
        <f t="shared" si="283"/>
        <v>12629.277039999928</v>
      </c>
      <c r="Z198" s="204">
        <f t="shared" si="284"/>
        <v>0.19841754972505776</v>
      </c>
      <c r="AA198" s="204">
        <v>0</v>
      </c>
      <c r="AB198" s="204">
        <f>SUM($C$2:C198)*D198/SUM($B$2:B198)-1</f>
        <v>0.11189458497109905</v>
      </c>
      <c r="AC198" s="204">
        <f t="shared" si="285"/>
        <v>8.6522964753958709E-2</v>
      </c>
      <c r="AD198" s="40">
        <f t="shared" si="286"/>
        <v>0.23488804444444444</v>
      </c>
    </row>
    <row r="199" spans="1:30">
      <c r="A199" s="63" t="s">
        <v>1780</v>
      </c>
      <c r="B199" s="2">
        <v>135</v>
      </c>
      <c r="C199" s="180">
        <v>103.65</v>
      </c>
      <c r="D199" s="181">
        <v>1.3018000000000001</v>
      </c>
      <c r="E199" s="32">
        <f t="shared" si="268"/>
        <v>0.22000000000000003</v>
      </c>
      <c r="F199" s="26">
        <f t="shared" si="269"/>
        <v>-1.9240666666666618E-2</v>
      </c>
      <c r="H199" s="58">
        <f t="shared" si="270"/>
        <v>-2.5974899999999934</v>
      </c>
      <c r="I199" s="2" t="s">
        <v>66</v>
      </c>
      <c r="J199" s="33" t="s">
        <v>1766</v>
      </c>
      <c r="K199" s="59">
        <f t="shared" si="271"/>
        <v>44133</v>
      </c>
      <c r="L199" s="60" t="str">
        <f t="shared" ca="1" si="272"/>
        <v>2020/11/10</v>
      </c>
      <c r="M199" s="44">
        <f t="shared" ca="1" si="273"/>
        <v>1755</v>
      </c>
      <c r="N199" s="61">
        <f t="shared" ca="1" si="274"/>
        <v>-0.54021871794871656</v>
      </c>
      <c r="O199" s="35">
        <f t="shared" si="275"/>
        <v>134.93157000000002</v>
      </c>
      <c r="P199" s="35">
        <f t="shared" si="276"/>
        <v>-6.8429999999978008E-2</v>
      </c>
      <c r="Q199" s="36">
        <f t="shared" si="277"/>
        <v>0.9</v>
      </c>
      <c r="R199" s="37">
        <f t="shared" si="278"/>
        <v>9651.1399999999576</v>
      </c>
      <c r="S199" s="38">
        <f t="shared" si="279"/>
        <v>12563.854051999946</v>
      </c>
      <c r="T199" s="38"/>
      <c r="U199" s="62"/>
      <c r="V199" s="39">
        <f t="shared" si="280"/>
        <v>63905.729999999989</v>
      </c>
      <c r="W199" s="39">
        <f t="shared" si="281"/>
        <v>76469.584051999933</v>
      </c>
      <c r="X199" s="1">
        <f t="shared" si="282"/>
        <v>63785</v>
      </c>
      <c r="Y199" s="37">
        <f t="shared" si="283"/>
        <v>12684.584051999933</v>
      </c>
      <c r="Z199" s="204">
        <f t="shared" si="284"/>
        <v>0.19886468686995262</v>
      </c>
      <c r="AA199" s="204">
        <v>0</v>
      </c>
      <c r="AB199" s="204">
        <f>SUM($C$2:C199)*D199/SUM($B$2:B199)-1</f>
        <v>0.11626318205865527</v>
      </c>
      <c r="AC199" s="204">
        <f t="shared" si="285"/>
        <v>8.2601504811297355E-2</v>
      </c>
      <c r="AD199" s="40">
        <f t="shared" si="286"/>
        <v>0.23924066666666666</v>
      </c>
    </row>
    <row r="200" spans="1:30">
      <c r="A200" s="63" t="s">
        <v>1781</v>
      </c>
      <c r="B200" s="2">
        <v>135</v>
      </c>
      <c r="C200" s="180">
        <v>105.93</v>
      </c>
      <c r="D200" s="181">
        <v>1.2738</v>
      </c>
      <c r="E200" s="32">
        <f t="shared" si="268"/>
        <v>0.22000000000000003</v>
      </c>
      <c r="F200" s="26">
        <f t="shared" si="269"/>
        <v>2.3332000000001094E-3</v>
      </c>
      <c r="H200" s="58">
        <f t="shared" si="270"/>
        <v>0.31498200000001475</v>
      </c>
      <c r="I200" s="2" t="s">
        <v>66</v>
      </c>
      <c r="J200" s="33" t="s">
        <v>1768</v>
      </c>
      <c r="K200" s="59">
        <f t="shared" si="271"/>
        <v>44134</v>
      </c>
      <c r="L200" s="60" t="str">
        <f t="shared" ca="1" si="272"/>
        <v>2020/11/10</v>
      </c>
      <c r="M200" s="44">
        <f t="shared" ca="1" si="273"/>
        <v>1620</v>
      </c>
      <c r="N200" s="61">
        <f t="shared" ca="1" si="274"/>
        <v>7.0968166666669996E-2</v>
      </c>
      <c r="O200" s="35">
        <f t="shared" si="275"/>
        <v>134.93363400000001</v>
      </c>
      <c r="P200" s="35">
        <f t="shared" si="276"/>
        <v>-6.6365999999987935E-2</v>
      </c>
      <c r="Q200" s="36">
        <f t="shared" si="277"/>
        <v>0.9</v>
      </c>
      <c r="R200" s="37">
        <f t="shared" si="278"/>
        <v>9757.0699999999579</v>
      </c>
      <c r="S200" s="38">
        <f t="shared" si="279"/>
        <v>12428.555765999947</v>
      </c>
      <c r="T200" s="38"/>
      <c r="U200" s="62"/>
      <c r="V200" s="39">
        <f t="shared" si="280"/>
        <v>63905.729999999989</v>
      </c>
      <c r="W200" s="39">
        <f t="shared" si="281"/>
        <v>76334.285765999928</v>
      </c>
      <c r="X200" s="1">
        <f t="shared" si="282"/>
        <v>63920</v>
      </c>
      <c r="Y200" s="37">
        <f t="shared" si="283"/>
        <v>12414.285765999928</v>
      </c>
      <c r="Z200" s="204">
        <f t="shared" si="284"/>
        <v>0.19421598507509263</v>
      </c>
      <c r="AA200" s="204">
        <v>0</v>
      </c>
      <c r="AB200" s="204">
        <f>SUM($C$2:C200)*D200/SUM($B$2:B200)-1</f>
        <v>9.1776311899314456E-2</v>
      </c>
      <c r="AC200" s="204">
        <f t="shared" si="285"/>
        <v>0.10243967317577818</v>
      </c>
      <c r="AD200" s="40">
        <f t="shared" si="286"/>
        <v>0.21766679999999991</v>
      </c>
    </row>
  </sheetData>
  <autoFilter ref="A1:AD126" xr:uid="{53E2A2AA-DB60-CE42-8CF6-5FF820BFE66D}">
    <sortState xmlns:xlrd2="http://schemas.microsoft.com/office/spreadsheetml/2017/richdata2" ref="A2:AD126">
      <sortCondition ref="A1:A126"/>
    </sortState>
  </autoFilter>
  <phoneticPr fontId="30" type="noConversion"/>
  <conditionalFormatting sqref="P2:P200">
    <cfRule type="cellIs" dxfId="10" priority="13" operator="between">
      <formula>-0.3</formula>
      <formula>-0.03</formula>
    </cfRule>
  </conditionalFormatting>
  <conditionalFormatting sqref="F1:F1048576 H1:H104857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Z2:Z200">
    <cfRule type="dataBar" priority="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00">
    <cfRule type="dataBar" priority="1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Z2:Z200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K444"/>
  <sheetViews>
    <sheetView zoomScale="80" zoomScaleNormal="80" workbookViewId="0">
      <pane xSplit="1" ySplit="1" topLeftCell="B389" activePane="bottomRight" state="frozen"/>
      <selection activeCell="G436" sqref="G436"/>
      <selection pane="topRight" activeCell="G436" sqref="G436"/>
      <selection pane="bottomLeft" activeCell="G436" sqref="G436"/>
      <selection pane="bottomRight" activeCell="A251" sqref="A251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ROUND(SUM(H2:H19860),2)&amp;"盈利"</f>
        <v>11487.09盈利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29.75%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758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759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>Z3-AB3</f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760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>Z4-AB4</f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761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>Z5-AB5</f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762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>Z6-AB6</f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763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>Z7-AB7</f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764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>Z8-AB8</f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765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>Z9-AB9</f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766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>Z10-AB10</f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767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>Z11-AB11</f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768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>Z12-AB12</f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769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>Z13-AB13</f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770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>Z14-AB14</f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771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>Z15-AB15</f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772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>Z16-AB16</f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773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>Z17-AB17</f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774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>Z18-AB18</f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775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>Z19-AB19</f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776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>Z20-AB20</f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777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>Z21-AB21</f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778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>Z22-AB22</f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779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>Z23-AB23</f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780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>Z24-AB24</f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781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>Z25-AB25</f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782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>Z26-AB26</f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783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>Z27-AB27</f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784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>Z28-AB28</f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785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>Z29-AB29</f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786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>Z30-AB30</f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787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>Z31-AB31</f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788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>Z32-AB32</f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789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>Z33-AB33</f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790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>Z34-AB34</f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975</v>
      </c>
      <c r="J35" s="155" t="s">
        <v>1052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975</v>
      </c>
      <c r="J36" s="155" t="s">
        <v>1014</v>
      </c>
      <c r="K36" s="173">
        <v>43522</v>
      </c>
      <c r="L36" s="173" t="s">
        <v>995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975</v>
      </c>
      <c r="J37" s="155" t="s">
        <v>1013</v>
      </c>
      <c r="K37" s="173">
        <v>43523</v>
      </c>
      <c r="L37" s="173" t="s">
        <v>995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975</v>
      </c>
      <c r="J38" s="155" t="s">
        <v>1012</v>
      </c>
      <c r="K38" s="173">
        <v>43524</v>
      </c>
      <c r="L38" s="173" t="s">
        <v>995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975</v>
      </c>
      <c r="J39" s="155" t="s">
        <v>1053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975</v>
      </c>
      <c r="J40" s="155" t="s">
        <v>1146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975</v>
      </c>
      <c r="J41" s="155" t="s">
        <v>1147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975</v>
      </c>
      <c r="J42" s="155" t="s">
        <v>1148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975</v>
      </c>
      <c r="J43" s="155" t="s">
        <v>1149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975</v>
      </c>
      <c r="J44" s="155" t="s">
        <v>1011</v>
      </c>
      <c r="K44" s="173">
        <v>43532</v>
      </c>
      <c r="L44" s="173" t="s">
        <v>995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975</v>
      </c>
      <c r="J45" s="155" t="s">
        <v>1054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975</v>
      </c>
      <c r="J46" s="155" t="s">
        <v>1055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975</v>
      </c>
      <c r="J47" s="155" t="s">
        <v>1056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975</v>
      </c>
      <c r="J48" s="155" t="s">
        <v>1010</v>
      </c>
      <c r="K48" s="173">
        <v>43538</v>
      </c>
      <c r="L48" s="173" t="s">
        <v>995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975</v>
      </c>
      <c r="J49" s="155" t="s">
        <v>1057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975</v>
      </c>
      <c r="J50" s="155" t="s">
        <v>1150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975</v>
      </c>
      <c r="J51" s="155" t="s">
        <v>1151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975</v>
      </c>
      <c r="J52" s="155" t="s">
        <v>1152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975</v>
      </c>
      <c r="J53" s="155" t="s">
        <v>1153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975</v>
      </c>
      <c r="J54" s="155" t="s">
        <v>1154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975</v>
      </c>
      <c r="J55" s="155" t="s">
        <v>1058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975</v>
      </c>
      <c r="J56" s="155" t="s">
        <v>1059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975</v>
      </c>
      <c r="J57" s="155" t="s">
        <v>1060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975</v>
      </c>
      <c r="J58" s="155" t="s">
        <v>1061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975</v>
      </c>
      <c r="J59" s="155" t="s">
        <v>1155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975</v>
      </c>
      <c r="J60" s="155" t="s">
        <v>1156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975</v>
      </c>
      <c r="J61" s="155" t="s">
        <v>1157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975</v>
      </c>
      <c r="J62" s="155" t="s">
        <v>1158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975</v>
      </c>
      <c r="J63" s="155" t="s">
        <v>1159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975</v>
      </c>
      <c r="J64" s="155" t="s">
        <v>1160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975</v>
      </c>
      <c r="J65" s="155" t="s">
        <v>1161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975</v>
      </c>
      <c r="J66" s="155" t="s">
        <v>1162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975</v>
      </c>
      <c r="J67" s="155" t="s">
        <v>1163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975</v>
      </c>
      <c r="J68" s="155" t="s">
        <v>1164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 customHeight="1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975</v>
      </c>
      <c r="J69" s="155" t="s">
        <v>1516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975</v>
      </c>
      <c r="J70" s="155" t="s">
        <v>1517</v>
      </c>
      <c r="K70" s="173">
        <v>43571</v>
      </c>
      <c r="L70" s="173" t="s">
        <v>1307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975</v>
      </c>
      <c r="J71" s="155" t="s">
        <v>1165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975</v>
      </c>
      <c r="J72" s="155" t="s">
        <v>1166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975</v>
      </c>
      <c r="J73" s="155" t="s">
        <v>1308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975</v>
      </c>
      <c r="J74" s="155" t="s">
        <v>1167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972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975</v>
      </c>
      <c r="J75" s="155" t="s">
        <v>1168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972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975</v>
      </c>
      <c r="J76" s="155" t="s">
        <v>1169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972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975</v>
      </c>
      <c r="J77" s="155" t="s">
        <v>1170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972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975</v>
      </c>
      <c r="J78" s="155" t="s">
        <v>1171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972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975</v>
      </c>
      <c r="J79" s="155" t="s">
        <v>1172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972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975</v>
      </c>
      <c r="J80" s="155" t="s">
        <v>1173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972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975</v>
      </c>
      <c r="J81" s="155" t="s">
        <v>1009</v>
      </c>
      <c r="K81" s="173">
        <v>43591</v>
      </c>
      <c r="L81" s="173" t="s">
        <v>995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972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975</v>
      </c>
      <c r="J82" s="155" t="s">
        <v>1062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972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975</v>
      </c>
      <c r="J83" s="155" t="s">
        <v>1008</v>
      </c>
      <c r="K83" s="173">
        <v>43593</v>
      </c>
      <c r="L83" s="173" t="s">
        <v>995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972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791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972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975</v>
      </c>
      <c r="J85" s="155" t="s">
        <v>1063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972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975</v>
      </c>
      <c r="J86" s="155" t="s">
        <v>1007</v>
      </c>
      <c r="K86" s="173">
        <v>43598</v>
      </c>
      <c r="L86" s="173" t="s">
        <v>995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972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975</v>
      </c>
      <c r="J87" s="155" t="s">
        <v>1006</v>
      </c>
      <c r="K87" s="173">
        <v>43599</v>
      </c>
      <c r="L87" s="173" t="s">
        <v>995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972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975</v>
      </c>
      <c r="J88" s="155" t="s">
        <v>1064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972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975</v>
      </c>
      <c r="J89" s="155" t="s">
        <v>1065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972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975</v>
      </c>
      <c r="J90" s="155" t="s">
        <v>997</v>
      </c>
      <c r="K90" s="173">
        <v>43602</v>
      </c>
      <c r="L90" s="173" t="s">
        <v>995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996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975</v>
      </c>
      <c r="J92" s="155" t="s">
        <v>998</v>
      </c>
      <c r="K92" s="173">
        <v>43606</v>
      </c>
      <c r="L92" s="173" t="s">
        <v>995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975</v>
      </c>
      <c r="J93" s="155" t="s">
        <v>999</v>
      </c>
      <c r="K93" s="173">
        <v>43607</v>
      </c>
      <c r="L93" s="173" t="s">
        <v>995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792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793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975</v>
      </c>
      <c r="J96" s="155" t="s">
        <v>1000</v>
      </c>
      <c r="K96" s="173">
        <v>43612</v>
      </c>
      <c r="L96" s="173" t="s">
        <v>995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975</v>
      </c>
      <c r="J97" s="155" t="s">
        <v>1001</v>
      </c>
      <c r="K97" s="173">
        <v>43613</v>
      </c>
      <c r="L97" s="173" t="s">
        <v>995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975</v>
      </c>
      <c r="J98" s="155" t="s">
        <v>1002</v>
      </c>
      <c r="K98" s="173">
        <v>43614</v>
      </c>
      <c r="L98" s="173" t="s">
        <v>995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975</v>
      </c>
      <c r="J99" s="155" t="s">
        <v>1003</v>
      </c>
      <c r="K99" s="173">
        <v>43615</v>
      </c>
      <c r="L99" s="173" t="s">
        <v>995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975</v>
      </c>
      <c r="J100" s="155" t="s">
        <v>1004</v>
      </c>
      <c r="K100" s="173">
        <v>43616</v>
      </c>
      <c r="L100" s="173" t="s">
        <v>995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975</v>
      </c>
      <c r="J101" s="155" t="s">
        <v>1005</v>
      </c>
      <c r="K101" s="173">
        <v>43619</v>
      </c>
      <c r="L101" s="173" t="s">
        <v>995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795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>W102/X102-1</f>
        <v>3.5563836421725004E-2</v>
      </c>
      <c r="AA102" s="204">
        <f>S102/(X102-V102)-1</f>
        <v>4.8170295041672695E-2</v>
      </c>
      <c r="AB102" s="204">
        <f>SUM($C$2:C102)*D102/SUM($B$2:B102)-1</f>
        <v>4.2923721192758002E-2</v>
      </c>
      <c r="AC102" s="204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796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>W103/X103-1</f>
        <v>3.5149774964838176E-2</v>
      </c>
      <c r="AA103" s="204">
        <f>S103/(X103-V103)-1</f>
        <v>4.7449778666340148E-2</v>
      </c>
      <c r="AB103" s="204">
        <f>SUM($C$2:C103)*D103/SUM($B$2:B103)-1</f>
        <v>4.2417542897327465E-2</v>
      </c>
      <c r="AC103" s="204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794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>Z104-AB104</f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975</v>
      </c>
      <c r="J105" s="155" t="s">
        <v>1018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972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975</v>
      </c>
      <c r="J106" s="155" t="s">
        <v>1066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972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975</v>
      </c>
      <c r="J107" s="155" t="s">
        <v>1067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972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975</v>
      </c>
      <c r="J108" s="155" t="s">
        <v>1068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972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975</v>
      </c>
      <c r="J109" s="155" t="s">
        <v>1016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972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975</v>
      </c>
      <c r="J110" s="155" t="s">
        <v>1017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972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975</v>
      </c>
      <c r="J111" s="155" t="s">
        <v>1069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972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975</v>
      </c>
      <c r="J112" s="155" t="s">
        <v>1070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972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975</v>
      </c>
      <c r="J113" s="155" t="s">
        <v>1174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972</v>
      </c>
    </row>
    <row r="114" spans="1:30" ht="15.75" customHeight="1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975</v>
      </c>
      <c r="J114" s="155" t="s">
        <v>1175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972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975</v>
      </c>
      <c r="J115" s="155" t="s">
        <v>1176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972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975</v>
      </c>
      <c r="J116" s="155" t="s">
        <v>1177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972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975</v>
      </c>
      <c r="J117" s="155" t="s">
        <v>1178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972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975</v>
      </c>
      <c r="J118" s="155" t="s">
        <v>1179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972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975</v>
      </c>
      <c r="J119" s="155" t="s">
        <v>1180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972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975</v>
      </c>
      <c r="J120" s="155" t="s">
        <v>1181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972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975</v>
      </c>
      <c r="J121" s="155" t="s">
        <v>1182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972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975</v>
      </c>
      <c r="J122" s="155" t="s">
        <v>1183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972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975</v>
      </c>
      <c r="J123" s="155" t="s">
        <v>1184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972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975</v>
      </c>
      <c r="J124" s="155" t="s">
        <v>1185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972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975</v>
      </c>
      <c r="J125" s="155" t="s">
        <v>1186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972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975</v>
      </c>
      <c r="J126" s="155" t="s">
        <v>1187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972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975</v>
      </c>
      <c r="J127" s="155" t="s">
        <v>1188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972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975</v>
      </c>
      <c r="J128" s="155" t="s">
        <v>1189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972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975</v>
      </c>
      <c r="J129" s="155" t="s">
        <v>1190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972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975</v>
      </c>
      <c r="J130" s="155" t="s">
        <v>1191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972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975</v>
      </c>
      <c r="J131" s="155" t="s">
        <v>1192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972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975</v>
      </c>
      <c r="J132" s="155" t="s">
        <v>1193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972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975</v>
      </c>
      <c r="J133" s="155" t="s">
        <v>1194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972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975</v>
      </c>
      <c r="J134" s="155" t="s">
        <v>1195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972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975</v>
      </c>
      <c r="J135" s="155" t="s">
        <v>1196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972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975</v>
      </c>
      <c r="J136" s="155" t="s">
        <v>1197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972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975</v>
      </c>
      <c r="J137" s="155" t="s">
        <v>1198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972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975</v>
      </c>
      <c r="J138" s="155" t="s">
        <v>1199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972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975</v>
      </c>
      <c r="J139" s="155" t="s">
        <v>1309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972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975</v>
      </c>
      <c r="J140" s="155" t="s">
        <v>1310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972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975</v>
      </c>
      <c r="J141" s="155" t="s">
        <v>1311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972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975</v>
      </c>
      <c r="J142" s="155" t="s">
        <v>1200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972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975</v>
      </c>
      <c r="J143" s="155" t="s">
        <v>1201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972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975</v>
      </c>
      <c r="J144" s="155" t="s">
        <v>1202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972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975</v>
      </c>
      <c r="J145" s="155" t="s">
        <v>1203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972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975</v>
      </c>
      <c r="J146" s="155" t="s">
        <v>1204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972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975</v>
      </c>
      <c r="J147" s="155" t="s">
        <v>1205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972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975</v>
      </c>
      <c r="J148" s="155" t="s">
        <v>1206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972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975</v>
      </c>
      <c r="J149" s="155" t="s">
        <v>1207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972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975</v>
      </c>
      <c r="J150" s="155" t="s">
        <v>1208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972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975</v>
      </c>
      <c r="J151" s="155" t="s">
        <v>1209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972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975</v>
      </c>
      <c r="J152" s="155" t="s">
        <v>1210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972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975</v>
      </c>
      <c r="J153" s="155" t="s">
        <v>1211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972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975</v>
      </c>
      <c r="J154" s="155" t="s">
        <v>1212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972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975</v>
      </c>
      <c r="J155" s="155" t="s">
        <v>1213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972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975</v>
      </c>
      <c r="J156" s="155" t="s">
        <v>1214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972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975</v>
      </c>
      <c r="J157" s="155" t="s">
        <v>1215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972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975</v>
      </c>
      <c r="J158" s="155" t="s">
        <v>1216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972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975</v>
      </c>
      <c r="J159" s="155" t="s">
        <v>1217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972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975</v>
      </c>
      <c r="J160" s="155" t="s">
        <v>1218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972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975</v>
      </c>
      <c r="J161" s="155" t="s">
        <v>1219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972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975</v>
      </c>
      <c r="J162" s="155" t="s">
        <v>1220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972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975</v>
      </c>
      <c r="J163" s="155" t="s">
        <v>1221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972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975</v>
      </c>
      <c r="J164" s="155" t="s">
        <v>1222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972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975</v>
      </c>
      <c r="J165" s="155" t="s">
        <v>1344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972</v>
      </c>
    </row>
    <row r="166" spans="1:30" ht="16.5" customHeight="1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975</v>
      </c>
      <c r="J166" s="155" t="s">
        <v>1345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972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975</v>
      </c>
      <c r="J167" s="155" t="s">
        <v>1346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972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975</v>
      </c>
      <c r="J168" s="155" t="s">
        <v>1347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972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975</v>
      </c>
      <c r="J169" s="155" t="s">
        <v>1348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972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975</v>
      </c>
      <c r="J170" s="155" t="s">
        <v>1349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972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975</v>
      </c>
      <c r="J171" s="155" t="s">
        <v>1350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972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975</v>
      </c>
      <c r="J172" s="155" t="s">
        <v>1351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972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975</v>
      </c>
      <c r="J173" s="155" t="s">
        <v>1352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972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975</v>
      </c>
      <c r="J174" s="155" t="s">
        <v>1353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972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975</v>
      </c>
      <c r="J175" s="155" t="s">
        <v>1354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972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975</v>
      </c>
      <c r="J176" s="155" t="s">
        <v>1355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972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975</v>
      </c>
      <c r="J177" s="155" t="s">
        <v>1356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972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975</v>
      </c>
      <c r="J178" s="155" t="s">
        <v>1357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972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975</v>
      </c>
      <c r="J179" s="155" t="s">
        <v>1358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972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975</v>
      </c>
      <c r="J180" s="155" t="s">
        <v>1359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972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975</v>
      </c>
      <c r="J181" s="155" t="s">
        <v>1360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972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975</v>
      </c>
      <c r="J182" s="155" t="s">
        <v>1223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972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975</v>
      </c>
      <c r="J183" s="155" t="s">
        <v>1361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972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975</v>
      </c>
      <c r="J184" s="155" t="s">
        <v>1224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972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975</v>
      </c>
      <c r="J185" s="155" t="s">
        <v>1225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972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975</v>
      </c>
      <c r="J186" s="155" t="s">
        <v>1362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972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975</v>
      </c>
      <c r="J187" s="155" t="s">
        <v>1363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972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975</v>
      </c>
      <c r="J188" s="155" t="s">
        <v>1364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972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975</v>
      </c>
      <c r="J189" s="155" t="s">
        <v>1365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972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975</v>
      </c>
      <c r="J190" s="155" t="s">
        <v>1366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972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975</v>
      </c>
      <c r="J191" s="155" t="s">
        <v>1367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972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975</v>
      </c>
      <c r="J192" s="155" t="s">
        <v>1368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972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975</v>
      </c>
      <c r="J193" s="155" t="s">
        <v>1369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972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975</v>
      </c>
      <c r="J194" s="155" t="s">
        <v>1370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972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975</v>
      </c>
      <c r="J195" s="155" t="s">
        <v>1371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972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975</v>
      </c>
      <c r="J196" s="155" t="s">
        <v>1372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972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975</v>
      </c>
      <c r="J197" s="155" t="s">
        <v>1373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972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975</v>
      </c>
      <c r="J198" s="155" t="s">
        <v>1374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972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975</v>
      </c>
      <c r="J199" s="155" t="s">
        <v>1375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972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975</v>
      </c>
      <c r="J200" s="155" t="s">
        <v>1376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972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975</v>
      </c>
      <c r="J201" s="155" t="s">
        <v>1377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972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975</v>
      </c>
      <c r="J202" s="155" t="s">
        <v>1378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972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975</v>
      </c>
      <c r="J203" s="155" t="s">
        <v>1379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972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975</v>
      </c>
      <c r="J204" s="155" t="s">
        <v>1508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972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975</v>
      </c>
      <c r="J205" s="228" t="s">
        <v>1602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972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975</v>
      </c>
      <c r="J206" s="155" t="s">
        <v>1509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972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975</v>
      </c>
      <c r="J207" s="155" t="s">
        <v>1510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972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975</v>
      </c>
      <c r="J208" s="155" t="s">
        <v>1380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972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975</v>
      </c>
      <c r="J209" s="155" t="s">
        <v>1381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972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975</v>
      </c>
      <c r="J210" s="155" t="s">
        <v>1382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972</v>
      </c>
    </row>
    <row r="211" spans="1:30" ht="15.75" customHeight="1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975</v>
      </c>
      <c r="J211" s="155" t="s">
        <v>1383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972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975</v>
      </c>
      <c r="J212" s="155" t="s">
        <v>1384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972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975</v>
      </c>
      <c r="J213" s="155" t="s">
        <v>1385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972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975</v>
      </c>
      <c r="J214" s="155" t="s">
        <v>1386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972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975</v>
      </c>
      <c r="J215" s="155" t="s">
        <v>1387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972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975</v>
      </c>
      <c r="J216" s="155" t="s">
        <v>1388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972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975</v>
      </c>
      <c r="J217" s="155" t="s">
        <v>1389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972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975</v>
      </c>
      <c r="J218" s="155" t="s">
        <v>1390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972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975</v>
      </c>
      <c r="J219" s="155" t="s">
        <v>1391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972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975</v>
      </c>
      <c r="J220" s="155" t="s">
        <v>1392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972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975</v>
      </c>
      <c r="J221" s="155" t="s">
        <v>1393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972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975</v>
      </c>
      <c r="J222" s="155" t="s">
        <v>1394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972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975</v>
      </c>
      <c r="J223" s="155" t="s">
        <v>1226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972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975</v>
      </c>
      <c r="J224" s="155" t="s">
        <v>1227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972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975</v>
      </c>
      <c r="J225" s="155" t="s">
        <v>1395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972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975</v>
      </c>
      <c r="J226" s="155" t="s">
        <v>1396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972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975</v>
      </c>
      <c r="J227" s="155" t="s">
        <v>1397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972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975</v>
      </c>
      <c r="J228" s="155" t="s">
        <v>1398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972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975</v>
      </c>
      <c r="J229" s="155" t="s">
        <v>1399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972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975</v>
      </c>
      <c r="J230" s="155" t="s">
        <v>1400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972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975</v>
      </c>
      <c r="J231" s="155" t="s">
        <v>1401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972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975</v>
      </c>
      <c r="J232" s="155" t="s">
        <v>1402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972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975</v>
      </c>
      <c r="J233" s="155" t="s">
        <v>1403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972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975</v>
      </c>
      <c r="J234" s="155" t="s">
        <v>1511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972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975</v>
      </c>
      <c r="J235" s="155" t="s">
        <v>1720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972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975</v>
      </c>
      <c r="J236" s="155" t="s">
        <v>1640</v>
      </c>
      <c r="K236" s="173">
        <v>43817</v>
      </c>
      <c r="L236" s="173" t="s">
        <v>1639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972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975</v>
      </c>
      <c r="J237" s="155" t="s">
        <v>1641</v>
      </c>
      <c r="K237" s="173">
        <v>43818</v>
      </c>
      <c r="L237" s="173" t="s">
        <v>1639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972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975</v>
      </c>
      <c r="J238" s="155" t="s">
        <v>1642</v>
      </c>
      <c r="K238" s="173">
        <v>43819</v>
      </c>
      <c r="L238" s="173" t="s">
        <v>1639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972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975</v>
      </c>
      <c r="J239" s="155" t="s">
        <v>1404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972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975</v>
      </c>
      <c r="J240" s="155" t="s">
        <v>1512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972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975</v>
      </c>
      <c r="J241" s="155" t="s">
        <v>1513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972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975</v>
      </c>
      <c r="J242" s="155" t="s">
        <v>1643</v>
      </c>
      <c r="K242" s="173">
        <v>43825</v>
      </c>
      <c r="L242" s="173" t="s">
        <v>1639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972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975</v>
      </c>
      <c r="J243" s="155" t="s">
        <v>1645</v>
      </c>
      <c r="K243" s="173">
        <v>43826</v>
      </c>
      <c r="L243" s="173" t="s">
        <v>1639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972</v>
      </c>
    </row>
    <row r="244" spans="1:30">
      <c r="A244" s="147" t="s">
        <v>275</v>
      </c>
      <c r="B244" s="148">
        <v>135</v>
      </c>
      <c r="C244" s="169">
        <v>95</v>
      </c>
      <c r="D244" s="170">
        <v>1.4193</v>
      </c>
      <c r="E244" s="151">
        <v>0.22000000000000003</v>
      </c>
      <c r="F244" s="171">
        <v>0.23807407407407397</v>
      </c>
      <c r="G244" s="153">
        <v>167.14</v>
      </c>
      <c r="H244" s="172">
        <v>32.139999999999986</v>
      </c>
      <c r="I244" s="148" t="s">
        <v>975</v>
      </c>
      <c r="J244" s="155" t="s">
        <v>1804</v>
      </c>
      <c r="K244" s="173">
        <v>43829</v>
      </c>
      <c r="L244" s="173">
        <v>44144</v>
      </c>
      <c r="M244" s="174">
        <v>42660</v>
      </c>
      <c r="N244" s="159">
        <v>0.2749906235349272</v>
      </c>
      <c r="O244" s="160">
        <v>134.83349999999999</v>
      </c>
      <c r="P244" s="160">
        <v>0.16650000000001342</v>
      </c>
      <c r="Q244" s="161">
        <v>0.9</v>
      </c>
      <c r="R244" s="162">
        <v>21785.269999999993</v>
      </c>
      <c r="S244" s="163">
        <v>30919.833710999992</v>
      </c>
      <c r="T244" s="163"/>
      <c r="U244" s="163"/>
      <c r="V244" s="165">
        <v>6067.16</v>
      </c>
      <c r="W244" s="165">
        <v>36986.993710999988</v>
      </c>
      <c r="X244" s="166">
        <v>33255</v>
      </c>
      <c r="Y244" s="162">
        <v>3731.9937109999883</v>
      </c>
      <c r="Z244" s="240">
        <v>0.11222353664110618</v>
      </c>
      <c r="AA244" s="240">
        <v>0.13726701757109039</v>
      </c>
      <c r="AB244" s="240">
        <v>0.13821756860622436</v>
      </c>
      <c r="AC244" s="240">
        <v>-2.5994031965118181E-2</v>
      </c>
      <c r="AD244" s="167" t="s">
        <v>972</v>
      </c>
    </row>
    <row r="245" spans="1:30">
      <c r="A245" s="147" t="s">
        <v>276</v>
      </c>
      <c r="B245" s="148">
        <v>135</v>
      </c>
      <c r="C245" s="169">
        <v>94.68</v>
      </c>
      <c r="D245" s="170">
        <v>1.4240999999999999</v>
      </c>
      <c r="E245" s="151">
        <v>0.22000000000000003</v>
      </c>
      <c r="F245" s="171">
        <v>0.23392592592592601</v>
      </c>
      <c r="G245" s="153">
        <v>166.58</v>
      </c>
      <c r="H245" s="172">
        <v>31.580000000000013</v>
      </c>
      <c r="I245" s="148" t="s">
        <v>975</v>
      </c>
      <c r="J245" s="155" t="s">
        <v>1805</v>
      </c>
      <c r="K245" s="173">
        <v>43830</v>
      </c>
      <c r="L245" s="173">
        <v>44144</v>
      </c>
      <c r="M245" s="174">
        <v>42525</v>
      </c>
      <c r="N245" s="159">
        <v>0.27105702527924763</v>
      </c>
      <c r="O245" s="160">
        <v>134.833788</v>
      </c>
      <c r="P245" s="160">
        <v>0.16621200000000158</v>
      </c>
      <c r="Q245" s="161">
        <v>0.9</v>
      </c>
      <c r="R245" s="162">
        <v>21879.949999999993</v>
      </c>
      <c r="S245" s="163">
        <v>31159.23679499999</v>
      </c>
      <c r="T245" s="163"/>
      <c r="U245" s="163"/>
      <c r="V245" s="165">
        <v>6067.16</v>
      </c>
      <c r="W245" s="165">
        <v>37226.396794999993</v>
      </c>
      <c r="X245" s="166">
        <v>33390</v>
      </c>
      <c r="Y245" s="162">
        <v>3836.3967949999933</v>
      </c>
      <c r="Z245" s="240">
        <v>0.11489657966457001</v>
      </c>
      <c r="AA245" s="240">
        <v>0.14040988400180909</v>
      </c>
      <c r="AB245" s="240">
        <v>0.14148758957771745</v>
      </c>
      <c r="AC245" s="240">
        <v>-2.6591009913147445E-2</v>
      </c>
      <c r="AD245" s="167" t="s">
        <v>972</v>
      </c>
    </row>
    <row r="246" spans="1:30">
      <c r="A246" s="147" t="s">
        <v>277</v>
      </c>
      <c r="B246" s="148">
        <v>135</v>
      </c>
      <c r="C246" s="169">
        <v>93.48</v>
      </c>
      <c r="D246" s="170">
        <v>1.4424999999999999</v>
      </c>
      <c r="E246" s="151">
        <v>0.22000000000000003</v>
      </c>
      <c r="F246" s="171">
        <v>0.21822222222222229</v>
      </c>
      <c r="G246" s="153">
        <v>164.46</v>
      </c>
      <c r="H246" s="172">
        <v>29.460000000000008</v>
      </c>
      <c r="I246" s="148" t="s">
        <v>975</v>
      </c>
      <c r="J246" s="155" t="s">
        <v>1806</v>
      </c>
      <c r="K246" s="173">
        <v>43832</v>
      </c>
      <c r="L246" s="173">
        <v>44144</v>
      </c>
      <c r="M246" s="174">
        <v>42255</v>
      </c>
      <c r="N246" s="159">
        <v>0.25447639332623362</v>
      </c>
      <c r="O246" s="160">
        <v>134.8449</v>
      </c>
      <c r="P246" s="160">
        <v>0.15510000000000446</v>
      </c>
      <c r="Q246" s="161">
        <v>0.9</v>
      </c>
      <c r="R246" s="162">
        <v>21741.919999999995</v>
      </c>
      <c r="S246" s="163">
        <v>31362.719599999989</v>
      </c>
      <c r="T246" s="163">
        <v>231.51</v>
      </c>
      <c r="U246" s="163">
        <v>332.28</v>
      </c>
      <c r="V246" s="165">
        <v>6399.44</v>
      </c>
      <c r="W246" s="165">
        <v>37762.159599999992</v>
      </c>
      <c r="X246" s="166">
        <v>33525</v>
      </c>
      <c r="Y246" s="162">
        <v>4237.1595999999918</v>
      </c>
      <c r="Z246" s="240">
        <v>0.12638805667412356</v>
      </c>
      <c r="AA246" s="240">
        <v>0.15620542396175363</v>
      </c>
      <c r="AB246" s="240">
        <v>0.15560234750186397</v>
      </c>
      <c r="AC246" s="240">
        <v>-2.9214290827740408E-2</v>
      </c>
      <c r="AD246" s="167" t="s">
        <v>972</v>
      </c>
    </row>
    <row r="247" spans="1:30">
      <c r="A247" s="147" t="s">
        <v>278</v>
      </c>
      <c r="B247" s="148">
        <v>135</v>
      </c>
      <c r="C247" s="169">
        <v>93.63</v>
      </c>
      <c r="D247" s="170">
        <v>1.4401999999999999</v>
      </c>
      <c r="E247" s="151">
        <v>0.22000000000000003</v>
      </c>
      <c r="F247" s="171">
        <v>0.22022222222222215</v>
      </c>
      <c r="G247" s="153">
        <v>164.73</v>
      </c>
      <c r="H247" s="172">
        <v>29.72999999999999</v>
      </c>
      <c r="I247" s="148" t="s">
        <v>975</v>
      </c>
      <c r="J247" s="155" t="s">
        <v>1807</v>
      </c>
      <c r="K247" s="173">
        <v>43833</v>
      </c>
      <c r="L247" s="173">
        <v>44144</v>
      </c>
      <c r="M247" s="174">
        <v>42120</v>
      </c>
      <c r="N247" s="159">
        <v>0.25763176638176627</v>
      </c>
      <c r="O247" s="160">
        <v>134.84592599999999</v>
      </c>
      <c r="P247" s="160">
        <v>0.15407400000000848</v>
      </c>
      <c r="Q247" s="161">
        <v>0.9</v>
      </c>
      <c r="R247" s="162">
        <v>21835.549999999996</v>
      </c>
      <c r="S247" s="163">
        <v>31447.559109999991</v>
      </c>
      <c r="T247" s="163"/>
      <c r="U247" s="163"/>
      <c r="V247" s="165">
        <v>6399.44</v>
      </c>
      <c r="W247" s="165">
        <v>37846.99910999999</v>
      </c>
      <c r="X247" s="166">
        <v>33660</v>
      </c>
      <c r="Y247" s="162">
        <v>4186.9991099999897</v>
      </c>
      <c r="Z247" s="240">
        <v>0.12439094206773582</v>
      </c>
      <c r="AA247" s="240">
        <v>0.15359182313202635</v>
      </c>
      <c r="AB247" s="240">
        <v>0.15313853161021962</v>
      </c>
      <c r="AC247" s="240">
        <v>-2.8747589542483798E-2</v>
      </c>
      <c r="AD247" s="167" t="s">
        <v>972</v>
      </c>
    </row>
    <row r="248" spans="1:30">
      <c r="A248" s="147" t="s">
        <v>279</v>
      </c>
      <c r="B248" s="148">
        <v>135</v>
      </c>
      <c r="C248" s="169">
        <v>93.96</v>
      </c>
      <c r="D248" s="170">
        <v>1.4351</v>
      </c>
      <c r="E248" s="151">
        <v>0.22000000000000003</v>
      </c>
      <c r="F248" s="171">
        <v>0.22451851851851853</v>
      </c>
      <c r="G248" s="153">
        <v>165.31</v>
      </c>
      <c r="H248" s="172">
        <v>30.310000000000002</v>
      </c>
      <c r="I248" s="148" t="s">
        <v>975</v>
      </c>
      <c r="J248" s="155" t="s">
        <v>1808</v>
      </c>
      <c r="K248" s="173">
        <v>43836</v>
      </c>
      <c r="L248" s="173">
        <v>44144</v>
      </c>
      <c r="M248" s="174">
        <v>41715</v>
      </c>
      <c r="N248" s="159">
        <v>0.26520795876782932</v>
      </c>
      <c r="O248" s="160">
        <v>134.84199599999999</v>
      </c>
      <c r="P248" s="160">
        <v>0.15800400000000536</v>
      </c>
      <c r="Q248" s="161">
        <v>0.9</v>
      </c>
      <c r="R248" s="162">
        <v>21929.509999999995</v>
      </c>
      <c r="S248" s="163">
        <v>31471.039800999992</v>
      </c>
      <c r="T248" s="163"/>
      <c r="U248" s="163"/>
      <c r="V248" s="165">
        <v>6399.44</v>
      </c>
      <c r="W248" s="165">
        <v>37870.479800999994</v>
      </c>
      <c r="X248" s="166">
        <v>33795</v>
      </c>
      <c r="Y248" s="162">
        <v>4075.479800999994</v>
      </c>
      <c r="Z248" s="240">
        <v>0.12059416484687069</v>
      </c>
      <c r="AA248" s="240">
        <v>0.14876424504554708</v>
      </c>
      <c r="AB248" s="240">
        <v>0.14845496472851005</v>
      </c>
      <c r="AC248" s="240">
        <v>-2.7860799881639364E-2</v>
      </c>
      <c r="AD248" s="167" t="s">
        <v>972</v>
      </c>
    </row>
    <row r="249" spans="1:30">
      <c r="A249" s="147" t="s">
        <v>280</v>
      </c>
      <c r="B249" s="148">
        <v>135</v>
      </c>
      <c r="C249" s="169">
        <v>93.3</v>
      </c>
      <c r="D249" s="170">
        <v>1.4452</v>
      </c>
      <c r="E249" s="151">
        <v>0.22000000000000003</v>
      </c>
      <c r="F249" s="171">
        <v>0.21592592592592597</v>
      </c>
      <c r="G249" s="153">
        <v>164.15</v>
      </c>
      <c r="H249" s="172">
        <v>29.150000000000006</v>
      </c>
      <c r="I249" s="148" t="s">
        <v>975</v>
      </c>
      <c r="J249" s="155" t="s">
        <v>1809</v>
      </c>
      <c r="K249" s="173">
        <v>43837</v>
      </c>
      <c r="L249" s="173">
        <v>44144</v>
      </c>
      <c r="M249" s="174">
        <v>41580</v>
      </c>
      <c r="N249" s="159">
        <v>0.25588624338624344</v>
      </c>
      <c r="O249" s="160">
        <v>134.83716000000001</v>
      </c>
      <c r="P249" s="160">
        <v>0.16283999999998855</v>
      </c>
      <c r="Q249" s="161">
        <v>0.9</v>
      </c>
      <c r="R249" s="162">
        <v>22022.809999999994</v>
      </c>
      <c r="S249" s="163">
        <v>31827.365011999991</v>
      </c>
      <c r="T249" s="163"/>
      <c r="U249" s="163"/>
      <c r="V249" s="165">
        <v>6399.44</v>
      </c>
      <c r="W249" s="165">
        <v>38226.80501199999</v>
      </c>
      <c r="X249" s="166">
        <v>33930</v>
      </c>
      <c r="Y249" s="162">
        <v>4296.8050119999898</v>
      </c>
      <c r="Z249" s="240">
        <v>0.12663734193928655</v>
      </c>
      <c r="AA249" s="240">
        <v>0.15607401418641653</v>
      </c>
      <c r="AB249" s="240">
        <v>0.15590997571470666</v>
      </c>
      <c r="AC249" s="240">
        <v>-2.9272633775420109E-2</v>
      </c>
      <c r="AD249" s="167" t="s">
        <v>972</v>
      </c>
    </row>
    <row r="250" spans="1:30">
      <c r="A250" s="147" t="s">
        <v>281</v>
      </c>
      <c r="B250" s="148">
        <v>135</v>
      </c>
      <c r="C250" s="169">
        <v>94.32</v>
      </c>
      <c r="D250" s="170">
        <v>1.4296</v>
      </c>
      <c r="E250" s="151">
        <v>0.22000000000000003</v>
      </c>
      <c r="F250" s="171">
        <v>0.22918518518518516</v>
      </c>
      <c r="G250" s="153">
        <v>165.94</v>
      </c>
      <c r="H250" s="172">
        <v>30.939999999999998</v>
      </c>
      <c r="I250" s="148" t="s">
        <v>975</v>
      </c>
      <c r="J250" s="155" t="s">
        <v>1810</v>
      </c>
      <c r="K250" s="173">
        <v>43838</v>
      </c>
      <c r="L250" s="173">
        <v>44144</v>
      </c>
      <c r="M250" s="174">
        <v>41445</v>
      </c>
      <c r="N250" s="159">
        <v>0.27248401495958496</v>
      </c>
      <c r="O250" s="160">
        <v>134.83987199999999</v>
      </c>
      <c r="P250" s="160">
        <v>0.16012800000001448</v>
      </c>
      <c r="Q250" s="161">
        <v>0.9</v>
      </c>
      <c r="R250" s="162">
        <v>22117.129999999994</v>
      </c>
      <c r="S250" s="163">
        <v>31618.649047999992</v>
      </c>
      <c r="T250" s="163"/>
      <c r="U250" s="163"/>
      <c r="V250" s="165">
        <v>6399.44</v>
      </c>
      <c r="W250" s="165">
        <v>38018.089047999994</v>
      </c>
      <c r="X250" s="166">
        <v>34065</v>
      </c>
      <c r="Y250" s="162">
        <v>3953.0890479999944</v>
      </c>
      <c r="Z250" s="240">
        <v>0.11604547330104187</v>
      </c>
      <c r="AA250" s="240">
        <v>0.1428884522127869</v>
      </c>
      <c r="AB250" s="240">
        <v>0.14285954851020066</v>
      </c>
      <c r="AC250" s="240">
        <v>-2.6814075209158794E-2</v>
      </c>
      <c r="AD250" s="167" t="s">
        <v>972</v>
      </c>
    </row>
    <row r="251" spans="1:30">
      <c r="A251" s="31" t="s">
        <v>282</v>
      </c>
      <c r="B251" s="2">
        <v>135</v>
      </c>
      <c r="C251" s="125">
        <v>93.21</v>
      </c>
      <c r="D251" s="121">
        <v>1.4466000000000001</v>
      </c>
      <c r="E251" s="32">
        <f>10%*Q251+13%</f>
        <v>0.22000000000000003</v>
      </c>
      <c r="F251" s="13">
        <f>IF(G251="",($F$1*C251-B251)/B251,H251/B251)</f>
        <v>0.12335311111111112</v>
      </c>
      <c r="H251" s="5">
        <f>IF(G251="",$F$1*C251-B251,G251-B251)</f>
        <v>16.652670000000001</v>
      </c>
      <c r="I251" s="2" t="s">
        <v>66</v>
      </c>
      <c r="J251" s="33" t="s">
        <v>283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2020-11-10</v>
      </c>
      <c r="M251" s="18">
        <f ca="1">(L251-K251+1)*B251</f>
        <v>41445</v>
      </c>
      <c r="N251" s="19">
        <f ca="1">H251/M251*365</f>
        <v>0.14665760767281941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204">
        <f>W251/X251-1</f>
        <v>0.12657654514619865</v>
      </c>
      <c r="AA251" s="204">
        <f>S251/(X251-V251)-1</f>
        <v>0.155713332537186</v>
      </c>
      <c r="AB251" s="204">
        <f>SUM($C$2:C251)*D251/SUM($B$2:B251)-1</f>
        <v>0.15582747824561394</v>
      </c>
      <c r="AC251" s="204">
        <f>Z251-AB251</f>
        <v>-2.9250933099415288E-2</v>
      </c>
      <c r="AD251" s="40">
        <f>IF(E251-F251&lt;0,"达成",E251-F251)</f>
        <v>9.6646888888888907E-2</v>
      </c>
    </row>
    <row r="252" spans="1:30">
      <c r="A252" s="31" t="s">
        <v>284</v>
      </c>
      <c r="B252" s="2">
        <v>135</v>
      </c>
      <c r="C252" s="125">
        <v>93.22</v>
      </c>
      <c r="D252" s="121">
        <v>1.4464999999999999</v>
      </c>
      <c r="E252" s="32">
        <f>10%*Q252+13%</f>
        <v>0.22000000000000003</v>
      </c>
      <c r="F252" s="13">
        <f>IF(G252="",($F$1*C252-B252)/B252,H252/B252)</f>
        <v>0.12347362962962957</v>
      </c>
      <c r="H252" s="5">
        <f>IF(G252="",$F$1*C252-B252,G252-B252)</f>
        <v>16.668939999999992</v>
      </c>
      <c r="I252" s="2" t="s">
        <v>66</v>
      </c>
      <c r="J252" s="33" t="s">
        <v>285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2020-11-10</v>
      </c>
      <c r="M252" s="18">
        <f ca="1">(L252-K252+1)*B252</f>
        <v>41310</v>
      </c>
      <c r="N252" s="19">
        <f ca="1">H252/M252*365</f>
        <v>0.14728063664972155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204">
        <f>W252/X252-1</f>
        <v>0.12600959778651499</v>
      </c>
      <c r="AA252" s="204">
        <f>S252/(X252-V252)-1</f>
        <v>0.1548757046574325</v>
      </c>
      <c r="AB252" s="204">
        <f>SUM($C$2:C252)*D252/SUM($B$2:B252)-1</f>
        <v>0.15513062239697084</v>
      </c>
      <c r="AC252" s="204">
        <f>Z252-AB252</f>
        <v>-2.9121024610455848E-2</v>
      </c>
      <c r="AD252" s="40">
        <f>IF(E252-F252&lt;0,"达成",E252-F252)</f>
        <v>9.6526370370370457E-2</v>
      </c>
    </row>
    <row r="253" spans="1:30">
      <c r="A253" s="31" t="s">
        <v>286</v>
      </c>
      <c r="B253" s="2">
        <v>135</v>
      </c>
      <c r="C253" s="125">
        <v>92.37</v>
      </c>
      <c r="D253" s="121">
        <v>1.4598</v>
      </c>
      <c r="E253" s="32">
        <f>10%*Q253+13%</f>
        <v>0.22000000000000003</v>
      </c>
      <c r="F253" s="13">
        <f>IF(G253="",($F$1*C253-B253)/B253,H253/B253)</f>
        <v>0.11322955555555554</v>
      </c>
      <c r="H253" s="5">
        <f>IF(G253="",$F$1*C253-B253,G253-B253)</f>
        <v>15.285989999999998</v>
      </c>
      <c r="I253" s="2" t="s">
        <v>66</v>
      </c>
      <c r="J253" s="33" t="s">
        <v>287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2020-11-10</v>
      </c>
      <c r="M253" s="18">
        <f ca="1">(L253-K253+1)*B253</f>
        <v>40905</v>
      </c>
      <c r="N253" s="19">
        <f ca="1">H253/M253*365</f>
        <v>0.1363986395306197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204">
        <f>W253/X253-1</f>
        <v>0.1340215187699445</v>
      </c>
      <c r="AA253" s="204">
        <f>S253/(X253-V253)-1</f>
        <v>0.16852290451763396</v>
      </c>
      <c r="AB253" s="204">
        <f>SUM($C$2:C253)*D253/SUM($B$2:B253)-1</f>
        <v>0.16509784595300236</v>
      </c>
      <c r="AC253" s="204">
        <f>Z253-AB253</f>
        <v>-3.1076327183057861E-2</v>
      </c>
      <c r="AD253" s="40">
        <f>IF(E253-F253&lt;0,"达成",E253-F253)</f>
        <v>0.10677044444444449</v>
      </c>
    </row>
    <row r="254" spans="1:30">
      <c r="A254" s="31" t="s">
        <v>288</v>
      </c>
      <c r="B254" s="2">
        <v>135</v>
      </c>
      <c r="C254" s="125">
        <v>92.65</v>
      </c>
      <c r="D254" s="121">
        <v>1.4553</v>
      </c>
      <c r="E254" s="32">
        <f>10%*Q254+13%</f>
        <v>0.22000000000000003</v>
      </c>
      <c r="F254" s="13">
        <f>IF(G254="",($F$1*C254-B254)/B254,H254/B254)</f>
        <v>0.11660407407407421</v>
      </c>
      <c r="H254" s="5">
        <f>IF(G254="",$F$1*C254-B254,G254-B254)</f>
        <v>15.741550000000018</v>
      </c>
      <c r="I254" s="2" t="s">
        <v>66</v>
      </c>
      <c r="J254" s="33" t="s">
        <v>289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2020-11-10</v>
      </c>
      <c r="M254" s="18">
        <f ca="1">(L254-K254+1)*B254</f>
        <v>40770</v>
      </c>
      <c r="N254" s="19">
        <f ca="1">H254/M254*365</f>
        <v>0.14092876502330159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204">
        <f>W254/X254-1</f>
        <v>0.13064039060829336</v>
      </c>
      <c r="AA254" s="204">
        <f>S254/(X254-V254)-1</f>
        <v>0.16410655709557331</v>
      </c>
      <c r="AB254" s="204">
        <f>SUM($C$2:C254)*D254/SUM($B$2:B254)-1</f>
        <v>0.16087142522756825</v>
      </c>
      <c r="AC254" s="204">
        <f>Z254-AB254</f>
        <v>-3.0231034619274899E-2</v>
      </c>
      <c r="AD254" s="40">
        <f>IF(E254-F254&lt;0,"达成",E254-F254)</f>
        <v>0.10339592592592582</v>
      </c>
    </row>
    <row r="255" spans="1:30">
      <c r="A255" s="31" t="s">
        <v>290</v>
      </c>
      <c r="B255" s="2">
        <v>135</v>
      </c>
      <c r="C255" s="125">
        <v>93.14</v>
      </c>
      <c r="D255" s="121">
        <v>1.4477</v>
      </c>
      <c r="E255" s="32">
        <f>10%*Q255+13%</f>
        <v>0.22000000000000003</v>
      </c>
      <c r="F255" s="13">
        <f>IF(G255="",($F$1*C255-B255)/B255,H255/B255)</f>
        <v>0.1225094814814815</v>
      </c>
      <c r="H255" s="5">
        <f>IF(G255="",$F$1*C255-B255,G255-B255)</f>
        <v>16.538780000000003</v>
      </c>
      <c r="I255" s="2" t="s">
        <v>66</v>
      </c>
      <c r="J255" s="33" t="s">
        <v>291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2020-11-10</v>
      </c>
      <c r="M255" s="18">
        <f ca="1">(L255-K255+1)*B255</f>
        <v>40635</v>
      </c>
      <c r="N255" s="19">
        <f ca="1">H255/M255*365</f>
        <v>0.148558009105451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204">
        <f>W255/X255-1</f>
        <v>0.12530733249856052</v>
      </c>
      <c r="AA255" s="204">
        <f>S255/(X255-V255)-1</f>
        <v>0.15725078878677223</v>
      </c>
      <c r="AB255" s="204">
        <f>SUM($C$2:C255)*D255/SUM($B$2:B255)-1</f>
        <v>0.15420278664363818</v>
      </c>
      <c r="AC255" s="204">
        <f>Z255-AB255</f>
        <v>-2.8895454145077659E-2</v>
      </c>
      <c r="AD255" s="40">
        <f>IF(E255-F255&lt;0,"达成",E255-F255)</f>
        <v>9.7490518518518532E-2</v>
      </c>
    </row>
    <row r="256" spans="1:30">
      <c r="A256" s="147" t="s">
        <v>292</v>
      </c>
      <c r="B256" s="148">
        <v>135</v>
      </c>
      <c r="C256" s="169">
        <v>93.47</v>
      </c>
      <c r="D256" s="170">
        <v>1.4426000000000001</v>
      </c>
      <c r="E256" s="151">
        <v>0.22000000000000003</v>
      </c>
      <c r="F256" s="171">
        <v>0.21814814814814806</v>
      </c>
      <c r="G256" s="153">
        <v>164.45</v>
      </c>
      <c r="H256" s="172">
        <v>29.449999999999989</v>
      </c>
      <c r="I256" s="148" t="s">
        <v>975</v>
      </c>
      <c r="J256" s="155" t="s">
        <v>1823</v>
      </c>
      <c r="K256" s="173">
        <v>43846</v>
      </c>
      <c r="L256" s="173">
        <v>44144</v>
      </c>
      <c r="M256" s="174">
        <v>40365</v>
      </c>
      <c r="N256" s="159">
        <v>0.26630125108385966</v>
      </c>
      <c r="O256" s="160">
        <v>134.839822</v>
      </c>
      <c r="P256" s="160">
        <v>0.16017800000000193</v>
      </c>
      <c r="Q256" s="161">
        <v>0.9</v>
      </c>
      <c r="R256" s="162">
        <v>22222.499999999996</v>
      </c>
      <c r="S256" s="163">
        <v>32058.178499999998</v>
      </c>
      <c r="T256" s="163"/>
      <c r="U256" s="163"/>
      <c r="V256" s="165">
        <v>7056.98</v>
      </c>
      <c r="W256" s="165">
        <v>39115.158499999998</v>
      </c>
      <c r="X256" s="166">
        <v>34875</v>
      </c>
      <c r="Y256" s="162">
        <v>4240.1584999999977</v>
      </c>
      <c r="Z256" s="240">
        <v>0.12158160573476695</v>
      </c>
      <c r="AA256" s="240">
        <v>0.15242488502057294</v>
      </c>
      <c r="AB256" s="240">
        <v>0.14955095988530465</v>
      </c>
      <c r="AC256" s="240">
        <v>-2.7969354150537695E-2</v>
      </c>
      <c r="AD256" s="167" t="s">
        <v>972</v>
      </c>
    </row>
    <row r="257" spans="1:30">
      <c r="A257" s="147" t="s">
        <v>293</v>
      </c>
      <c r="B257" s="148">
        <v>135</v>
      </c>
      <c r="C257" s="169">
        <v>93.35</v>
      </c>
      <c r="D257" s="170">
        <v>1.4444999999999999</v>
      </c>
      <c r="E257" s="151">
        <v>0.22000000000000003</v>
      </c>
      <c r="F257" s="171">
        <v>0.21659259259259267</v>
      </c>
      <c r="G257" s="153">
        <v>164.24</v>
      </c>
      <c r="H257" s="172">
        <v>29.240000000000009</v>
      </c>
      <c r="I257" s="148" t="s">
        <v>975</v>
      </c>
      <c r="J257" s="155" t="s">
        <v>1824</v>
      </c>
      <c r="K257" s="173">
        <v>43847</v>
      </c>
      <c r="L257" s="173">
        <v>44144</v>
      </c>
      <c r="M257" s="174">
        <v>40230</v>
      </c>
      <c r="N257" s="159">
        <v>0.26528958488690041</v>
      </c>
      <c r="O257" s="160">
        <v>134.84407499999998</v>
      </c>
      <c r="P257" s="160">
        <v>0.15592500000002474</v>
      </c>
      <c r="Q257" s="161">
        <v>0.9</v>
      </c>
      <c r="R257" s="162">
        <v>22315.849999999995</v>
      </c>
      <c r="S257" s="163">
        <v>32235.245324999989</v>
      </c>
      <c r="T257" s="163"/>
      <c r="U257" s="163"/>
      <c r="V257" s="165">
        <v>7056.98</v>
      </c>
      <c r="W257" s="165">
        <v>39292.225324999992</v>
      </c>
      <c r="X257" s="166">
        <v>35010</v>
      </c>
      <c r="Y257" s="162">
        <v>4282.2253249999922</v>
      </c>
      <c r="Z257" s="240">
        <v>0.1223143480434159</v>
      </c>
      <c r="AA257" s="240">
        <v>0.15319365581965694</v>
      </c>
      <c r="AB257" s="240">
        <v>0.15047802827763457</v>
      </c>
      <c r="AC257" s="240">
        <v>-2.8163680234218669E-2</v>
      </c>
      <c r="AD257" s="167" t="s">
        <v>972</v>
      </c>
    </row>
    <row r="258" spans="1:30">
      <c r="A258" s="31" t="s">
        <v>294</v>
      </c>
      <c r="B258" s="2">
        <v>135</v>
      </c>
      <c r="C258" s="125">
        <v>92.67</v>
      </c>
      <c r="D258" s="121">
        <v>1.4551000000000001</v>
      </c>
      <c r="E258" s="32">
        <f>10%*Q258+13%</f>
        <v>0.22000000000000003</v>
      </c>
      <c r="F258" s="13">
        <f>IF(G258="",($F$1*C258-B258)/B258,H258/B258)</f>
        <v>0.11684511111111112</v>
      </c>
      <c r="H258" s="5">
        <f>IF(G258="",$F$1*C258-B258,G258-B258)</f>
        <v>15.774090000000001</v>
      </c>
      <c r="I258" s="2" t="s">
        <v>66</v>
      </c>
      <c r="J258" s="33" t="s">
        <v>295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2020-11-10</v>
      </c>
      <c r="M258" s="18">
        <f ca="1">(L258-K258+1)*B258</f>
        <v>39960</v>
      </c>
      <c r="N258" s="19">
        <f ca="1">H258/M258*365</f>
        <v>0.1440826539039039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204">
        <f>W258/X258-1</f>
        <v>0.12857070570493634</v>
      </c>
      <c r="AA258" s="204">
        <f>S258/(X258-V258)-1</f>
        <v>0.16087347744696823</v>
      </c>
      <c r="AB258" s="204">
        <f>SUM($C$2:C258)*D258/SUM($B$2:B258)-1</f>
        <v>0.15830555706359339</v>
      </c>
      <c r="AC258" s="204">
        <f>Z258-AB258</f>
        <v>-2.9734851358657055E-2</v>
      </c>
      <c r="AD258" s="40">
        <f>IF(E258-F258&lt;0,"达成",E258-F258)</f>
        <v>0.10315488888888891</v>
      </c>
    </row>
    <row r="259" spans="1:30">
      <c r="A259" s="147" t="s">
        <v>296</v>
      </c>
      <c r="B259" s="148">
        <v>135</v>
      </c>
      <c r="C259" s="169">
        <v>94.18</v>
      </c>
      <c r="D259" s="170">
        <v>1.4318</v>
      </c>
      <c r="E259" s="151">
        <v>0.22000000000000003</v>
      </c>
      <c r="F259" s="171">
        <v>0.22740740740740734</v>
      </c>
      <c r="G259" s="153">
        <v>165.7</v>
      </c>
      <c r="H259" s="172">
        <v>30.699999999999989</v>
      </c>
      <c r="I259" s="148" t="s">
        <v>975</v>
      </c>
      <c r="J259" s="155" t="s">
        <v>1825</v>
      </c>
      <c r="K259" s="173">
        <v>43851</v>
      </c>
      <c r="L259" s="173">
        <v>44144</v>
      </c>
      <c r="M259" s="174">
        <v>39690</v>
      </c>
      <c r="N259" s="159">
        <v>0.28232552280171319</v>
      </c>
      <c r="O259" s="160">
        <v>134.846924</v>
      </c>
      <c r="P259" s="160">
        <v>0.15307599999999866</v>
      </c>
      <c r="Q259" s="161">
        <v>0.9</v>
      </c>
      <c r="R259" s="162">
        <v>22502.699999999993</v>
      </c>
      <c r="S259" s="163">
        <v>32219.365859999991</v>
      </c>
      <c r="T259" s="163"/>
      <c r="U259" s="163"/>
      <c r="V259" s="165">
        <v>7056.98</v>
      </c>
      <c r="W259" s="165">
        <v>39276.345859999987</v>
      </c>
      <c r="X259" s="166">
        <v>35280</v>
      </c>
      <c r="Y259" s="162">
        <v>3996.3458599999867</v>
      </c>
      <c r="Z259" s="240">
        <v>0.11327510941043051</v>
      </c>
      <c r="AA259" s="240">
        <v>0.14159880338815589</v>
      </c>
      <c r="AB259" s="240">
        <v>0.13921889393424003</v>
      </c>
      <c r="AC259" s="240">
        <v>-2.5943784523809521E-2</v>
      </c>
      <c r="AD259" s="167" t="s">
        <v>972</v>
      </c>
    </row>
    <row r="260" spans="1:30">
      <c r="A260" s="147" t="s">
        <v>297</v>
      </c>
      <c r="B260" s="148">
        <v>135</v>
      </c>
      <c r="C260" s="169">
        <v>93.8</v>
      </c>
      <c r="D260" s="170">
        <v>1.4376</v>
      </c>
      <c r="E260" s="151">
        <v>0.22000000000000003</v>
      </c>
      <c r="F260" s="171">
        <v>0.22244444444444444</v>
      </c>
      <c r="G260" s="153">
        <v>165.03</v>
      </c>
      <c r="H260" s="172">
        <v>30.03</v>
      </c>
      <c r="I260" s="148" t="s">
        <v>975</v>
      </c>
      <c r="J260" s="155" t="s">
        <v>1826</v>
      </c>
      <c r="K260" s="173">
        <v>43852</v>
      </c>
      <c r="L260" s="173">
        <v>44144</v>
      </c>
      <c r="M260" s="174">
        <v>39555</v>
      </c>
      <c r="N260" s="159">
        <v>0.27710656048540006</v>
      </c>
      <c r="O260" s="160">
        <v>134.84688</v>
      </c>
      <c r="P260" s="160">
        <v>0.15312000000000126</v>
      </c>
      <c r="Q260" s="161">
        <v>0.9</v>
      </c>
      <c r="R260" s="162">
        <v>22596.499999999993</v>
      </c>
      <c r="S260" s="163">
        <v>32484.728399999989</v>
      </c>
      <c r="T260" s="163"/>
      <c r="U260" s="163"/>
      <c r="V260" s="165">
        <v>7056.98</v>
      </c>
      <c r="W260" s="165">
        <v>39541.708399999989</v>
      </c>
      <c r="X260" s="166">
        <v>35415</v>
      </c>
      <c r="Y260" s="162">
        <v>4126.7083999999886</v>
      </c>
      <c r="Z260" s="240">
        <v>0.11652430890865428</v>
      </c>
      <c r="AA260" s="240">
        <v>0.145521739529064</v>
      </c>
      <c r="AB260" s="240">
        <v>0.14328108360864023</v>
      </c>
      <c r="AC260" s="240">
        <v>-2.6756774699985941E-2</v>
      </c>
      <c r="AD260" s="167" t="s">
        <v>972</v>
      </c>
    </row>
    <row r="261" spans="1:30">
      <c r="A261" s="147" t="s">
        <v>298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975</v>
      </c>
      <c r="J261" s="155" t="s">
        <v>1644</v>
      </c>
      <c r="K261" s="173">
        <v>43853</v>
      </c>
      <c r="L261" s="173" t="s">
        <v>1639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972</v>
      </c>
    </row>
    <row r="262" spans="1:30">
      <c r="A262" s="147" t="s">
        <v>299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975</v>
      </c>
      <c r="J262" s="155" t="s">
        <v>1228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972</v>
      </c>
    </row>
    <row r="263" spans="1:30">
      <c r="A263" s="147" t="s">
        <v>300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975</v>
      </c>
      <c r="J263" s="155" t="s">
        <v>1229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972</v>
      </c>
    </row>
    <row r="264" spans="1:30">
      <c r="A264" s="147" t="s">
        <v>301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975</v>
      </c>
      <c r="J264" s="155" t="s">
        <v>1230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972</v>
      </c>
    </row>
    <row r="265" spans="1:30">
      <c r="A265" s="147" t="s">
        <v>302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975</v>
      </c>
      <c r="J265" s="155" t="s">
        <v>1405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972</v>
      </c>
    </row>
    <row r="266" spans="1:30">
      <c r="A266" s="147" t="s">
        <v>303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975</v>
      </c>
      <c r="J266" s="155" t="s">
        <v>1406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972</v>
      </c>
    </row>
    <row r="267" spans="1:30">
      <c r="A267" s="147" t="s">
        <v>304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975</v>
      </c>
      <c r="J267" s="155" t="s">
        <v>1407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972</v>
      </c>
    </row>
    <row r="268" spans="1:30">
      <c r="A268" s="147" t="s">
        <v>305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975</v>
      </c>
      <c r="J268" s="155" t="s">
        <v>1408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972</v>
      </c>
    </row>
    <row r="269" spans="1:30">
      <c r="A269" s="147" t="s">
        <v>306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975</v>
      </c>
      <c r="J269" s="155" t="s">
        <v>1514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972</v>
      </c>
    </row>
    <row r="270" spans="1:30">
      <c r="A270" s="147" t="s">
        <v>307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975</v>
      </c>
      <c r="J270" s="155" t="s">
        <v>1409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972</v>
      </c>
    </row>
    <row r="271" spans="1:30">
      <c r="A271" s="147" t="s">
        <v>308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975</v>
      </c>
      <c r="J271" s="155" t="s">
        <v>1515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972</v>
      </c>
    </row>
    <row r="272" spans="1:30" ht="15.75" customHeight="1">
      <c r="A272" s="147" t="s">
        <v>309</v>
      </c>
      <c r="B272" s="148">
        <v>135</v>
      </c>
      <c r="C272" s="169">
        <v>94.83</v>
      </c>
      <c r="D272" s="170">
        <v>1.4218999999999999</v>
      </c>
      <c r="E272" s="151">
        <v>0.22000000000000003</v>
      </c>
      <c r="F272" s="171">
        <v>0.23585185185185187</v>
      </c>
      <c r="G272" s="153">
        <v>166.84</v>
      </c>
      <c r="H272" s="172">
        <v>31.840000000000003</v>
      </c>
      <c r="I272" s="148" t="s">
        <v>975</v>
      </c>
      <c r="J272" s="155" t="s">
        <v>1819</v>
      </c>
      <c r="K272" s="173">
        <v>43878</v>
      </c>
      <c r="L272" s="173">
        <v>44144</v>
      </c>
      <c r="M272" s="174">
        <v>36045</v>
      </c>
      <c r="N272" s="159">
        <v>0.32241919822444171</v>
      </c>
      <c r="O272" s="160">
        <v>134.83877699999999</v>
      </c>
      <c r="P272" s="160">
        <v>0.16122300000000678</v>
      </c>
      <c r="Q272" s="161">
        <v>0.9</v>
      </c>
      <c r="R272" s="162">
        <v>23712.329999999998</v>
      </c>
      <c r="S272" s="163">
        <v>33716.562026999993</v>
      </c>
      <c r="T272" s="163"/>
      <c r="U272" s="163"/>
      <c r="V272" s="165">
        <v>7056.98</v>
      </c>
      <c r="W272" s="165">
        <v>40773.542026999989</v>
      </c>
      <c r="X272" s="166">
        <v>36945</v>
      </c>
      <c r="Y272" s="162">
        <v>3828.5420269999886</v>
      </c>
      <c r="Z272" s="240">
        <v>0.10362815068344799</v>
      </c>
      <c r="AA272" s="240">
        <v>0.12809620801244082</v>
      </c>
      <c r="AB272" s="240">
        <v>0.12691069010691547</v>
      </c>
      <c r="AC272" s="240">
        <v>-2.3282539423467474E-2</v>
      </c>
      <c r="AD272" s="167" t="s">
        <v>972</v>
      </c>
    </row>
    <row r="273" spans="1:30">
      <c r="A273" s="147" t="s">
        <v>310</v>
      </c>
      <c r="B273" s="148">
        <v>135</v>
      </c>
      <c r="C273" s="169">
        <v>95.25</v>
      </c>
      <c r="D273" s="170">
        <v>1.4156</v>
      </c>
      <c r="E273" s="151">
        <v>0.22000000000000003</v>
      </c>
      <c r="F273" s="171">
        <v>0.24133333333333343</v>
      </c>
      <c r="G273" s="153">
        <v>167.58</v>
      </c>
      <c r="H273" s="172">
        <v>32.580000000000013</v>
      </c>
      <c r="I273" s="148" t="s">
        <v>975</v>
      </c>
      <c r="J273" s="155" t="s">
        <v>1820</v>
      </c>
      <c r="K273" s="173">
        <v>43879</v>
      </c>
      <c r="L273" s="173">
        <v>44144</v>
      </c>
      <c r="M273" s="174">
        <v>35910</v>
      </c>
      <c r="N273" s="159">
        <v>0.33115288220551392</v>
      </c>
      <c r="O273" s="160">
        <v>134.83590000000001</v>
      </c>
      <c r="P273" s="160">
        <v>0.16409999999999059</v>
      </c>
      <c r="Q273" s="161">
        <v>0.9</v>
      </c>
      <c r="R273" s="162">
        <v>23807.579999999998</v>
      </c>
      <c r="S273" s="163">
        <v>33702.010247999999</v>
      </c>
      <c r="T273" s="163"/>
      <c r="U273" s="163"/>
      <c r="V273" s="165">
        <v>7056.98</v>
      </c>
      <c r="W273" s="165">
        <v>40758.990248000002</v>
      </c>
      <c r="X273" s="166">
        <v>37080</v>
      </c>
      <c r="Y273" s="162">
        <v>3678.9902480000019</v>
      </c>
      <c r="Z273" s="240">
        <v>9.9217644228694724E-2</v>
      </c>
      <c r="AA273" s="240">
        <v>0.12253898002266261</v>
      </c>
      <c r="AB273" s="240">
        <v>0.12146939600862994</v>
      </c>
      <c r="AC273" s="240">
        <v>-2.2251751779935214E-2</v>
      </c>
      <c r="AD273" s="167" t="s">
        <v>972</v>
      </c>
    </row>
    <row r="274" spans="1:30">
      <c r="A274" s="147" t="s">
        <v>311</v>
      </c>
      <c r="B274" s="148">
        <v>135</v>
      </c>
      <c r="C274" s="169">
        <v>95.39</v>
      </c>
      <c r="D274" s="170">
        <v>1.4136</v>
      </c>
      <c r="E274" s="151">
        <v>0.22000000000000003</v>
      </c>
      <c r="F274" s="171">
        <v>0.24318518518518528</v>
      </c>
      <c r="G274" s="153">
        <v>167.83</v>
      </c>
      <c r="H274" s="172">
        <v>32.830000000000013</v>
      </c>
      <c r="I274" s="148" t="s">
        <v>975</v>
      </c>
      <c r="J274" s="155" t="s">
        <v>1821</v>
      </c>
      <c r="K274" s="173">
        <v>43880</v>
      </c>
      <c r="L274" s="173">
        <v>44144</v>
      </c>
      <c r="M274" s="174">
        <v>35775</v>
      </c>
      <c r="N274" s="159">
        <v>0.33495317959468918</v>
      </c>
      <c r="O274" s="160">
        <v>134.84330399999999</v>
      </c>
      <c r="P274" s="160">
        <v>0.15669600000001083</v>
      </c>
      <c r="Q274" s="161">
        <v>0.9</v>
      </c>
      <c r="R274" s="162">
        <v>23902.969999999998</v>
      </c>
      <c r="S274" s="163">
        <v>33789.238391999999</v>
      </c>
      <c r="T274" s="163"/>
      <c r="U274" s="163"/>
      <c r="V274" s="165">
        <v>7056.98</v>
      </c>
      <c r="W274" s="165">
        <v>40846.218391999995</v>
      </c>
      <c r="X274" s="166">
        <v>37215</v>
      </c>
      <c r="Y274" s="162">
        <v>3631.2183919999952</v>
      </c>
      <c r="Z274" s="240">
        <v>9.7574053258094651E-2</v>
      </c>
      <c r="AA274" s="240">
        <v>0.12040639246210461</v>
      </c>
      <c r="AB274" s="240">
        <v>0.11944585054413515</v>
      </c>
      <c r="AC274" s="240">
        <v>-2.1871797286040495E-2</v>
      </c>
      <c r="AD274" s="167" t="s">
        <v>972</v>
      </c>
    </row>
    <row r="275" spans="1:30">
      <c r="A275" s="147" t="s">
        <v>312</v>
      </c>
      <c r="B275" s="148">
        <v>135</v>
      </c>
      <c r="C275" s="169">
        <v>93.35</v>
      </c>
      <c r="D275" s="170">
        <v>1.4444999999999999</v>
      </c>
      <c r="E275" s="151">
        <v>0.22000000000000003</v>
      </c>
      <c r="F275" s="171">
        <v>0.21659259259259267</v>
      </c>
      <c r="G275" s="153">
        <v>164.24</v>
      </c>
      <c r="H275" s="172">
        <v>29.240000000000009</v>
      </c>
      <c r="I275" s="148" t="s">
        <v>975</v>
      </c>
      <c r="J275" s="155" t="s">
        <v>1822</v>
      </c>
      <c r="K275" s="173">
        <v>43881</v>
      </c>
      <c r="L275" s="173">
        <v>44144</v>
      </c>
      <c r="M275" s="174">
        <v>35640</v>
      </c>
      <c r="N275" s="159">
        <v>0.29945566778900118</v>
      </c>
      <c r="O275" s="160">
        <v>134.84407499999998</v>
      </c>
      <c r="P275" s="160">
        <v>0.15592500000002474</v>
      </c>
      <c r="Q275" s="161">
        <v>0.9</v>
      </c>
      <c r="R275" s="162">
        <v>23996.319999999996</v>
      </c>
      <c r="S275" s="163">
        <v>34662.684239999995</v>
      </c>
      <c r="T275" s="163"/>
      <c r="U275" s="163"/>
      <c r="V275" s="165">
        <v>7056.98</v>
      </c>
      <c r="W275" s="165">
        <v>41719.664239999998</v>
      </c>
      <c r="X275" s="166">
        <v>37350</v>
      </c>
      <c r="Y275" s="162">
        <v>4369.6642399999982</v>
      </c>
      <c r="Z275" s="240">
        <v>0.11699234912985279</v>
      </c>
      <c r="AA275" s="240">
        <v>0.14424657033204324</v>
      </c>
      <c r="AB275" s="240">
        <v>0.14339155783132496</v>
      </c>
      <c r="AC275" s="240">
        <v>-2.6399208701472165E-2</v>
      </c>
      <c r="AD275" s="167" t="s">
        <v>972</v>
      </c>
    </row>
    <row r="276" spans="1:30">
      <c r="A276" s="31" t="s">
        <v>313</v>
      </c>
      <c r="B276" s="2">
        <v>135</v>
      </c>
      <c r="C276" s="125">
        <v>93.23</v>
      </c>
      <c r="D276" s="121">
        <v>1.4462999999999999</v>
      </c>
      <c r="E276" s="32">
        <f>10%*Q276+13%</f>
        <v>0.22000000000000003</v>
      </c>
      <c r="F276" s="13">
        <f>IF(G276="",($F$1*C276-B276)/B276,H276/B276)</f>
        <v>0.12359414814814824</v>
      </c>
      <c r="H276" s="5">
        <f>IF(G276="",$F$1*C276-B276,G276-B276)</f>
        <v>16.685210000000012</v>
      </c>
      <c r="I276" s="2" t="s">
        <v>66</v>
      </c>
      <c r="J276" s="33" t="s">
        <v>314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2020-11-10</v>
      </c>
      <c r="M276" s="18">
        <f ca="1">(L276-K276+1)*B276</f>
        <v>35640</v>
      </c>
      <c r="N276" s="19">
        <f ca="1">H276/M276*365</f>
        <v>0.17087827300785646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204">
        <f>W276/X276-1</f>
        <v>0.11771898532746405</v>
      </c>
      <c r="AA276" s="204">
        <f>S276/(X276-V276)-1</f>
        <v>0.14502081190297589</v>
      </c>
      <c r="AB276" s="204">
        <f>SUM($C$2:C276)*D276/SUM($B$2:B276)-1</f>
        <v>0.14429049027611018</v>
      </c>
      <c r="AC276" s="204">
        <f>Z276-AB276</f>
        <v>-2.657150494864613E-2</v>
      </c>
      <c r="AD276" s="40">
        <f>IF(E276-F276&lt;0,"达成",E276-F276)</f>
        <v>9.6405851851851784E-2</v>
      </c>
    </row>
    <row r="277" spans="1:30">
      <c r="A277" s="147" t="s">
        <v>315</v>
      </c>
      <c r="B277" s="148">
        <v>135</v>
      </c>
      <c r="C277" s="169">
        <v>93.63</v>
      </c>
      <c r="D277" s="170">
        <v>1.4401999999999999</v>
      </c>
      <c r="E277" s="151">
        <v>0.22000000000000003</v>
      </c>
      <c r="F277" s="171">
        <v>0.22022222222222215</v>
      </c>
      <c r="G277" s="153">
        <v>164.73</v>
      </c>
      <c r="H277" s="172">
        <v>29.72999999999999</v>
      </c>
      <c r="I277" s="148" t="s">
        <v>975</v>
      </c>
      <c r="J277" s="155" t="s">
        <v>1812</v>
      </c>
      <c r="K277" s="173">
        <v>43885</v>
      </c>
      <c r="L277" s="173">
        <v>44144</v>
      </c>
      <c r="M277" s="174">
        <v>35100</v>
      </c>
      <c r="N277" s="159">
        <v>0.30915811965811957</v>
      </c>
      <c r="O277" s="160">
        <v>134.84592599999999</v>
      </c>
      <c r="P277" s="160">
        <v>0.15407400000000848</v>
      </c>
      <c r="Q277" s="161">
        <v>0.9</v>
      </c>
      <c r="R277" s="162">
        <v>24183.179999999997</v>
      </c>
      <c r="S277" s="163">
        <v>34828.61583599999</v>
      </c>
      <c r="T277" s="163"/>
      <c r="U277" s="163"/>
      <c r="V277" s="165">
        <v>7056.98</v>
      </c>
      <c r="W277" s="165">
        <v>41885.595835999993</v>
      </c>
      <c r="X277" s="166">
        <v>37620</v>
      </c>
      <c r="Y277" s="162">
        <v>4265.5958359999931</v>
      </c>
      <c r="Z277" s="240">
        <v>0.11338638585858574</v>
      </c>
      <c r="AA277" s="240">
        <v>0.13956722326523985</v>
      </c>
      <c r="AB277" s="240">
        <v>0.13895969797979779</v>
      </c>
      <c r="AC277" s="240">
        <v>-2.5573312121212055E-2</v>
      </c>
      <c r="AD277" s="167" t="s">
        <v>972</v>
      </c>
    </row>
    <row r="278" spans="1:30">
      <c r="A278" s="147" t="s">
        <v>317</v>
      </c>
      <c r="B278" s="148">
        <v>135</v>
      </c>
      <c r="C278" s="169">
        <v>93.85</v>
      </c>
      <c r="D278" s="170">
        <v>1.4368000000000001</v>
      </c>
      <c r="E278" s="151">
        <v>0.22000000000000003</v>
      </c>
      <c r="F278" s="171">
        <v>0.22311111111111115</v>
      </c>
      <c r="G278" s="153">
        <v>165.12</v>
      </c>
      <c r="H278" s="172">
        <v>30.120000000000005</v>
      </c>
      <c r="I278" s="148" t="s">
        <v>975</v>
      </c>
      <c r="J278" s="155" t="s">
        <v>1813</v>
      </c>
      <c r="K278" s="173">
        <v>43886</v>
      </c>
      <c r="L278" s="173">
        <v>44144</v>
      </c>
      <c r="M278" s="174">
        <v>34965</v>
      </c>
      <c r="N278" s="159">
        <v>0.31442299442299448</v>
      </c>
      <c r="O278" s="160">
        <v>134.84368000000001</v>
      </c>
      <c r="P278" s="160">
        <v>0.1563199999999938</v>
      </c>
      <c r="Q278" s="161">
        <v>0.9</v>
      </c>
      <c r="R278" s="162">
        <v>24277.029999999995</v>
      </c>
      <c r="S278" s="163">
        <v>34881.236703999995</v>
      </c>
      <c r="T278" s="163"/>
      <c r="U278" s="163"/>
      <c r="V278" s="165">
        <v>7056.98</v>
      </c>
      <c r="W278" s="165">
        <v>41938.216703999991</v>
      </c>
      <c r="X278" s="166">
        <v>37755</v>
      </c>
      <c r="Y278" s="162">
        <v>4183.2167039999913</v>
      </c>
      <c r="Z278" s="240">
        <v>0.1107990121573299</v>
      </c>
      <c r="AA278" s="240">
        <v>0.13626991916742504</v>
      </c>
      <c r="AB278" s="240">
        <v>0.13577945893259158</v>
      </c>
      <c r="AC278" s="240">
        <v>-2.4980446775261678E-2</v>
      </c>
      <c r="AD278" s="167" t="s">
        <v>972</v>
      </c>
    </row>
    <row r="279" spans="1:30">
      <c r="A279" s="147" t="s">
        <v>319</v>
      </c>
      <c r="B279" s="148">
        <v>135</v>
      </c>
      <c r="C279" s="169">
        <v>94.95</v>
      </c>
      <c r="D279" s="170">
        <v>1.4200999999999999</v>
      </c>
      <c r="E279" s="151">
        <v>0.22000000000000003</v>
      </c>
      <c r="F279" s="171">
        <v>0.23740740740740748</v>
      </c>
      <c r="G279" s="153">
        <v>167.05</v>
      </c>
      <c r="H279" s="172">
        <v>32.050000000000011</v>
      </c>
      <c r="I279" s="148" t="s">
        <v>975</v>
      </c>
      <c r="J279" s="155" t="s">
        <v>1814</v>
      </c>
      <c r="K279" s="173">
        <v>43887</v>
      </c>
      <c r="L279" s="173">
        <v>44144</v>
      </c>
      <c r="M279" s="174">
        <v>34830</v>
      </c>
      <c r="N279" s="159">
        <v>0.33586706861900673</v>
      </c>
      <c r="O279" s="160">
        <v>134.83849499999999</v>
      </c>
      <c r="P279" s="160">
        <v>0.16150500000000534</v>
      </c>
      <c r="Q279" s="161">
        <v>0.9</v>
      </c>
      <c r="R279" s="162">
        <v>24371.979999999996</v>
      </c>
      <c r="S279" s="163">
        <v>34610.648797999995</v>
      </c>
      <c r="T279" s="163"/>
      <c r="U279" s="163"/>
      <c r="V279" s="165">
        <v>7056.98</v>
      </c>
      <c r="W279" s="165">
        <v>41667.628797999991</v>
      </c>
      <c r="X279" s="166">
        <v>37890</v>
      </c>
      <c r="Y279" s="162">
        <v>3777.6287979999906</v>
      </c>
      <c r="Z279" s="240">
        <v>9.9699889100026251E-2</v>
      </c>
      <c r="AA279" s="240">
        <v>0.12251893580323925</v>
      </c>
      <c r="AB279" s="240">
        <v>0.12213723407231436</v>
      </c>
      <c r="AC279" s="240">
        <v>-2.2437344972288109E-2</v>
      </c>
      <c r="AD279" s="167" t="s">
        <v>972</v>
      </c>
    </row>
    <row r="280" spans="1:30">
      <c r="A280" s="147" t="s">
        <v>321</v>
      </c>
      <c r="B280" s="148">
        <v>135</v>
      </c>
      <c r="C280" s="169">
        <v>94.69</v>
      </c>
      <c r="D280" s="170">
        <v>1.4239999999999999</v>
      </c>
      <c r="E280" s="151">
        <v>0.22000000000000003</v>
      </c>
      <c r="F280" s="171">
        <v>0.23392592592592601</v>
      </c>
      <c r="G280" s="153">
        <v>166.58</v>
      </c>
      <c r="H280" s="172">
        <v>31.580000000000013</v>
      </c>
      <c r="I280" s="148" t="s">
        <v>975</v>
      </c>
      <c r="J280" s="155" t="s">
        <v>1815</v>
      </c>
      <c r="K280" s="173">
        <v>43888</v>
      </c>
      <c r="L280" s="173">
        <v>44144</v>
      </c>
      <c r="M280" s="174">
        <v>34695</v>
      </c>
      <c r="N280" s="159">
        <v>0.33222942787145138</v>
      </c>
      <c r="O280" s="160">
        <v>134.83856</v>
      </c>
      <c r="P280" s="160">
        <v>0.16143999999999892</v>
      </c>
      <c r="Q280" s="161">
        <v>0.9</v>
      </c>
      <c r="R280" s="162">
        <v>24466.669999999995</v>
      </c>
      <c r="S280" s="163">
        <v>34840.538079999991</v>
      </c>
      <c r="T280" s="163"/>
      <c r="U280" s="163"/>
      <c r="V280" s="165">
        <v>7056.98</v>
      </c>
      <c r="W280" s="165">
        <v>41897.518079999994</v>
      </c>
      <c r="X280" s="166">
        <v>38025</v>
      </c>
      <c r="Y280" s="162">
        <v>3872.5180799999944</v>
      </c>
      <c r="Z280" s="240">
        <v>0.10184136962524648</v>
      </c>
      <c r="AA280" s="240">
        <v>0.12504894016472456</v>
      </c>
      <c r="AB280" s="240">
        <v>0.12477013333333309</v>
      </c>
      <c r="AC280" s="240">
        <v>-2.2928763708086608E-2</v>
      </c>
      <c r="AD280" s="167" t="s">
        <v>972</v>
      </c>
    </row>
    <row r="281" spans="1:30">
      <c r="A281" s="147" t="s">
        <v>323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975</v>
      </c>
      <c r="J281" s="155" t="s">
        <v>1410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40">
        <v>7.0893449475890824E-2</v>
      </c>
      <c r="AA281" s="240">
        <v>8.6978500222807842E-2</v>
      </c>
      <c r="AB281" s="240">
        <v>8.6781084774632866E-2</v>
      </c>
      <c r="AC281" s="240">
        <v>-1.5887635298742042E-2</v>
      </c>
      <c r="AD281" s="167" t="s">
        <v>972</v>
      </c>
    </row>
    <row r="282" spans="1:30">
      <c r="A282" s="147" t="s">
        <v>324</v>
      </c>
      <c r="B282" s="148">
        <v>135</v>
      </c>
      <c r="C282" s="169">
        <v>95.04</v>
      </c>
      <c r="D282" s="170">
        <v>1.4188000000000001</v>
      </c>
      <c r="E282" s="151">
        <v>0.22000000000000003</v>
      </c>
      <c r="F282" s="171">
        <v>0.23859259259259266</v>
      </c>
      <c r="G282" s="153">
        <v>167.21</v>
      </c>
      <c r="H282" s="172">
        <v>32.210000000000008</v>
      </c>
      <c r="I282" s="148" t="s">
        <v>975</v>
      </c>
      <c r="J282" s="155" t="s">
        <v>1816</v>
      </c>
      <c r="K282" s="173">
        <v>43892</v>
      </c>
      <c r="L282" s="173">
        <v>44144</v>
      </c>
      <c r="M282" s="174">
        <v>34155</v>
      </c>
      <c r="N282" s="159">
        <v>0.34421460986678387</v>
      </c>
      <c r="O282" s="160">
        <v>134.84275200000002</v>
      </c>
      <c r="P282" s="160">
        <v>0.1572479999999814</v>
      </c>
      <c r="Q282" s="161">
        <v>0.9</v>
      </c>
      <c r="R282" s="162">
        <v>24659.679999999997</v>
      </c>
      <c r="S282" s="163">
        <v>34987.153983999997</v>
      </c>
      <c r="T282" s="163"/>
      <c r="U282" s="163"/>
      <c r="V282" s="165">
        <v>7056.98</v>
      </c>
      <c r="W282" s="165">
        <v>42044.133984</v>
      </c>
      <c r="X282" s="166">
        <v>38295</v>
      </c>
      <c r="Y282" s="162">
        <v>3749.1339840000001</v>
      </c>
      <c r="Z282" s="240">
        <v>9.7901396631413951E-2</v>
      </c>
      <c r="AA282" s="240">
        <v>0.12001829770260719</v>
      </c>
      <c r="AB282" s="240">
        <v>0.11991243170126631</v>
      </c>
      <c r="AC282" s="240">
        <v>-2.2011035069852358E-2</v>
      </c>
      <c r="AD282" s="167" t="s">
        <v>972</v>
      </c>
    </row>
    <row r="283" spans="1:30">
      <c r="A283" s="147" t="s">
        <v>325</v>
      </c>
      <c r="B283" s="148">
        <v>135</v>
      </c>
      <c r="C283" s="169">
        <v>94.53</v>
      </c>
      <c r="D283" s="170">
        <v>1.4265000000000001</v>
      </c>
      <c r="E283" s="151">
        <v>0.22000000000000003</v>
      </c>
      <c r="F283" s="171">
        <v>0.23192592592592595</v>
      </c>
      <c r="G283" s="153">
        <v>166.31</v>
      </c>
      <c r="H283" s="172">
        <v>31.310000000000002</v>
      </c>
      <c r="I283" s="148" t="s">
        <v>975</v>
      </c>
      <c r="J283" s="155" t="s">
        <v>1817</v>
      </c>
      <c r="K283" s="173">
        <v>43893</v>
      </c>
      <c r="L283" s="173">
        <v>44144</v>
      </c>
      <c r="M283" s="174">
        <v>34020</v>
      </c>
      <c r="N283" s="159">
        <v>0.33592445620223399</v>
      </c>
      <c r="O283" s="160">
        <v>134.84704500000001</v>
      </c>
      <c r="P283" s="160">
        <v>0.15295499999999151</v>
      </c>
      <c r="Q283" s="161">
        <v>0.9</v>
      </c>
      <c r="R283" s="162">
        <v>24754.209999999995</v>
      </c>
      <c r="S283" s="163">
        <v>35311.880564999999</v>
      </c>
      <c r="T283" s="163"/>
      <c r="U283" s="163"/>
      <c r="V283" s="165">
        <v>7056.98</v>
      </c>
      <c r="W283" s="165">
        <v>42368.860564999995</v>
      </c>
      <c r="X283" s="166">
        <v>38430</v>
      </c>
      <c r="Y283" s="162">
        <v>3938.8605649999954</v>
      </c>
      <c r="Z283" s="240">
        <v>0.10249442011449372</v>
      </c>
      <c r="AA283" s="240">
        <v>0.12554929570057327</v>
      </c>
      <c r="AB283" s="240">
        <v>0.12554376346604212</v>
      </c>
      <c r="AC283" s="240">
        <v>-2.3049343351548401E-2</v>
      </c>
      <c r="AD283" s="167" t="s">
        <v>972</v>
      </c>
    </row>
    <row r="284" spans="1:30">
      <c r="A284" s="147" t="s">
        <v>326</v>
      </c>
      <c r="B284" s="148">
        <v>135</v>
      </c>
      <c r="C284" s="169">
        <v>94.02</v>
      </c>
      <c r="D284" s="170">
        <v>1.4341999999999999</v>
      </c>
      <c r="E284" s="151">
        <v>0.22000000000000003</v>
      </c>
      <c r="F284" s="171">
        <v>0.22533333333333325</v>
      </c>
      <c r="G284" s="153">
        <v>165.42</v>
      </c>
      <c r="H284" s="172">
        <v>30.419999999999987</v>
      </c>
      <c r="I284" s="148" t="s">
        <v>975</v>
      </c>
      <c r="J284" s="155" t="s">
        <v>1818</v>
      </c>
      <c r="K284" s="173">
        <v>43894</v>
      </c>
      <c r="L284" s="173">
        <v>44144</v>
      </c>
      <c r="M284" s="174">
        <v>33885</v>
      </c>
      <c r="N284" s="159">
        <v>0.3276759628154049</v>
      </c>
      <c r="O284" s="160">
        <v>134.84348399999999</v>
      </c>
      <c r="P284" s="160">
        <v>0.15651600000001054</v>
      </c>
      <c r="Q284" s="161">
        <v>0.9</v>
      </c>
      <c r="R284" s="162">
        <v>24848.229999999996</v>
      </c>
      <c r="S284" s="163">
        <v>35637.331465999989</v>
      </c>
      <c r="T284" s="163"/>
      <c r="U284" s="163"/>
      <c r="V284" s="165">
        <v>7056.98</v>
      </c>
      <c r="W284" s="165">
        <v>42694.311465999985</v>
      </c>
      <c r="X284" s="166">
        <v>38565</v>
      </c>
      <c r="Y284" s="162">
        <v>4129.3114659999846</v>
      </c>
      <c r="Z284" s="240">
        <v>0.10707406887073723</v>
      </c>
      <c r="AA284" s="240">
        <v>0.13105588564435311</v>
      </c>
      <c r="AB284" s="240">
        <v>0.13115445113444801</v>
      </c>
      <c r="AC284" s="240">
        <v>-2.4080382263710787E-2</v>
      </c>
      <c r="AD284" s="167" t="s">
        <v>972</v>
      </c>
    </row>
    <row r="285" spans="1:30">
      <c r="A285" s="31" t="s">
        <v>328</v>
      </c>
      <c r="B285" s="2">
        <v>135</v>
      </c>
      <c r="C285" s="125">
        <v>92.07</v>
      </c>
      <c r="D285" s="121">
        <v>1.4644999999999999</v>
      </c>
      <c r="E285" s="32">
        <f>10%*Q285+13%</f>
        <v>0.22000000000000003</v>
      </c>
      <c r="F285" s="13">
        <f>IF(G285="",($F$1*C285-B285)/B285,H285/B285)</f>
        <v>0.10961399999999996</v>
      </c>
      <c r="H285" s="5">
        <f>IF(G285="",$F$1*C285-B285,G285-B285)</f>
        <v>14.797889999999995</v>
      </c>
      <c r="I285" s="2" t="s">
        <v>66</v>
      </c>
      <c r="J285" s="33" t="s">
        <v>329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2020-11-10</v>
      </c>
      <c r="M285" s="18">
        <f ca="1">(L285-K285+1)*B285</f>
        <v>33885</v>
      </c>
      <c r="N285" s="19">
        <f ca="1">H285/M285*365</f>
        <v>0.15939884462151388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204">
        <f>W285/X285-1</f>
        <v>0.12608723397932797</v>
      </c>
      <c r="AA285" s="204">
        <f>S285/(X285-V285)-1</f>
        <v>0.15664161857597159</v>
      </c>
      <c r="AB285" s="204">
        <f>SUM($C$2:C285)*D285/SUM($B$2:B285)-1</f>
        <v>0.15450697661498691</v>
      </c>
      <c r="AC285" s="204">
        <f>Z285-AB285</f>
        <v>-2.841974263565894E-2</v>
      </c>
      <c r="AD285" s="40">
        <f>IF(E285-F285&lt;0,"达成",E285-F285)</f>
        <v>0.11038600000000007</v>
      </c>
    </row>
    <row r="286" spans="1:30">
      <c r="A286" s="147" t="s">
        <v>330</v>
      </c>
      <c r="B286" s="148">
        <v>135</v>
      </c>
      <c r="C286" s="169">
        <v>93.51</v>
      </c>
      <c r="D286" s="170">
        <v>1.4419999999999999</v>
      </c>
      <c r="E286" s="151">
        <v>0.22000000000000003</v>
      </c>
      <c r="F286" s="171">
        <v>0.21866666666666673</v>
      </c>
      <c r="G286" s="153">
        <v>164.52</v>
      </c>
      <c r="H286" s="172">
        <v>29.52000000000001</v>
      </c>
      <c r="I286" s="148" t="s">
        <v>975</v>
      </c>
      <c r="J286" s="155" t="s">
        <v>1811</v>
      </c>
      <c r="K286" s="173">
        <v>43896</v>
      </c>
      <c r="L286" s="173">
        <v>44144</v>
      </c>
      <c r="M286" s="174">
        <v>33615</v>
      </c>
      <c r="N286" s="159">
        <v>0.32053547523427051</v>
      </c>
      <c r="O286" s="160">
        <v>134.84142</v>
      </c>
      <c r="P286" s="160">
        <v>0.15858000000000061</v>
      </c>
      <c r="Q286" s="161">
        <v>0.9</v>
      </c>
      <c r="R286" s="162">
        <v>24696.299999999996</v>
      </c>
      <c r="S286" s="163">
        <v>35612.064599999991</v>
      </c>
      <c r="T286" s="163"/>
      <c r="U286" s="163"/>
      <c r="V286" s="165">
        <v>7548.79</v>
      </c>
      <c r="W286" s="165">
        <v>43160.854599999991</v>
      </c>
      <c r="X286" s="166">
        <v>38835</v>
      </c>
      <c r="Y286" s="162">
        <v>4325.8545999999915</v>
      </c>
      <c r="Z286" s="240">
        <v>0.1113906167117289</v>
      </c>
      <c r="AA286" s="240">
        <v>0.13826713430613657</v>
      </c>
      <c r="AB286" s="240">
        <v>0.13629005896742608</v>
      </c>
      <c r="AC286" s="240">
        <v>-2.489944225569718E-2</v>
      </c>
      <c r="AD286" s="167" t="s">
        <v>972</v>
      </c>
    </row>
    <row r="287" spans="1:30">
      <c r="A287" s="147" t="s">
        <v>819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975</v>
      </c>
      <c r="J287" s="155" t="s">
        <v>1646</v>
      </c>
      <c r="K287" s="173">
        <v>43899</v>
      </c>
      <c r="L287" s="173" t="s">
        <v>1639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972</v>
      </c>
    </row>
    <row r="288" spans="1:30">
      <c r="A288" s="147" t="s">
        <v>820</v>
      </c>
      <c r="B288" s="148">
        <v>135</v>
      </c>
      <c r="C288" s="169">
        <v>94.67</v>
      </c>
      <c r="D288" s="170">
        <v>1.4242999999999999</v>
      </c>
      <c r="E288" s="151">
        <v>0.22000000000000003</v>
      </c>
      <c r="F288" s="171">
        <v>0.23370370370370377</v>
      </c>
      <c r="G288" s="153">
        <v>166.55</v>
      </c>
      <c r="H288" s="172">
        <v>31.550000000000011</v>
      </c>
      <c r="I288" s="148" t="s">
        <v>975</v>
      </c>
      <c r="J288" s="155" t="s">
        <v>1782</v>
      </c>
      <c r="K288" s="173">
        <v>43900</v>
      </c>
      <c r="L288" s="173">
        <v>44144</v>
      </c>
      <c r="M288" s="174">
        <v>33075</v>
      </c>
      <c r="N288" s="159">
        <v>0.34817082388510973</v>
      </c>
      <c r="O288" s="160">
        <v>134.838481</v>
      </c>
      <c r="P288" s="160">
        <v>0.16151899999999841</v>
      </c>
      <c r="Q288" s="161">
        <v>0.9</v>
      </c>
      <c r="R288" s="162">
        <v>24887.539999999994</v>
      </c>
      <c r="S288" s="163">
        <v>35447.323221999992</v>
      </c>
      <c r="T288" s="163"/>
      <c r="U288" s="163"/>
      <c r="V288" s="165">
        <v>7548.79</v>
      </c>
      <c r="W288" s="165">
        <v>42996.113221999993</v>
      </c>
      <c r="X288" s="166">
        <v>39105</v>
      </c>
      <c r="Y288" s="162">
        <v>3891.1132219999927</v>
      </c>
      <c r="Z288" s="240">
        <v>9.9504237872394707E-2</v>
      </c>
      <c r="AA288" s="240">
        <v>0.12330736872393722</v>
      </c>
      <c r="AB288" s="240">
        <v>0.12155876123257858</v>
      </c>
      <c r="AC288" s="240">
        <v>-2.2054523360183875E-2</v>
      </c>
      <c r="AD288" s="167" t="s">
        <v>972</v>
      </c>
    </row>
    <row r="289" spans="1:30">
      <c r="A289" s="147" t="s">
        <v>821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975</v>
      </c>
      <c r="J289" s="155" t="s">
        <v>1716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972</v>
      </c>
    </row>
    <row r="290" spans="1:30">
      <c r="A290" s="147" t="s">
        <v>822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975</v>
      </c>
      <c r="J290" s="155" t="s">
        <v>1331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972</v>
      </c>
    </row>
    <row r="291" spans="1:30">
      <c r="A291" s="147" t="s">
        <v>823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975</v>
      </c>
      <c r="J291" s="155" t="s">
        <v>1313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972</v>
      </c>
    </row>
    <row r="292" spans="1:30">
      <c r="A292" s="147" t="s">
        <v>831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975</v>
      </c>
      <c r="J292" s="155" t="s">
        <v>1132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972</v>
      </c>
    </row>
    <row r="293" spans="1:30">
      <c r="A293" s="147" t="s">
        <v>832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975</v>
      </c>
      <c r="J293" s="155" t="s">
        <v>1123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972</v>
      </c>
    </row>
    <row r="294" spans="1:30">
      <c r="A294" s="147" t="s">
        <v>833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975</v>
      </c>
      <c r="J294" s="155" t="s">
        <v>1050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972</v>
      </c>
    </row>
    <row r="295" spans="1:30">
      <c r="A295" s="147" t="s">
        <v>834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975</v>
      </c>
      <c r="J295" s="155" t="s">
        <v>1049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972</v>
      </c>
    </row>
    <row r="296" spans="1:30">
      <c r="A296" s="147" t="s">
        <v>835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975</v>
      </c>
      <c r="J296" s="155" t="s">
        <v>1124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972</v>
      </c>
    </row>
    <row r="297" spans="1:30">
      <c r="A297" s="147" t="s">
        <v>842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975</v>
      </c>
      <c r="J297" s="155" t="s">
        <v>1015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972</v>
      </c>
    </row>
    <row r="298" spans="1:30">
      <c r="A298" s="147" t="s">
        <v>843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975</v>
      </c>
      <c r="J298" s="155" t="s">
        <v>1105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972</v>
      </c>
    </row>
    <row r="299" spans="1:30">
      <c r="A299" s="147" t="s">
        <v>844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975</v>
      </c>
      <c r="J299" s="155" t="s">
        <v>1133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972</v>
      </c>
    </row>
    <row r="300" spans="1:30">
      <c r="A300" s="147" t="s">
        <v>845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975</v>
      </c>
      <c r="J300" s="155" t="s">
        <v>1125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972</v>
      </c>
    </row>
    <row r="301" spans="1:30">
      <c r="A301" s="147" t="s">
        <v>846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975</v>
      </c>
      <c r="J301" s="155" t="s">
        <v>1126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972</v>
      </c>
    </row>
    <row r="302" spans="1:30">
      <c r="A302" s="147" t="s">
        <v>854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975</v>
      </c>
      <c r="J302" s="155" t="s">
        <v>1127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972</v>
      </c>
    </row>
    <row r="303" spans="1:30">
      <c r="A303" s="147" t="s">
        <v>855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975</v>
      </c>
      <c r="J303" s="155" t="s">
        <v>1134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972</v>
      </c>
    </row>
    <row r="304" spans="1:30">
      <c r="A304" s="147" t="s">
        <v>856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975</v>
      </c>
      <c r="J304" s="155" t="s">
        <v>1128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972</v>
      </c>
    </row>
    <row r="305" spans="1:30">
      <c r="A305" s="147" t="s">
        <v>857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975</v>
      </c>
      <c r="J305" s="155" t="s">
        <v>1135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972</v>
      </c>
    </row>
    <row r="306" spans="1:30">
      <c r="A306" s="147" t="s">
        <v>858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975</v>
      </c>
      <c r="J306" s="155" t="s">
        <v>1129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972</v>
      </c>
    </row>
    <row r="307" spans="1:30">
      <c r="A307" s="147" t="s">
        <v>864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975</v>
      </c>
      <c r="J307" s="155" t="s">
        <v>1136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972</v>
      </c>
    </row>
    <row r="308" spans="1:30">
      <c r="A308" s="147" t="s">
        <v>865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975</v>
      </c>
      <c r="J308" s="155" t="s">
        <v>1647</v>
      </c>
      <c r="K308" s="173">
        <v>43929</v>
      </c>
      <c r="L308" s="173" t="s">
        <v>1639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972</v>
      </c>
    </row>
    <row r="309" spans="1:30">
      <c r="A309" s="147" t="s">
        <v>866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975</v>
      </c>
      <c r="J309" s="155" t="s">
        <v>1649</v>
      </c>
      <c r="K309" s="173">
        <v>43930</v>
      </c>
      <c r="L309" s="173" t="s">
        <v>1639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972</v>
      </c>
    </row>
    <row r="310" spans="1:30">
      <c r="A310" s="147" t="s">
        <v>867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975</v>
      </c>
      <c r="J310" s="155" t="s">
        <v>1648</v>
      </c>
      <c r="K310" s="173">
        <v>43931</v>
      </c>
      <c r="L310" s="173" t="s">
        <v>1639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972</v>
      </c>
    </row>
    <row r="311" spans="1:30">
      <c r="A311" s="147" t="s">
        <v>873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975</v>
      </c>
      <c r="J311" s="155" t="s">
        <v>1473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972</v>
      </c>
    </row>
    <row r="312" spans="1:30">
      <c r="A312" s="147" t="s">
        <v>874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975</v>
      </c>
      <c r="J312" s="155" t="s">
        <v>1137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972</v>
      </c>
    </row>
    <row r="313" spans="1:30">
      <c r="A313" s="147" t="s">
        <v>875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975</v>
      </c>
      <c r="J313" s="155" t="s">
        <v>1718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972</v>
      </c>
    </row>
    <row r="314" spans="1:30">
      <c r="A314" s="147" t="s">
        <v>876</v>
      </c>
      <c r="B314" s="148">
        <v>240</v>
      </c>
      <c r="C314" s="175">
        <v>180.06</v>
      </c>
      <c r="D314" s="176">
        <v>1.3312999999999999</v>
      </c>
      <c r="E314" s="151">
        <v>0.29000000000000004</v>
      </c>
      <c r="F314" s="171">
        <v>0.3199583333333334</v>
      </c>
      <c r="G314" s="153">
        <v>316.79000000000002</v>
      </c>
      <c r="H314" s="172">
        <v>76.79000000000002</v>
      </c>
      <c r="I314" s="148" t="s">
        <v>975</v>
      </c>
      <c r="J314" s="155" t="s">
        <v>1783</v>
      </c>
      <c r="K314" s="173">
        <v>43937</v>
      </c>
      <c r="L314" s="173">
        <v>44144</v>
      </c>
      <c r="M314" s="174">
        <v>49920</v>
      </c>
      <c r="N314" s="159">
        <v>0.56146534455128216</v>
      </c>
      <c r="O314" s="160">
        <v>239.71387799999999</v>
      </c>
      <c r="P314" s="160">
        <v>0.28612200000000598</v>
      </c>
      <c r="Q314" s="161">
        <v>1.6</v>
      </c>
      <c r="R314" s="162">
        <v>27596.779999999995</v>
      </c>
      <c r="S314" s="163">
        <v>36739.593213999993</v>
      </c>
      <c r="T314" s="163"/>
      <c r="U314" s="163"/>
      <c r="V314" s="165">
        <v>7548.79</v>
      </c>
      <c r="W314" s="165">
        <v>44288.383213999994</v>
      </c>
      <c r="X314" s="166">
        <v>42675</v>
      </c>
      <c r="Y314" s="162">
        <v>1613.383213999994</v>
      </c>
      <c r="Z314" s="240">
        <v>3.7806285038078258E-2</v>
      </c>
      <c r="AA314" s="240">
        <v>4.5931035941537468E-2</v>
      </c>
      <c r="AB314" s="240">
        <v>4.5146150908025318E-2</v>
      </c>
      <c r="AC314" s="240">
        <v>-7.3398658699470598E-3</v>
      </c>
      <c r="AD314" s="167" t="s">
        <v>972</v>
      </c>
    </row>
    <row r="315" spans="1:30">
      <c r="A315" s="147" t="s">
        <v>877</v>
      </c>
      <c r="B315" s="148">
        <v>240</v>
      </c>
      <c r="C315" s="175">
        <v>178.44</v>
      </c>
      <c r="D315" s="176">
        <v>1.3433999999999999</v>
      </c>
      <c r="E315" s="151">
        <v>0.29000000000000004</v>
      </c>
      <c r="F315" s="171">
        <v>0.30808333333333332</v>
      </c>
      <c r="G315" s="153">
        <v>313.94</v>
      </c>
      <c r="H315" s="172">
        <v>73.94</v>
      </c>
      <c r="I315" s="148" t="s">
        <v>975</v>
      </c>
      <c r="J315" s="155" t="s">
        <v>1784</v>
      </c>
      <c r="K315" s="173">
        <v>43938</v>
      </c>
      <c r="L315" s="173">
        <v>44144</v>
      </c>
      <c r="M315" s="174">
        <v>49680</v>
      </c>
      <c r="N315" s="159">
        <v>0.54323872785829308</v>
      </c>
      <c r="O315" s="160">
        <v>239.71629599999997</v>
      </c>
      <c r="P315" s="160">
        <v>0.2837040000000286</v>
      </c>
      <c r="Q315" s="161">
        <v>1.6</v>
      </c>
      <c r="R315" s="162">
        <v>27775.219999999994</v>
      </c>
      <c r="S315" s="163">
        <v>37313.230547999992</v>
      </c>
      <c r="T315" s="163"/>
      <c r="U315" s="163"/>
      <c r="V315" s="165">
        <v>7548.79</v>
      </c>
      <c r="W315" s="165">
        <v>44862.020547999993</v>
      </c>
      <c r="X315" s="166">
        <v>42915</v>
      </c>
      <c r="Y315" s="162">
        <v>1947.0205479999931</v>
      </c>
      <c r="Z315" s="240">
        <v>4.5369230991494591E-2</v>
      </c>
      <c r="AA315" s="240">
        <v>5.5053129752947516E-2</v>
      </c>
      <c r="AB315" s="240">
        <v>5.4333126319468406E-2</v>
      </c>
      <c r="AC315" s="240">
        <v>-8.9638953279738143E-3</v>
      </c>
      <c r="AD315" s="167" t="s">
        <v>972</v>
      </c>
    </row>
    <row r="316" spans="1:30">
      <c r="A316" s="147" t="s">
        <v>883</v>
      </c>
      <c r="B316" s="148">
        <v>240</v>
      </c>
      <c r="C316" s="175">
        <v>177.77</v>
      </c>
      <c r="D316" s="176">
        <v>1.3484</v>
      </c>
      <c r="E316" s="151">
        <v>0.29000000000000004</v>
      </c>
      <c r="F316" s="171">
        <v>0.30316666666666664</v>
      </c>
      <c r="G316" s="153">
        <v>312.76</v>
      </c>
      <c r="H316" s="172">
        <v>72.759999999999991</v>
      </c>
      <c r="I316" s="148" t="s">
        <v>975</v>
      </c>
      <c r="J316" s="155" t="s">
        <v>1785</v>
      </c>
      <c r="K316" s="173">
        <v>43941</v>
      </c>
      <c r="L316" s="173">
        <v>44144</v>
      </c>
      <c r="M316" s="174">
        <v>48960</v>
      </c>
      <c r="N316" s="159">
        <v>0.54243055555555553</v>
      </c>
      <c r="O316" s="160">
        <v>239.70506800000001</v>
      </c>
      <c r="P316" s="160">
        <v>0.29493199999998865</v>
      </c>
      <c r="Q316" s="161">
        <v>1.6</v>
      </c>
      <c r="R316" s="162">
        <v>27952.989999999994</v>
      </c>
      <c r="S316" s="163">
        <v>37691.811715999997</v>
      </c>
      <c r="T316" s="163"/>
      <c r="U316" s="163"/>
      <c r="V316" s="165">
        <v>7548.79</v>
      </c>
      <c r="W316" s="165">
        <v>45240.601715999997</v>
      </c>
      <c r="X316" s="166">
        <v>43155</v>
      </c>
      <c r="Y316" s="162">
        <v>2085.6017159999974</v>
      </c>
      <c r="Z316" s="240">
        <v>4.8328159332638121E-2</v>
      </c>
      <c r="AA316" s="240">
        <v>5.8574100304413124E-2</v>
      </c>
      <c r="AB316" s="240">
        <v>5.7926425304135831E-2</v>
      </c>
      <c r="AC316" s="240">
        <v>-9.5982659714977103E-3</v>
      </c>
      <c r="AD316" s="167" t="s">
        <v>972</v>
      </c>
    </row>
    <row r="317" spans="1:30">
      <c r="A317" s="147" t="s">
        <v>884</v>
      </c>
      <c r="B317" s="148">
        <v>240</v>
      </c>
      <c r="C317" s="175">
        <v>179.79</v>
      </c>
      <c r="D317" s="176">
        <v>1.3332999999999999</v>
      </c>
      <c r="E317" s="151">
        <v>0.29000000000000004</v>
      </c>
      <c r="F317" s="171">
        <v>0.31799999999999995</v>
      </c>
      <c r="G317" s="153">
        <v>316.32</v>
      </c>
      <c r="H317" s="172">
        <v>76.319999999999993</v>
      </c>
      <c r="I317" s="148" t="s">
        <v>975</v>
      </c>
      <c r="J317" s="155" t="s">
        <v>1786</v>
      </c>
      <c r="K317" s="173">
        <v>43942</v>
      </c>
      <c r="L317" s="173">
        <v>44144</v>
      </c>
      <c r="M317" s="174">
        <v>48720</v>
      </c>
      <c r="N317" s="159">
        <v>0.57177339901477831</v>
      </c>
      <c r="O317" s="160">
        <v>239.71400699999998</v>
      </c>
      <c r="P317" s="160">
        <v>0.28599300000001904</v>
      </c>
      <c r="Q317" s="161">
        <v>1.6</v>
      </c>
      <c r="R317" s="162">
        <v>28132.779999999995</v>
      </c>
      <c r="S317" s="163">
        <v>37509.435573999988</v>
      </c>
      <c r="T317" s="163"/>
      <c r="U317" s="163"/>
      <c r="V317" s="165">
        <v>7548.79</v>
      </c>
      <c r="W317" s="165">
        <v>45058.225573999989</v>
      </c>
      <c r="X317" s="166">
        <v>43395</v>
      </c>
      <c r="Y317" s="162">
        <v>1663.2255739999891</v>
      </c>
      <c r="Z317" s="240">
        <v>3.8327585528286523E-2</v>
      </c>
      <c r="AA317" s="240">
        <v>4.6398924014560805E-2</v>
      </c>
      <c r="AB317" s="240">
        <v>4.5817845143449221E-2</v>
      </c>
      <c r="AC317" s="240">
        <v>-7.4902596151626977E-3</v>
      </c>
      <c r="AD317" s="167" t="s">
        <v>972</v>
      </c>
    </row>
    <row r="318" spans="1:30">
      <c r="A318" s="147" t="s">
        <v>885</v>
      </c>
      <c r="B318" s="148">
        <v>240</v>
      </c>
      <c r="C318" s="175">
        <v>178.4</v>
      </c>
      <c r="D318" s="176">
        <v>1.3436999999999999</v>
      </c>
      <c r="E318" s="151">
        <v>0.29000000000000004</v>
      </c>
      <c r="F318" s="171">
        <v>0.30779166666666669</v>
      </c>
      <c r="G318" s="153">
        <v>313.87</v>
      </c>
      <c r="H318" s="172">
        <v>73.87</v>
      </c>
      <c r="I318" s="148" t="s">
        <v>975</v>
      </c>
      <c r="J318" s="155" t="s">
        <v>1787</v>
      </c>
      <c r="K318" s="173">
        <v>43943</v>
      </c>
      <c r="L318" s="173">
        <v>44144</v>
      </c>
      <c r="M318" s="174">
        <v>48480</v>
      </c>
      <c r="N318" s="159">
        <v>0.55615820957095718</v>
      </c>
      <c r="O318" s="160">
        <v>239.71607999999998</v>
      </c>
      <c r="P318" s="160">
        <v>0.28392000000002326</v>
      </c>
      <c r="Q318" s="161">
        <v>1.6</v>
      </c>
      <c r="R318" s="162">
        <v>28311.179999999997</v>
      </c>
      <c r="S318" s="163">
        <v>38041.732565999991</v>
      </c>
      <c r="T318" s="163"/>
      <c r="U318" s="163"/>
      <c r="V318" s="165">
        <v>7548.79</v>
      </c>
      <c r="W318" s="165">
        <v>45590.522565999992</v>
      </c>
      <c r="X318" s="166">
        <v>43635</v>
      </c>
      <c r="Y318" s="162">
        <v>1955.5225659999924</v>
      </c>
      <c r="Z318" s="240">
        <v>4.4815459287269155E-2</v>
      </c>
      <c r="AA318" s="240">
        <v>5.4190300560795768E-2</v>
      </c>
      <c r="AB318" s="240">
        <v>5.3672047438982018E-2</v>
      </c>
      <c r="AC318" s="240">
        <v>-8.8565881517128631E-3</v>
      </c>
      <c r="AD318" s="167" t="s">
        <v>972</v>
      </c>
    </row>
    <row r="319" spans="1:30">
      <c r="A319" s="147" t="s">
        <v>886</v>
      </c>
      <c r="B319" s="148">
        <v>240</v>
      </c>
      <c r="C319" s="175">
        <v>178.81</v>
      </c>
      <c r="D319" s="176">
        <v>1.3406</v>
      </c>
      <c r="E319" s="151">
        <v>0.29000000000000004</v>
      </c>
      <c r="F319" s="171">
        <v>0.31079166666666658</v>
      </c>
      <c r="G319" s="153">
        <v>314.58999999999997</v>
      </c>
      <c r="H319" s="172">
        <v>74.589999999999975</v>
      </c>
      <c r="I319" s="148" t="s">
        <v>975</v>
      </c>
      <c r="J319" s="155" t="s">
        <v>1788</v>
      </c>
      <c r="K319" s="173">
        <v>43944</v>
      </c>
      <c r="L319" s="173">
        <v>44144</v>
      </c>
      <c r="M319" s="174">
        <v>48240</v>
      </c>
      <c r="N319" s="159">
        <v>0.56437292703150899</v>
      </c>
      <c r="O319" s="160">
        <v>239.71268600000002</v>
      </c>
      <c r="P319" s="160">
        <v>0.28731399999998075</v>
      </c>
      <c r="Q319" s="161">
        <v>1.6</v>
      </c>
      <c r="R319" s="162">
        <v>28489.989999999998</v>
      </c>
      <c r="S319" s="163">
        <v>38193.680593999998</v>
      </c>
      <c r="T319" s="163"/>
      <c r="U319" s="163"/>
      <c r="V319" s="165">
        <v>7548.79</v>
      </c>
      <c r="W319" s="165">
        <v>45742.470593999999</v>
      </c>
      <c r="X319" s="166">
        <v>43875</v>
      </c>
      <c r="Y319" s="162">
        <v>1867.4705939999985</v>
      </c>
      <c r="Z319" s="240">
        <v>4.2563432341880203E-2</v>
      </c>
      <c r="AA319" s="240">
        <v>5.1408352096186105E-2</v>
      </c>
      <c r="AB319" s="240">
        <v>5.0954318085469685E-2</v>
      </c>
      <c r="AC319" s="240">
        <v>-8.3908857435894824E-3</v>
      </c>
      <c r="AD319" s="167" t="s">
        <v>972</v>
      </c>
    </row>
    <row r="320" spans="1:30">
      <c r="A320" s="147" t="s">
        <v>887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975</v>
      </c>
      <c r="J320" s="155" t="s">
        <v>1719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972</v>
      </c>
    </row>
    <row r="321" spans="1:30">
      <c r="A321" s="147" t="s">
        <v>893</v>
      </c>
      <c r="B321" s="148">
        <v>240</v>
      </c>
      <c r="C321" s="175">
        <v>179.08</v>
      </c>
      <c r="D321" s="176">
        <v>1.3386</v>
      </c>
      <c r="E321" s="151">
        <v>0.29000000000000004</v>
      </c>
      <c r="F321" s="171">
        <v>0.31279166666666663</v>
      </c>
      <c r="G321" s="153">
        <v>315.07</v>
      </c>
      <c r="H321" s="172">
        <v>75.069999999999993</v>
      </c>
      <c r="I321" s="148" t="s">
        <v>975</v>
      </c>
      <c r="J321" s="155" t="s">
        <v>1789</v>
      </c>
      <c r="K321" s="173">
        <v>43948</v>
      </c>
      <c r="L321" s="173">
        <v>44144</v>
      </c>
      <c r="M321" s="174">
        <v>47280</v>
      </c>
      <c r="N321" s="159">
        <v>0.57953785956006765</v>
      </c>
      <c r="O321" s="160">
        <v>239.71648800000003</v>
      </c>
      <c r="P321" s="160">
        <v>0.28351199999997334</v>
      </c>
      <c r="Q321" s="161">
        <v>1.6</v>
      </c>
      <c r="R321" s="162">
        <v>28849.329999999998</v>
      </c>
      <c r="S321" s="163">
        <v>38617.713137999999</v>
      </c>
      <c r="T321" s="163"/>
      <c r="U321" s="163"/>
      <c r="V321" s="165">
        <v>7548.79</v>
      </c>
      <c r="W321" s="165">
        <v>46166.503138</v>
      </c>
      <c r="X321" s="166">
        <v>44355</v>
      </c>
      <c r="Y321" s="162">
        <v>1811.503138</v>
      </c>
      <c r="Z321" s="240">
        <v>4.0841013143952276E-2</v>
      </c>
      <c r="AA321" s="240">
        <v>4.92173233266886E-2</v>
      </c>
      <c r="AB321" s="240">
        <v>4.8874810280689518E-2</v>
      </c>
      <c r="AC321" s="240">
        <v>-8.0337971367372418E-3</v>
      </c>
      <c r="AD321" s="167" t="s">
        <v>972</v>
      </c>
    </row>
    <row r="322" spans="1:30">
      <c r="A322" s="147" t="s">
        <v>894</v>
      </c>
      <c r="B322" s="148">
        <v>240</v>
      </c>
      <c r="C322" s="175">
        <v>177.93</v>
      </c>
      <c r="D322" s="176">
        <v>1.3472</v>
      </c>
      <c r="E322" s="151">
        <v>0.29000000000000004</v>
      </c>
      <c r="F322" s="171">
        <v>0.3043333333333334</v>
      </c>
      <c r="G322" s="153">
        <v>313.04000000000002</v>
      </c>
      <c r="H322" s="172">
        <v>73.04000000000002</v>
      </c>
      <c r="I322" s="148" t="s">
        <v>975</v>
      </c>
      <c r="J322" s="155" t="s">
        <v>1790</v>
      </c>
      <c r="K322" s="173">
        <v>43949</v>
      </c>
      <c r="L322" s="173">
        <v>44144</v>
      </c>
      <c r="M322" s="174">
        <v>47040</v>
      </c>
      <c r="N322" s="159">
        <v>0.56674319727891176</v>
      </c>
      <c r="O322" s="160">
        <v>239.70729600000001</v>
      </c>
      <c r="P322" s="160">
        <v>0.29270399999998631</v>
      </c>
      <c r="Q322" s="161">
        <v>1.6</v>
      </c>
      <c r="R322" s="162">
        <v>29027.26</v>
      </c>
      <c r="S322" s="163">
        <v>39105.524672</v>
      </c>
      <c r="T322" s="163"/>
      <c r="U322" s="163"/>
      <c r="V322" s="165">
        <v>7548.79</v>
      </c>
      <c r="W322" s="165">
        <v>46654.314672</v>
      </c>
      <c r="X322" s="166">
        <v>44595</v>
      </c>
      <c r="Y322" s="162">
        <v>2059.3146720000004</v>
      </c>
      <c r="Z322" s="240">
        <v>4.6178151631348863E-2</v>
      </c>
      <c r="AA322" s="240">
        <v>5.5587728731225194E-2</v>
      </c>
      <c r="AB322" s="240">
        <v>5.5307572956609041E-2</v>
      </c>
      <c r="AC322" s="240">
        <v>-9.1294213252601786E-3</v>
      </c>
      <c r="AD322" s="167" t="s">
        <v>972</v>
      </c>
    </row>
    <row r="323" spans="1:30">
      <c r="A323" s="147" t="s">
        <v>895</v>
      </c>
      <c r="B323" s="148">
        <v>240</v>
      </c>
      <c r="C323" s="175">
        <v>177.12</v>
      </c>
      <c r="D323" s="176">
        <v>1.3533999999999999</v>
      </c>
      <c r="E323" s="151">
        <v>0.29000000000000004</v>
      </c>
      <c r="F323" s="171">
        <v>0.29841666666666666</v>
      </c>
      <c r="G323" s="153">
        <v>311.62</v>
      </c>
      <c r="H323" s="172">
        <v>71.62</v>
      </c>
      <c r="I323" s="148" t="s">
        <v>975</v>
      </c>
      <c r="J323" s="155" t="s">
        <v>1791</v>
      </c>
      <c r="K323" s="173">
        <v>43950</v>
      </c>
      <c r="L323" s="173">
        <v>44144</v>
      </c>
      <c r="M323" s="174">
        <v>46800</v>
      </c>
      <c r="N323" s="159">
        <v>0.55857478632478641</v>
      </c>
      <c r="O323" s="160">
        <v>239.71420799999999</v>
      </c>
      <c r="P323" s="160">
        <v>0.28579200000001492</v>
      </c>
      <c r="Q323" s="161">
        <v>1.6</v>
      </c>
      <c r="R323" s="162">
        <v>29204.379999999997</v>
      </c>
      <c r="S323" s="163">
        <v>39525.207891999991</v>
      </c>
      <c r="T323" s="163"/>
      <c r="U323" s="163"/>
      <c r="V323" s="165">
        <v>7548.79</v>
      </c>
      <c r="W323" s="165">
        <v>47073.997891999992</v>
      </c>
      <c r="X323" s="166">
        <v>44835</v>
      </c>
      <c r="Y323" s="162">
        <v>2238.9978919999921</v>
      </c>
      <c r="Z323" s="240">
        <v>4.993861697334645E-2</v>
      </c>
      <c r="AA323" s="240">
        <v>6.0048953540732475E-2</v>
      </c>
      <c r="AB323" s="240">
        <v>5.9835812646369835E-2</v>
      </c>
      <c r="AC323" s="240">
        <v>-9.8971956730233845E-3</v>
      </c>
      <c r="AD323" s="167" t="s">
        <v>972</v>
      </c>
    </row>
    <row r="324" spans="1:30">
      <c r="A324" s="147" t="s">
        <v>896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975</v>
      </c>
      <c r="J324" s="155" t="s">
        <v>1314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972</v>
      </c>
    </row>
    <row r="325" spans="1:30">
      <c r="A325" s="147" t="s">
        <v>904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975</v>
      </c>
      <c r="J325" s="155" t="s">
        <v>1334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972</v>
      </c>
    </row>
    <row r="326" spans="1:30">
      <c r="A326" s="147" t="s">
        <v>905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975</v>
      </c>
      <c r="J326" s="155" t="s">
        <v>1335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972</v>
      </c>
    </row>
    <row r="327" spans="1:30">
      <c r="A327" s="147" t="s">
        <v>906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975</v>
      </c>
      <c r="J327" s="155" t="s">
        <v>1474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972</v>
      </c>
    </row>
    <row r="328" spans="1:30">
      <c r="A328" s="147" t="s">
        <v>912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975</v>
      </c>
      <c r="J328" s="155" t="s">
        <v>1472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972</v>
      </c>
    </row>
    <row r="329" spans="1:30">
      <c r="A329" s="147" t="s">
        <v>913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975</v>
      </c>
      <c r="J329" s="155" t="s">
        <v>1475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972</v>
      </c>
    </row>
    <row r="330" spans="1:30">
      <c r="A330" s="147" t="s">
        <v>914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975</v>
      </c>
      <c r="J330" s="155" t="s">
        <v>1471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972</v>
      </c>
    </row>
    <row r="331" spans="1:30">
      <c r="A331" s="147" t="s">
        <v>915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975</v>
      </c>
      <c r="J331" s="155" t="s">
        <v>1337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972</v>
      </c>
    </row>
    <row r="332" spans="1:30">
      <c r="A332" s="147" t="s">
        <v>916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975</v>
      </c>
      <c r="J332" s="155" t="s">
        <v>1312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972</v>
      </c>
    </row>
    <row r="333" spans="1:30">
      <c r="A333" s="147" t="s">
        <v>917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975</v>
      </c>
      <c r="J333" s="155" t="s">
        <v>1340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972</v>
      </c>
    </row>
    <row r="334" spans="1:30">
      <c r="A334" s="147" t="s">
        <v>918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975</v>
      </c>
      <c r="J334" s="155" t="s">
        <v>1476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972</v>
      </c>
    </row>
    <row r="335" spans="1:30">
      <c r="A335" s="147" t="s">
        <v>919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975</v>
      </c>
      <c r="J335" s="155" t="s">
        <v>1338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972</v>
      </c>
    </row>
    <row r="336" spans="1:30">
      <c r="A336" s="147" t="s">
        <v>920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975</v>
      </c>
      <c r="J336" s="155" t="s">
        <v>1315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972</v>
      </c>
    </row>
    <row r="337" spans="1:30">
      <c r="A337" s="147" t="s">
        <v>921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975</v>
      </c>
      <c r="J337" s="155" t="s">
        <v>1294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972</v>
      </c>
    </row>
    <row r="338" spans="1:30">
      <c r="A338" s="147" t="s">
        <v>932</v>
      </c>
      <c r="B338" s="148">
        <v>240</v>
      </c>
      <c r="C338" s="175">
        <v>178.37</v>
      </c>
      <c r="D338" s="176">
        <v>1.3439000000000001</v>
      </c>
      <c r="E338" s="151">
        <v>0.29000000000000004</v>
      </c>
      <c r="F338" s="171">
        <v>0.30758333333333332</v>
      </c>
      <c r="G338" s="153">
        <v>313.82</v>
      </c>
      <c r="H338" s="172">
        <v>73.819999999999993</v>
      </c>
      <c r="I338" s="148" t="s">
        <v>975</v>
      </c>
      <c r="J338" s="155" t="s">
        <v>1792</v>
      </c>
      <c r="K338" s="173">
        <v>43976</v>
      </c>
      <c r="L338" s="173">
        <v>44144</v>
      </c>
      <c r="M338" s="174">
        <v>40560</v>
      </c>
      <c r="N338" s="159">
        <v>0.66430719921104531</v>
      </c>
      <c r="O338" s="160">
        <v>239.71144300000003</v>
      </c>
      <c r="P338" s="160">
        <v>0.28855699999996887</v>
      </c>
      <c r="Q338" s="161">
        <v>1.6</v>
      </c>
      <c r="R338" s="162">
        <v>30754.93</v>
      </c>
      <c r="S338" s="163">
        <v>41331.550427000002</v>
      </c>
      <c r="T338" s="163"/>
      <c r="U338" s="163"/>
      <c r="V338" s="165">
        <v>7548.79</v>
      </c>
      <c r="W338" s="165">
        <v>48880.340427000003</v>
      </c>
      <c r="X338" s="166">
        <v>46965</v>
      </c>
      <c r="Y338" s="162">
        <v>1915.3404270000028</v>
      </c>
      <c r="Z338" s="240">
        <v>4.0782293771957967E-2</v>
      </c>
      <c r="AA338" s="240">
        <v>4.8592709116376254E-2</v>
      </c>
      <c r="AB338" s="240">
        <v>4.9036064196742002E-2</v>
      </c>
      <c r="AC338" s="240">
        <v>-8.2537704247840349E-3</v>
      </c>
      <c r="AD338" s="167" t="s">
        <v>972</v>
      </c>
    </row>
    <row r="339" spans="1:30">
      <c r="A339" s="147" t="s">
        <v>933</v>
      </c>
      <c r="B339" s="148">
        <v>240</v>
      </c>
      <c r="C339" s="175">
        <v>176.48</v>
      </c>
      <c r="D339" s="176">
        <v>1.3583000000000001</v>
      </c>
      <c r="E339" s="151">
        <v>0.29000000000000004</v>
      </c>
      <c r="F339" s="171">
        <v>0.29370833333333335</v>
      </c>
      <c r="G339" s="153">
        <v>310.49</v>
      </c>
      <c r="H339" s="172">
        <v>70.490000000000009</v>
      </c>
      <c r="I339" s="148" t="s">
        <v>975</v>
      </c>
      <c r="J339" s="155" t="s">
        <v>1793</v>
      </c>
      <c r="K339" s="173">
        <v>43977</v>
      </c>
      <c r="L339" s="173">
        <v>44144</v>
      </c>
      <c r="M339" s="174">
        <v>40320</v>
      </c>
      <c r="N339" s="159">
        <v>0.63811631944444447</v>
      </c>
      <c r="O339" s="160">
        <v>239.712784</v>
      </c>
      <c r="P339" s="160">
        <v>0.2872160000000008</v>
      </c>
      <c r="Q339" s="161">
        <v>1.6</v>
      </c>
      <c r="R339" s="162">
        <v>30931.41</v>
      </c>
      <c r="S339" s="163">
        <v>42014.134203000001</v>
      </c>
      <c r="T339" s="163"/>
      <c r="U339" s="163"/>
      <c r="V339" s="165">
        <v>7548.79</v>
      </c>
      <c r="W339" s="165">
        <v>49562.924203000002</v>
      </c>
      <c r="X339" s="166">
        <v>47205</v>
      </c>
      <c r="Y339" s="162">
        <v>2357.9242030000023</v>
      </c>
      <c r="Z339" s="240">
        <v>4.9950729859125076E-2</v>
      </c>
      <c r="AA339" s="240">
        <v>5.9459141531679416E-2</v>
      </c>
      <c r="AB339" s="240">
        <v>5.9964029636690785E-2</v>
      </c>
      <c r="AC339" s="240">
        <v>-1.001329977756571E-2</v>
      </c>
      <c r="AD339" s="167" t="s">
        <v>972</v>
      </c>
    </row>
    <row r="340" spans="1:30">
      <c r="A340" s="147" t="s">
        <v>934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975</v>
      </c>
      <c r="J340" s="155" t="s">
        <v>1295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40">
        <v>4.4055129594423148E-2</v>
      </c>
      <c r="AA340" s="240">
        <v>5.2412827732556844E-2</v>
      </c>
      <c r="AB340" s="240">
        <v>5.294210128855048E-2</v>
      </c>
      <c r="AC340" s="240">
        <v>-8.8869716941273325E-3</v>
      </c>
      <c r="AD340" s="167" t="s">
        <v>972</v>
      </c>
    </row>
    <row r="341" spans="1:30">
      <c r="A341" s="147" t="s">
        <v>935</v>
      </c>
      <c r="B341" s="148">
        <v>240</v>
      </c>
      <c r="C341" s="175">
        <v>177.1</v>
      </c>
      <c r="D341" s="176">
        <v>1.3534999999999999</v>
      </c>
      <c r="E341" s="151">
        <v>0.29000000000000004</v>
      </c>
      <c r="F341" s="171">
        <v>0.29824999999999996</v>
      </c>
      <c r="G341" s="153">
        <v>311.58</v>
      </c>
      <c r="H341" s="172">
        <v>71.579999999999984</v>
      </c>
      <c r="I341" s="148" t="s">
        <v>975</v>
      </c>
      <c r="J341" s="155" t="s">
        <v>1794</v>
      </c>
      <c r="K341" s="173">
        <v>43979</v>
      </c>
      <c r="L341" s="173">
        <v>44144</v>
      </c>
      <c r="M341" s="174">
        <v>39840</v>
      </c>
      <c r="N341" s="159">
        <v>0.65579066265060226</v>
      </c>
      <c r="O341" s="160">
        <v>239.70484999999996</v>
      </c>
      <c r="P341" s="160">
        <v>0.29515000000003511</v>
      </c>
      <c r="Q341" s="161">
        <v>1.6</v>
      </c>
      <c r="R341" s="162">
        <v>31208.429999999997</v>
      </c>
      <c r="S341" s="163">
        <v>42240.610004999995</v>
      </c>
      <c r="T341" s="163"/>
      <c r="U341" s="163"/>
      <c r="V341" s="165">
        <v>7548.79</v>
      </c>
      <c r="W341" s="165">
        <v>49789.400004999996</v>
      </c>
      <c r="X341" s="166">
        <v>47580</v>
      </c>
      <c r="Y341" s="162">
        <v>2209.4000049999959</v>
      </c>
      <c r="Z341" s="240">
        <v>4.6435477196300923E-2</v>
      </c>
      <c r="AA341" s="240">
        <v>5.5191936616454829E-2</v>
      </c>
      <c r="AB341" s="240">
        <v>5.5774092580916035E-2</v>
      </c>
      <c r="AC341" s="240">
        <v>-9.3386153846151121E-3</v>
      </c>
      <c r="AD341" s="167" t="s">
        <v>972</v>
      </c>
    </row>
    <row r="342" spans="1:30">
      <c r="A342" s="147" t="s">
        <v>936</v>
      </c>
      <c r="B342" s="148">
        <v>240</v>
      </c>
      <c r="C342" s="175">
        <v>176.56</v>
      </c>
      <c r="D342" s="176">
        <v>1.3576999999999999</v>
      </c>
      <c r="E342" s="151">
        <v>0.29000000000000004</v>
      </c>
      <c r="F342" s="171">
        <v>0.29429166666666667</v>
      </c>
      <c r="G342" s="153">
        <v>310.63</v>
      </c>
      <c r="H342" s="172">
        <v>70.63</v>
      </c>
      <c r="I342" s="148" t="s">
        <v>975</v>
      </c>
      <c r="J342" s="155" t="s">
        <v>1795</v>
      </c>
      <c r="K342" s="173">
        <v>43980</v>
      </c>
      <c r="L342" s="173">
        <v>44144</v>
      </c>
      <c r="M342" s="174">
        <v>39600</v>
      </c>
      <c r="N342" s="159">
        <v>0.65100883838383838</v>
      </c>
      <c r="O342" s="160">
        <v>239.71551199999999</v>
      </c>
      <c r="P342" s="160">
        <v>0.28448800000001029</v>
      </c>
      <c r="Q342" s="161">
        <v>1.6</v>
      </c>
      <c r="R342" s="162">
        <v>31384.989999999998</v>
      </c>
      <c r="S342" s="163">
        <v>42611.400922999994</v>
      </c>
      <c r="T342" s="163"/>
      <c r="U342" s="163"/>
      <c r="V342" s="165">
        <v>7548.79</v>
      </c>
      <c r="W342" s="165">
        <v>50160.190922999995</v>
      </c>
      <c r="X342" s="166">
        <v>47820</v>
      </c>
      <c r="Y342" s="162">
        <v>2340.1909229999947</v>
      </c>
      <c r="Z342" s="240">
        <v>4.8937493161856915E-2</v>
      </c>
      <c r="AA342" s="240">
        <v>5.8110767543364084E-2</v>
      </c>
      <c r="AB342" s="240">
        <v>5.8747917754077505E-2</v>
      </c>
      <c r="AC342" s="240">
        <v>-9.8104245922205902E-3</v>
      </c>
      <c r="AD342" s="167" t="s">
        <v>972</v>
      </c>
    </row>
    <row r="343" spans="1:30">
      <c r="A343" s="147" t="s">
        <v>943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975</v>
      </c>
      <c r="J343" s="155" t="s">
        <v>1470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40">
        <v>7.144105582316751E-2</v>
      </c>
      <c r="AA343" s="240">
        <v>8.4787853946212799E-2</v>
      </c>
      <c r="AB343" s="240">
        <v>8.5484752955895749E-2</v>
      </c>
      <c r="AC343" s="240">
        <v>-1.4043697132728239E-2</v>
      </c>
      <c r="AD343" s="167" t="s">
        <v>972</v>
      </c>
    </row>
    <row r="344" spans="1:30">
      <c r="A344" s="147" t="s">
        <v>944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975</v>
      </c>
      <c r="J344" s="155" t="s">
        <v>1650</v>
      </c>
      <c r="K344" s="173">
        <v>43984</v>
      </c>
      <c r="L344" s="173" t="s">
        <v>1639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972</v>
      </c>
    </row>
    <row r="345" spans="1:30">
      <c r="A345" s="147" t="s">
        <v>945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975</v>
      </c>
      <c r="J345" s="155" t="s">
        <v>1651</v>
      </c>
      <c r="K345" s="173">
        <v>43985</v>
      </c>
      <c r="L345" s="173" t="s">
        <v>1639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972</v>
      </c>
    </row>
    <row r="346" spans="1:30">
      <c r="A346" s="147" t="s">
        <v>946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975</v>
      </c>
      <c r="J346" s="155" t="s">
        <v>1653</v>
      </c>
      <c r="K346" s="173">
        <v>43986</v>
      </c>
      <c r="L346" s="173" t="s">
        <v>1639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972</v>
      </c>
    </row>
    <row r="347" spans="1:30">
      <c r="A347" s="147" t="s">
        <v>947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975</v>
      </c>
      <c r="J347" s="155" t="s">
        <v>1652</v>
      </c>
      <c r="K347" s="173">
        <v>43987</v>
      </c>
      <c r="L347" s="173" t="s">
        <v>1639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972</v>
      </c>
    </row>
    <row r="348" spans="1:30">
      <c r="A348" s="147" t="s">
        <v>948</v>
      </c>
      <c r="B348" s="148">
        <v>135</v>
      </c>
      <c r="C348" s="175">
        <v>95.57</v>
      </c>
      <c r="D348" s="176">
        <v>1.4109</v>
      </c>
      <c r="E348" s="151">
        <v>0.22000000000000003</v>
      </c>
      <c r="F348" s="171">
        <v>0.24548148148148138</v>
      </c>
      <c r="G348" s="153">
        <v>168.14</v>
      </c>
      <c r="H348" s="172">
        <v>33.139999999999986</v>
      </c>
      <c r="I348" s="148" t="s">
        <v>975</v>
      </c>
      <c r="J348" s="155" t="s">
        <v>1796</v>
      </c>
      <c r="K348" s="173">
        <v>43990</v>
      </c>
      <c r="L348" s="173">
        <v>44144</v>
      </c>
      <c r="M348" s="174">
        <v>20925</v>
      </c>
      <c r="N348" s="159">
        <v>0.57806929510155292</v>
      </c>
      <c r="O348" s="160">
        <v>134.83971299999999</v>
      </c>
      <c r="P348" s="160">
        <v>0.16028700000001095</v>
      </c>
      <c r="Q348" s="161">
        <v>0.9</v>
      </c>
      <c r="R348" s="162">
        <v>31962.999999999996</v>
      </c>
      <c r="S348" s="163">
        <v>45096.596699999995</v>
      </c>
      <c r="T348" s="163"/>
      <c r="U348" s="163"/>
      <c r="V348" s="165">
        <v>7548.79</v>
      </c>
      <c r="W348" s="165">
        <v>52645.386699999995</v>
      </c>
      <c r="X348" s="166">
        <v>48630</v>
      </c>
      <c r="Y348" s="162">
        <v>4015.3866999999955</v>
      </c>
      <c r="Z348" s="240">
        <v>8.257015628213038E-2</v>
      </c>
      <c r="AA348" s="240">
        <v>9.7742658991787135E-2</v>
      </c>
      <c r="AB348" s="240">
        <v>9.8677665391733171E-2</v>
      </c>
      <c r="AC348" s="240">
        <v>-1.6107509109602791E-2</v>
      </c>
      <c r="AD348" s="167" t="s">
        <v>972</v>
      </c>
    </row>
    <row r="349" spans="1:30">
      <c r="A349" s="147" t="s">
        <v>949</v>
      </c>
      <c r="B349" s="148">
        <v>135</v>
      </c>
      <c r="C349" s="175">
        <v>95.02</v>
      </c>
      <c r="D349" s="176">
        <v>1.419</v>
      </c>
      <c r="E349" s="151">
        <v>0.22000000000000003</v>
      </c>
      <c r="F349" s="171">
        <v>0.2382962962962962</v>
      </c>
      <c r="G349" s="153">
        <v>167.17</v>
      </c>
      <c r="H349" s="172">
        <v>32.169999999999987</v>
      </c>
      <c r="I349" s="148" t="s">
        <v>975</v>
      </c>
      <c r="J349" s="155" t="s">
        <v>1797</v>
      </c>
      <c r="K349" s="173">
        <v>43991</v>
      </c>
      <c r="L349" s="173">
        <v>44144</v>
      </c>
      <c r="M349" s="174">
        <v>20790</v>
      </c>
      <c r="N349" s="159">
        <v>0.56479316979316962</v>
      </c>
      <c r="O349" s="160">
        <v>134.83338000000001</v>
      </c>
      <c r="P349" s="160">
        <v>0.16661999999999466</v>
      </c>
      <c r="Q349" s="161">
        <v>0.9</v>
      </c>
      <c r="R349" s="162">
        <v>32058.019999999997</v>
      </c>
      <c r="S349" s="163">
        <v>45490.330379999999</v>
      </c>
      <c r="T349" s="163"/>
      <c r="U349" s="163"/>
      <c r="V349" s="165">
        <v>7548.79</v>
      </c>
      <c r="W349" s="165">
        <v>53039.12038</v>
      </c>
      <c r="X349" s="166">
        <v>48765</v>
      </c>
      <c r="Y349" s="162">
        <v>4274.1203800000003</v>
      </c>
      <c r="Z349" s="240">
        <v>8.7647295806418501E-2</v>
      </c>
      <c r="AA349" s="240">
        <v>0.10369998551540771</v>
      </c>
      <c r="AB349" s="240">
        <v>0.1046911362657641</v>
      </c>
      <c r="AC349" s="240">
        <v>-1.7043840459345594E-2</v>
      </c>
      <c r="AD349" s="167" t="s">
        <v>972</v>
      </c>
    </row>
    <row r="350" spans="1:30">
      <c r="A350" s="147" t="s">
        <v>950</v>
      </c>
      <c r="B350" s="148">
        <v>135</v>
      </c>
      <c r="C350" s="175">
        <v>95.11</v>
      </c>
      <c r="D350" s="176">
        <v>1.4177999999999999</v>
      </c>
      <c r="E350" s="151">
        <v>0.22000000000000003</v>
      </c>
      <c r="F350" s="171">
        <v>0.23948148148148157</v>
      </c>
      <c r="G350" s="153">
        <v>167.33</v>
      </c>
      <c r="H350" s="172">
        <v>32.330000000000013</v>
      </c>
      <c r="I350" s="148" t="s">
        <v>975</v>
      </c>
      <c r="J350" s="155" t="s">
        <v>1798</v>
      </c>
      <c r="K350" s="173">
        <v>43992</v>
      </c>
      <c r="L350" s="173">
        <v>44144</v>
      </c>
      <c r="M350" s="174">
        <v>20655</v>
      </c>
      <c r="N350" s="159">
        <v>0.57131203098523375</v>
      </c>
      <c r="O350" s="160">
        <v>134.846958</v>
      </c>
      <c r="P350" s="160">
        <v>0.15304199999999923</v>
      </c>
      <c r="Q350" s="161">
        <v>0.9</v>
      </c>
      <c r="R350" s="162">
        <v>32153.129999999997</v>
      </c>
      <c r="S350" s="163">
        <v>45586.707713999996</v>
      </c>
      <c r="T350" s="163"/>
      <c r="U350" s="163"/>
      <c r="V350" s="165">
        <v>7548.79</v>
      </c>
      <c r="W350" s="165">
        <v>53135.497713999997</v>
      </c>
      <c r="X350" s="166">
        <v>48900</v>
      </c>
      <c r="Y350" s="162">
        <v>4235.4977139999974</v>
      </c>
      <c r="Z350" s="240">
        <v>8.6615495173824053E-2</v>
      </c>
      <c r="AA350" s="240">
        <v>0.10242741902836694</v>
      </c>
      <c r="AB350" s="240">
        <v>0.10346736134969281</v>
      </c>
      <c r="AC350" s="240">
        <v>-1.6851866175868757E-2</v>
      </c>
      <c r="AD350" s="167" t="s">
        <v>972</v>
      </c>
    </row>
    <row r="351" spans="1:30">
      <c r="A351" s="147" t="s">
        <v>951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975</v>
      </c>
      <c r="J351" s="155" t="s">
        <v>1654</v>
      </c>
      <c r="K351" s="173">
        <v>43993</v>
      </c>
      <c r="L351" s="173" t="s">
        <v>1639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972</v>
      </c>
    </row>
    <row r="352" spans="1:30">
      <c r="A352" s="147" t="s">
        <v>952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975</v>
      </c>
      <c r="J352" s="155" t="s">
        <v>1717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972</v>
      </c>
    </row>
    <row r="353" spans="1:30">
      <c r="A353" s="147" t="s">
        <v>958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975</v>
      </c>
      <c r="J353" s="155" t="s">
        <v>1469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40">
        <v>6.7510760795051139E-2</v>
      </c>
      <c r="AA353" s="240">
        <v>7.971552161941875E-2</v>
      </c>
      <c r="AB353" s="240">
        <v>8.0858517493154203E-2</v>
      </c>
      <c r="AC353" s="240">
        <v>-1.3347756698103064E-2</v>
      </c>
      <c r="AD353" s="167" t="s">
        <v>972</v>
      </c>
    </row>
    <row r="354" spans="1:30">
      <c r="A354" s="147" t="s">
        <v>959</v>
      </c>
      <c r="B354" s="148">
        <v>135</v>
      </c>
      <c r="C354" s="175">
        <v>95.65</v>
      </c>
      <c r="D354" s="176">
        <v>1.4097</v>
      </c>
      <c r="E354" s="151">
        <v>0.22000000000000003</v>
      </c>
      <c r="F354" s="171">
        <v>0.24651851851851853</v>
      </c>
      <c r="G354" s="153">
        <v>168.28</v>
      </c>
      <c r="H354" s="172">
        <v>33.28</v>
      </c>
      <c r="I354" s="148" t="s">
        <v>975</v>
      </c>
      <c r="J354" s="155" t="s">
        <v>1799</v>
      </c>
      <c r="K354" s="173">
        <v>43998</v>
      </c>
      <c r="L354" s="173">
        <v>44144</v>
      </c>
      <c r="M354" s="174">
        <v>19845</v>
      </c>
      <c r="N354" s="159">
        <v>0.61210380448475687</v>
      </c>
      <c r="O354" s="160">
        <v>134.837805</v>
      </c>
      <c r="P354" s="160">
        <v>0.16219499999999698</v>
      </c>
      <c r="Q354" s="161">
        <v>0.9</v>
      </c>
      <c r="R354" s="162">
        <v>32537.78</v>
      </c>
      <c r="S354" s="163">
        <v>45868.508465999999</v>
      </c>
      <c r="T354" s="163"/>
      <c r="U354" s="163"/>
      <c r="V354" s="165">
        <v>7548.79</v>
      </c>
      <c r="W354" s="165">
        <v>53417.298466</v>
      </c>
      <c r="X354" s="166">
        <v>49440</v>
      </c>
      <c r="Y354" s="162">
        <v>3977.2984660000002</v>
      </c>
      <c r="Z354" s="240">
        <v>8.0446975444983915E-2</v>
      </c>
      <c r="AA354" s="240">
        <v>9.4943508817243449E-2</v>
      </c>
      <c r="AB354" s="240">
        <v>9.6147249393203404E-2</v>
      </c>
      <c r="AC354" s="240">
        <v>-1.570027394821949E-2</v>
      </c>
      <c r="AD354" s="167" t="s">
        <v>972</v>
      </c>
    </row>
    <row r="355" spans="1:30">
      <c r="A355" s="147" t="s">
        <v>961</v>
      </c>
      <c r="B355" s="148">
        <v>135</v>
      </c>
      <c r="C355" s="175">
        <v>95.57</v>
      </c>
      <c r="D355" s="176">
        <v>1.4109</v>
      </c>
      <c r="E355" s="151">
        <v>0.22000000000000003</v>
      </c>
      <c r="F355" s="171">
        <v>0.24548148148148138</v>
      </c>
      <c r="G355" s="153">
        <v>168.14</v>
      </c>
      <c r="H355" s="172">
        <v>33.139999999999986</v>
      </c>
      <c r="I355" s="148" t="s">
        <v>975</v>
      </c>
      <c r="J355" s="155" t="s">
        <v>1800</v>
      </c>
      <c r="K355" s="173">
        <v>43999</v>
      </c>
      <c r="L355" s="173">
        <v>44144</v>
      </c>
      <c r="M355" s="174">
        <v>19710</v>
      </c>
      <c r="N355" s="159">
        <v>0.61370370370370353</v>
      </c>
      <c r="O355" s="160">
        <v>134.83971299999999</v>
      </c>
      <c r="P355" s="160">
        <v>0.16028700000001095</v>
      </c>
      <c r="Q355" s="161">
        <v>0.9</v>
      </c>
      <c r="R355" s="162">
        <v>32633.35</v>
      </c>
      <c r="S355" s="163">
        <v>46042.393514999996</v>
      </c>
      <c r="T355" s="163"/>
      <c r="U355" s="163"/>
      <c r="V355" s="165">
        <v>7548.79</v>
      </c>
      <c r="W355" s="165">
        <v>53591.183514999997</v>
      </c>
      <c r="X355" s="166">
        <v>49575</v>
      </c>
      <c r="Y355" s="162">
        <v>4016.183514999997</v>
      </c>
      <c r="Z355" s="240">
        <v>8.1012274634392201E-2</v>
      </c>
      <c r="AA355" s="240">
        <v>9.5563780674012611E-2</v>
      </c>
      <c r="AB355" s="240">
        <v>9.6812741966716409E-2</v>
      </c>
      <c r="AC355" s="240">
        <v>-1.5800467332324208E-2</v>
      </c>
      <c r="AD355" s="167" t="s">
        <v>972</v>
      </c>
    </row>
    <row r="356" spans="1:30">
      <c r="A356" s="147" t="s">
        <v>963</v>
      </c>
      <c r="B356" s="148">
        <v>135</v>
      </c>
      <c r="C356" s="175">
        <v>94.93</v>
      </c>
      <c r="D356" s="176">
        <v>1.4204000000000001</v>
      </c>
      <c r="E356" s="151">
        <v>0.22000000000000003</v>
      </c>
      <c r="F356" s="171">
        <v>0.23718518518518525</v>
      </c>
      <c r="G356" s="153">
        <v>167.02</v>
      </c>
      <c r="H356" s="172">
        <v>32.02000000000001</v>
      </c>
      <c r="I356" s="148" t="s">
        <v>975</v>
      </c>
      <c r="J356" s="155" t="s">
        <v>1801</v>
      </c>
      <c r="K356" s="173">
        <v>44000</v>
      </c>
      <c r="L356" s="173">
        <v>44144</v>
      </c>
      <c r="M356" s="174">
        <v>19575</v>
      </c>
      <c r="N356" s="159">
        <v>0.59705236270753526</v>
      </c>
      <c r="O356" s="160">
        <v>134.83857200000003</v>
      </c>
      <c r="P356" s="160">
        <v>0.16142799999997237</v>
      </c>
      <c r="Q356" s="161">
        <v>0.9</v>
      </c>
      <c r="R356" s="162">
        <v>32728.28</v>
      </c>
      <c r="S356" s="163">
        <v>46487.248912000003</v>
      </c>
      <c r="T356" s="163"/>
      <c r="U356" s="163"/>
      <c r="V356" s="165">
        <v>7548.79</v>
      </c>
      <c r="W356" s="165">
        <v>54036.038912000004</v>
      </c>
      <c r="X356" s="166">
        <v>49710</v>
      </c>
      <c r="Y356" s="162">
        <v>4326.0389120000036</v>
      </c>
      <c r="Z356" s="240">
        <v>8.7025526292496602E-2</v>
      </c>
      <c r="AA356" s="240">
        <v>0.10260708627669857</v>
      </c>
      <c r="AB356" s="240">
        <v>0.10391167813317193</v>
      </c>
      <c r="AC356" s="240">
        <v>-1.6886151840675323E-2</v>
      </c>
      <c r="AD356" s="167" t="s">
        <v>972</v>
      </c>
    </row>
    <row r="357" spans="1:30">
      <c r="A357" s="147" t="s">
        <v>965</v>
      </c>
      <c r="B357" s="148">
        <v>135</v>
      </c>
      <c r="C357" s="175">
        <v>93.68</v>
      </c>
      <c r="D357" s="176">
        <v>1.4393</v>
      </c>
      <c r="E357" s="151">
        <v>0.22000000000000003</v>
      </c>
      <c r="F357" s="171">
        <v>0.22088888888888883</v>
      </c>
      <c r="G357" s="153">
        <v>164.82</v>
      </c>
      <c r="H357" s="172">
        <v>29.819999999999993</v>
      </c>
      <c r="I357" s="148" t="s">
        <v>975</v>
      </c>
      <c r="J357" s="155" t="s">
        <v>1802</v>
      </c>
      <c r="K357" s="173">
        <v>44001</v>
      </c>
      <c r="L357" s="173">
        <v>44144</v>
      </c>
      <c r="M357" s="174">
        <v>19440</v>
      </c>
      <c r="N357" s="159">
        <v>0.55989197530864188</v>
      </c>
      <c r="O357" s="160">
        <v>134.83362400000001</v>
      </c>
      <c r="P357" s="160">
        <v>0.16637599999998542</v>
      </c>
      <c r="Q357" s="161">
        <v>0.9</v>
      </c>
      <c r="R357" s="162">
        <v>32821.96</v>
      </c>
      <c r="S357" s="163">
        <v>47240.647027999999</v>
      </c>
      <c r="T357" s="163"/>
      <c r="U357" s="163"/>
      <c r="V357" s="165">
        <v>7548.79</v>
      </c>
      <c r="W357" s="165">
        <v>54789.437028</v>
      </c>
      <c r="X357" s="166">
        <v>49845</v>
      </c>
      <c r="Y357" s="162">
        <v>4944.4370280000003</v>
      </c>
      <c r="Z357" s="240">
        <v>9.9196248931688213E-2</v>
      </c>
      <c r="AA357" s="240">
        <v>0.1169002382955826</v>
      </c>
      <c r="AB357" s="240">
        <v>0.11827589455311416</v>
      </c>
      <c r="AC357" s="240">
        <v>-1.9079645621425945E-2</v>
      </c>
      <c r="AD357" s="167" t="s">
        <v>972</v>
      </c>
    </row>
    <row r="358" spans="1:30">
      <c r="A358" s="147" t="s">
        <v>989</v>
      </c>
      <c r="B358" s="148">
        <v>135</v>
      </c>
      <c r="C358" s="175">
        <v>93.57</v>
      </c>
      <c r="D358" s="176">
        <v>1.4411</v>
      </c>
      <c r="E358" s="151">
        <v>0.22000000000000003</v>
      </c>
      <c r="F358" s="171">
        <v>0.21940740740740744</v>
      </c>
      <c r="G358" s="153">
        <v>164.62</v>
      </c>
      <c r="H358" s="172">
        <v>29.620000000000005</v>
      </c>
      <c r="I358" s="148" t="s">
        <v>975</v>
      </c>
      <c r="J358" s="155" t="s">
        <v>1803</v>
      </c>
      <c r="K358" s="173">
        <v>44004</v>
      </c>
      <c r="L358" s="173">
        <v>44144</v>
      </c>
      <c r="M358" s="174">
        <v>19035</v>
      </c>
      <c r="N358" s="159">
        <v>0.56796952981350157</v>
      </c>
      <c r="O358" s="160">
        <v>134.843727</v>
      </c>
      <c r="P358" s="160">
        <v>0.15627299999999877</v>
      </c>
      <c r="Q358" s="161">
        <v>0.9</v>
      </c>
      <c r="R358" s="162">
        <v>32915.53</v>
      </c>
      <c r="S358" s="163">
        <v>47434.570283000001</v>
      </c>
      <c r="T358" s="163"/>
      <c r="U358" s="163"/>
      <c r="V358" s="165">
        <v>7548.79</v>
      </c>
      <c r="W358" s="165">
        <v>54983.360283000002</v>
      </c>
      <c r="X358" s="166">
        <v>49980</v>
      </c>
      <c r="Y358" s="162">
        <v>5003.3602830000018</v>
      </c>
      <c r="Z358" s="240">
        <v>0.10010724855942388</v>
      </c>
      <c r="AA358" s="240">
        <v>0.1179169833478706</v>
      </c>
      <c r="AB358" s="240">
        <v>0.1193480423169262</v>
      </c>
      <c r="AC358" s="240">
        <v>-1.9240793757502317E-2</v>
      </c>
      <c r="AD358" s="167" t="s">
        <v>972</v>
      </c>
    </row>
    <row r="359" spans="1:30">
      <c r="A359" s="31" t="s">
        <v>990</v>
      </c>
      <c r="B359" s="2">
        <v>135</v>
      </c>
      <c r="C359" s="126">
        <v>93.15</v>
      </c>
      <c r="D359" s="122">
        <v>1.4476</v>
      </c>
      <c r="E359" s="32">
        <f>10%*Q359+13%</f>
        <v>0.22000000000000003</v>
      </c>
      <c r="F359" s="13">
        <f>IF(G359="",($F$1*C359-B359)/B359,H359/B359)</f>
        <v>0.12263000000000017</v>
      </c>
      <c r="H359" s="5">
        <f>IF(G359="",$F$1*C359-B359,G359-B359)</f>
        <v>16.555050000000023</v>
      </c>
      <c r="I359" s="2" t="s">
        <v>66</v>
      </c>
      <c r="J359" s="33" t="s">
        <v>986</v>
      </c>
      <c r="K359" s="34">
        <f>DATE(MID(J359,1,4),MID(J359,5,2),MID(J359,7,2))</f>
        <v>44005</v>
      </c>
      <c r="L359" s="34" t="str">
        <f ca="1">IF(LEN(J359) &gt; 15,DATE(MID(J359,12,4),MID(J359,16,2),MID(J359,18,2)),TEXT(TODAY(),"yyyy-mm-dd"))</f>
        <v>2020-11-10</v>
      </c>
      <c r="M359" s="18">
        <f ca="1">(L359-K359+1)*B359</f>
        <v>19035</v>
      </c>
      <c r="N359" s="19">
        <f ca="1">H359/M359*365</f>
        <v>0.31744645390070969</v>
      </c>
      <c r="O359" s="35">
        <f>D359*C359</f>
        <v>134.84394</v>
      </c>
      <c r="P359" s="35">
        <f>B359-O359</f>
        <v>0.15605999999999653</v>
      </c>
      <c r="Q359" s="36">
        <f>B359/150</f>
        <v>0.9</v>
      </c>
      <c r="R359" s="37">
        <f>R358+C359-T359</f>
        <v>33008.68</v>
      </c>
      <c r="S359" s="38">
        <f>R359*D359</f>
        <v>47783.365168000004</v>
      </c>
      <c r="T359" s="38"/>
      <c r="U359" s="38"/>
      <c r="V359" s="39">
        <f>V358+U359</f>
        <v>7548.79</v>
      </c>
      <c r="W359" s="39">
        <f>V359+S359</f>
        <v>55332.155168000005</v>
      </c>
      <c r="X359" s="1">
        <f>X358+B359</f>
        <v>50115</v>
      </c>
      <c r="Y359" s="37">
        <f>W359-X359</f>
        <v>5217.1551680000048</v>
      </c>
      <c r="Z359" s="204">
        <f>W359/X359-1</f>
        <v>0.10410366493065948</v>
      </c>
      <c r="AA359" s="204">
        <f>S359/(X359-V359)-1</f>
        <v>0.12256564932607361</v>
      </c>
      <c r="AB359" s="204">
        <f>SUM($C$2:C359)*D359/SUM($B$2:B359)-1</f>
        <v>0.12405858365758715</v>
      </c>
      <c r="AC359" s="204">
        <f>Z359-AB359</f>
        <v>-1.9954918726927673E-2</v>
      </c>
      <c r="AD359" s="40">
        <f>IF(E359-F359&lt;0,"达成",E359-F359)</f>
        <v>9.7369999999999859E-2</v>
      </c>
    </row>
    <row r="360" spans="1:30">
      <c r="A360" s="31" t="s">
        <v>991</v>
      </c>
      <c r="B360" s="2">
        <v>135</v>
      </c>
      <c r="C360" s="126">
        <v>92.64</v>
      </c>
      <c r="D360" s="122">
        <v>1.4555</v>
      </c>
      <c r="E360" s="32">
        <f>10%*Q360+13%</f>
        <v>0.22000000000000003</v>
      </c>
      <c r="F360" s="13">
        <f>IF(G360="",($F$1*C360-B360)/B360,H360/B360)</f>
        <v>0.11648355555555553</v>
      </c>
      <c r="H360" s="5">
        <f>IF(G360="",$F$1*C360-B360,G360-B360)</f>
        <v>15.725279999999998</v>
      </c>
      <c r="I360" s="2" t="s">
        <v>66</v>
      </c>
      <c r="J360" s="33" t="s">
        <v>988</v>
      </c>
      <c r="K360" s="34">
        <f>DATE(MID(J360,1,4),MID(J360,5,2),MID(J360,7,2))</f>
        <v>44006</v>
      </c>
      <c r="L360" s="34" t="str">
        <f ca="1">IF(LEN(J360) &gt; 15,DATE(MID(J360,12,4),MID(J360,16,2),MID(J360,18,2)),TEXT(TODAY(),"yyyy-mm-dd"))</f>
        <v>2020-11-10</v>
      </c>
      <c r="M360" s="18">
        <f ca="1">(L360-K360+1)*B360</f>
        <v>18900</v>
      </c>
      <c r="N360" s="19">
        <f ca="1">H360/M360*365</f>
        <v>0.30368926984126976</v>
      </c>
      <c r="O360" s="35">
        <f>D360*C360</f>
        <v>134.83752000000001</v>
      </c>
      <c r="P360" s="35">
        <f>B360-O360</f>
        <v>0.16247999999998797</v>
      </c>
      <c r="Q360" s="36">
        <f>B360/150</f>
        <v>0.9</v>
      </c>
      <c r="R360" s="37">
        <f>R359+C360-T360</f>
        <v>33101.32</v>
      </c>
      <c r="S360" s="38">
        <f>R360*D360</f>
        <v>48178.971259999998</v>
      </c>
      <c r="T360" s="38"/>
      <c r="U360" s="38"/>
      <c r="V360" s="39">
        <f>V359+U360</f>
        <v>7548.79</v>
      </c>
      <c r="W360" s="39">
        <f>V360+S360</f>
        <v>55727.761259999999</v>
      </c>
      <c r="X360" s="1">
        <f>X359+B360</f>
        <v>50250</v>
      </c>
      <c r="Y360" s="37">
        <f>W360-X360</f>
        <v>5477.7612599999993</v>
      </c>
      <c r="Z360" s="204">
        <f>W360/X360-1</f>
        <v>0.10901017432835824</v>
      </c>
      <c r="AA360" s="204">
        <f>S360/(X360-V360)-1</f>
        <v>0.1282811718918504</v>
      </c>
      <c r="AB360" s="204">
        <f>SUM($C$2:C360)*D360/SUM($B$2:B360)-1</f>
        <v>0.1298399128358203</v>
      </c>
      <c r="AC360" s="204">
        <f>Z360-AB360</f>
        <v>-2.0829738507462059E-2</v>
      </c>
      <c r="AD360" s="40">
        <f>IF(E360-F360&lt;0,"达成",E360-F360)</f>
        <v>0.10351644444444449</v>
      </c>
    </row>
    <row r="361" spans="1:30">
      <c r="A361" s="31" t="s">
        <v>1118</v>
      </c>
      <c r="B361" s="2">
        <v>135</v>
      </c>
      <c r="C361" s="126">
        <v>93.26</v>
      </c>
      <c r="D361" s="122">
        <v>1.4458</v>
      </c>
      <c r="E361" s="32">
        <f>10%*Q361+13%</f>
        <v>0.22000000000000003</v>
      </c>
      <c r="F361" s="13">
        <f>IF(G361="",($F$1*C361-B361)/B361,H361/B361)</f>
        <v>0.12395570370370382</v>
      </c>
      <c r="H361" s="5">
        <f>IF(G361="",$F$1*C361-B361,G361-B361)</f>
        <v>16.734020000000015</v>
      </c>
      <c r="I361" s="2" t="s">
        <v>66</v>
      </c>
      <c r="J361" s="33" t="s">
        <v>1111</v>
      </c>
      <c r="K361" s="34">
        <f>DATE(MID(J361,1,4),MID(J361,5,2),MID(J361,7,2))</f>
        <v>44011</v>
      </c>
      <c r="L361" s="34" t="str">
        <f ca="1">IF(LEN(J361) &gt; 15,DATE(MID(J361,12,4),MID(J361,16,2),MID(J361,18,2)),TEXT(TODAY(),"yyyy-mm-dd"))</f>
        <v>2020-11-10</v>
      </c>
      <c r="M361" s="18">
        <f ca="1">(L361-K361+1)*B361</f>
        <v>18225</v>
      </c>
      <c r="N361" s="19">
        <f ca="1">H361/M361*365</f>
        <v>0.3351394951989029</v>
      </c>
      <c r="O361" s="35">
        <f>D361*C361</f>
        <v>134.835308</v>
      </c>
      <c r="P361" s="35">
        <f>B361-O361</f>
        <v>0.16469200000000228</v>
      </c>
      <c r="Q361" s="36">
        <f>B361/150</f>
        <v>0.9</v>
      </c>
      <c r="R361" s="37">
        <f>R360+C361-T361</f>
        <v>33194.58</v>
      </c>
      <c r="S361" s="38">
        <f>R361*D361</f>
        <v>47992.723764000002</v>
      </c>
      <c r="T361" s="38"/>
      <c r="U361" s="38"/>
      <c r="V361" s="39">
        <f>V360+U361</f>
        <v>7548.79</v>
      </c>
      <c r="W361" s="39">
        <f>V361+S361</f>
        <v>55541.513764000003</v>
      </c>
      <c r="X361" s="1">
        <f>X360+B361</f>
        <v>50385</v>
      </c>
      <c r="Y361" s="37">
        <f>W361-X361</f>
        <v>5156.513764000003</v>
      </c>
      <c r="Z361" s="204">
        <f>W361/X361-1</f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>Z361-AB361</f>
        <v>-1.9637011332737542E-2</v>
      </c>
      <c r="AD361" s="40">
        <f>IF(E361-F361&lt;0,"达成",E361-F361)</f>
        <v>9.6044296296296211E-2</v>
      </c>
    </row>
    <row r="362" spans="1:30">
      <c r="A362" s="31" t="s">
        <v>1119</v>
      </c>
      <c r="B362" s="2">
        <v>135</v>
      </c>
      <c r="C362" s="126">
        <v>92.04</v>
      </c>
      <c r="D362" s="122">
        <v>1.4650000000000001</v>
      </c>
      <c r="E362" s="32">
        <f>10%*Q362+13%</f>
        <v>0.22000000000000003</v>
      </c>
      <c r="F362" s="13">
        <f>IF(G362="",($F$1*C362-B362)/B362,H362/B362)</f>
        <v>0.1092524444444446</v>
      </c>
      <c r="H362" s="5">
        <f>IF(G362="",$F$1*C362-B362,G362-B362)</f>
        <v>14.749080000000021</v>
      </c>
      <c r="I362" s="2" t="s">
        <v>66</v>
      </c>
      <c r="J362" s="33" t="s">
        <v>1112</v>
      </c>
      <c r="K362" s="34">
        <f>DATE(MID(J362,1,4),MID(J362,5,2),MID(J362,7,2))</f>
        <v>44012</v>
      </c>
      <c r="L362" s="34" t="str">
        <f ca="1">IF(LEN(J362) &gt; 15,DATE(MID(J362,12,4),MID(J362,16,2),MID(J362,18,2)),TEXT(TODAY(),"yyyy-mm-dd"))</f>
        <v>2020-11-10</v>
      </c>
      <c r="M362" s="18">
        <f ca="1">(L362-K362+1)*B362</f>
        <v>18090</v>
      </c>
      <c r="N362" s="19">
        <f ca="1">H362/M362*365</f>
        <v>0.29759061359867373</v>
      </c>
      <c r="O362" s="35">
        <f>D362*C362</f>
        <v>134.83860000000001</v>
      </c>
      <c r="P362" s="35">
        <f>B362-O362</f>
        <v>0.16139999999998622</v>
      </c>
      <c r="Q362" s="36">
        <f>B362/150</f>
        <v>0.9</v>
      </c>
      <c r="R362" s="37">
        <f>R361+C362-T362</f>
        <v>33286.620000000003</v>
      </c>
      <c r="S362" s="38">
        <f>R362*D362</f>
        <v>48764.898300000008</v>
      </c>
      <c r="T362" s="38"/>
      <c r="U362" s="38"/>
      <c r="V362" s="39">
        <f>V361+U362</f>
        <v>7548.79</v>
      </c>
      <c r="W362" s="39">
        <f>V362+S362</f>
        <v>56313.688300000009</v>
      </c>
      <c r="X362" s="1">
        <f>X361+B362</f>
        <v>50520</v>
      </c>
      <c r="Y362" s="37">
        <f>W362-X362</f>
        <v>5793.6883000000089</v>
      </c>
      <c r="Z362" s="204">
        <f>W362/X362-1</f>
        <v>0.11468108273950928</v>
      </c>
      <c r="AA362" s="204">
        <f>S362/(X362-V362)-1</f>
        <v>0.13482720872882115</v>
      </c>
      <c r="AB362" s="204">
        <f>SUM($C$2:C362)*D362/SUM($B$2:B362)-1</f>
        <v>0.1365099980205855</v>
      </c>
      <c r="AC362" s="204">
        <f>Z362-AB362</f>
        <v>-2.1828915281076222E-2</v>
      </c>
      <c r="AD362" s="40">
        <f>IF(E362-F362&lt;0,"达成",E362-F362)</f>
        <v>0.11074755555555543</v>
      </c>
    </row>
    <row r="363" spans="1:30">
      <c r="A363" s="31" t="s">
        <v>1120</v>
      </c>
      <c r="B363" s="2">
        <v>135</v>
      </c>
      <c r="C363" s="126">
        <v>90.32</v>
      </c>
      <c r="D363" s="122">
        <v>1.4928999999999999</v>
      </c>
      <c r="E363" s="32">
        <f>10%*Q363+13%</f>
        <v>0.22000000000000003</v>
      </c>
      <c r="F363" s="13">
        <f>IF(G363="",($F$1*C363-B363)/B363,H363/B363)</f>
        <v>8.8523259259259204E-2</v>
      </c>
      <c r="H363" s="5">
        <f>IF(G363="",$F$1*C363-B363,G363-B363)</f>
        <v>11.950639999999993</v>
      </c>
      <c r="I363" s="2" t="s">
        <v>66</v>
      </c>
      <c r="J363" s="33" t="s">
        <v>1113</v>
      </c>
      <c r="K363" s="34">
        <f>DATE(MID(J363,1,4),MID(J363,5,2),MID(J363,7,2))</f>
        <v>44013</v>
      </c>
      <c r="L363" s="34" t="str">
        <f ca="1">IF(LEN(J363) &gt; 15,DATE(MID(J363,12,4),MID(J363,16,2),MID(J363,18,2)),TEXT(TODAY(),"yyyy-mm-dd"))</f>
        <v>2020-11-10</v>
      </c>
      <c r="M363" s="18">
        <f ca="1">(L363-K363+1)*B363</f>
        <v>17955</v>
      </c>
      <c r="N363" s="19">
        <f ca="1">H363/M363*365</f>
        <v>0.24293977165135047</v>
      </c>
      <c r="O363" s="35">
        <f>D363*C363</f>
        <v>134.83872799999997</v>
      </c>
      <c r="P363" s="35">
        <f>B363-O363</f>
        <v>0.16127200000002517</v>
      </c>
      <c r="Q363" s="36">
        <f>B363/150</f>
        <v>0.9</v>
      </c>
      <c r="R363" s="37">
        <f>R362+C363-T363</f>
        <v>30958.560000000001</v>
      </c>
      <c r="S363" s="38">
        <f>R363*D363</f>
        <v>46218.034223999995</v>
      </c>
      <c r="T363" s="38">
        <v>2418.38</v>
      </c>
      <c r="U363" s="38">
        <v>3592.35</v>
      </c>
      <c r="V363" s="39">
        <f>V362+U363</f>
        <v>11141.14</v>
      </c>
      <c r="W363" s="39">
        <f>V363+S363</f>
        <v>57359.174223999995</v>
      </c>
      <c r="X363" s="1">
        <f>X362+B363</f>
        <v>50655</v>
      </c>
      <c r="Y363" s="37">
        <f>W363-X363</f>
        <v>6704.1742239999949</v>
      </c>
      <c r="Z363" s="204">
        <f>W363/X363-1</f>
        <v>0.13234970336590646</v>
      </c>
      <c r="AA363" s="204">
        <f>S363/(X363-V363)-1</f>
        <v>0.1696663961455549</v>
      </c>
      <c r="AB363" s="204">
        <f>SUM($C$2:C363)*D363/SUM($B$2:B363)-1</f>
        <v>0.15772943508044546</v>
      </c>
      <c r="AC363" s="204">
        <f>Z363-AB363</f>
        <v>-2.5379731714539E-2</v>
      </c>
      <c r="AD363" s="40">
        <f>IF(E363-F363&lt;0,"达成",E363-F363)</f>
        <v>0.13147674074074084</v>
      </c>
    </row>
    <row r="364" spans="1:30">
      <c r="A364" s="31" t="s">
        <v>1121</v>
      </c>
      <c r="B364" s="2">
        <v>135</v>
      </c>
      <c r="C364" s="126">
        <v>88.54</v>
      </c>
      <c r="D364" s="122">
        <v>1.5228999999999999</v>
      </c>
      <c r="E364" s="32">
        <f>10%*Q364+13%</f>
        <v>0.22000000000000003</v>
      </c>
      <c r="F364" s="13">
        <f>IF(G364="",($F$1*C364-B364)/B364,H364/B364)</f>
        <v>6.7070962962963082E-2</v>
      </c>
      <c r="H364" s="5">
        <f>IF(G364="",$F$1*C364-B364,G364-B364)</f>
        <v>9.0545800000000156</v>
      </c>
      <c r="I364" s="2" t="s">
        <v>66</v>
      </c>
      <c r="J364" s="33" t="s">
        <v>1114</v>
      </c>
      <c r="K364" s="34">
        <f>DATE(MID(J364,1,4),MID(J364,5,2),MID(J364,7,2))</f>
        <v>44014</v>
      </c>
      <c r="L364" s="34" t="str">
        <f ca="1">IF(LEN(J364) &gt; 15,DATE(MID(J364,12,4),MID(J364,16,2),MID(J364,18,2)),TEXT(TODAY(),"yyyy-mm-dd"))</f>
        <v>2020-11-10</v>
      </c>
      <c r="M364" s="18">
        <f ca="1">(L364-K364+1)*B364</f>
        <v>17820</v>
      </c>
      <c r="N364" s="19">
        <f ca="1">H364/M364*365</f>
        <v>0.18546137485970851</v>
      </c>
      <c r="O364" s="35">
        <f>D364*C364</f>
        <v>134.83756600000001</v>
      </c>
      <c r="P364" s="35">
        <f>B364-O364</f>
        <v>0.16243399999999042</v>
      </c>
      <c r="Q364" s="36">
        <f>B364/150</f>
        <v>0.9</v>
      </c>
      <c r="R364" s="37">
        <f>R363+C364-T364</f>
        <v>28816.210000000003</v>
      </c>
      <c r="S364" s="38">
        <f>R364*D364</f>
        <v>43884.206209000004</v>
      </c>
      <c r="T364" s="38">
        <v>2230.89</v>
      </c>
      <c r="U364" s="38">
        <v>3380.43</v>
      </c>
      <c r="V364" s="39">
        <f>V363+U364</f>
        <v>14521.57</v>
      </c>
      <c r="W364" s="39">
        <f>V364+S364</f>
        <v>58405.776209000003</v>
      </c>
      <c r="X364" s="1">
        <f>X363+B364</f>
        <v>50790</v>
      </c>
      <c r="Y364" s="37">
        <f>W364-X364</f>
        <v>7615.7762090000033</v>
      </c>
      <c r="Z364" s="204">
        <f>W364/X364-1</f>
        <v>0.1499463715101399</v>
      </c>
      <c r="AA364" s="204">
        <f>S364/(X364-V364)-1</f>
        <v>0.2099836196107745</v>
      </c>
      <c r="AB364" s="204">
        <f>SUM($C$2:C364)*D364/SUM($B$2:B364)-1</f>
        <v>0.18050986217759335</v>
      </c>
      <c r="AC364" s="204">
        <f>Z364-AB364</f>
        <v>-3.0563490667453452E-2</v>
      </c>
      <c r="AD364" s="40">
        <f>IF(E364-F364&lt;0,"达成",E364-F364)</f>
        <v>0.15292903703703695</v>
      </c>
    </row>
    <row r="365" spans="1:30">
      <c r="A365" s="31" t="s">
        <v>1122</v>
      </c>
      <c r="B365" s="2">
        <v>135</v>
      </c>
      <c r="C365" s="178">
        <v>86.94</v>
      </c>
      <c r="D365" s="179">
        <v>1.5508999999999999</v>
      </c>
      <c r="E365" s="32">
        <f>10%*Q365+13%</f>
        <v>0.22000000000000003</v>
      </c>
      <c r="F365" s="13">
        <f>IF(G365="",($F$1*C365-B365)/B365,H365/B365)</f>
        <v>4.7788000000000004E-2</v>
      </c>
      <c r="H365" s="5">
        <f>IF(G365="",$F$1*C365-B365,G365-B365)</f>
        <v>6.4513800000000003</v>
      </c>
      <c r="I365" s="2" t="s">
        <v>66</v>
      </c>
      <c r="J365" s="33" t="s">
        <v>1116</v>
      </c>
      <c r="K365" s="34">
        <f>DATE(MID(J365,1,4),MID(J365,5,2),MID(J365,7,2))</f>
        <v>44015</v>
      </c>
      <c r="L365" s="34" t="str">
        <f ca="1">IF(LEN(J365) &gt; 15,DATE(MID(J365,12,4),MID(J365,16,2),MID(J365,18,2)),TEXT(TODAY(),"yyyy-mm-dd"))</f>
        <v>2020-11-10</v>
      </c>
      <c r="M365" s="18">
        <f ca="1">(L365-K365+1)*B365</f>
        <v>17685</v>
      </c>
      <c r="N365" s="19">
        <f ca="1">H365/M365*365</f>
        <v>0.13314977099236641</v>
      </c>
      <c r="O365" s="35">
        <f>D365*C365</f>
        <v>134.83524599999998</v>
      </c>
      <c r="P365" s="35">
        <f>B365-O365</f>
        <v>0.16475400000001628</v>
      </c>
      <c r="Q365" s="36">
        <f>B365/150</f>
        <v>0.9</v>
      </c>
      <c r="R365" s="37">
        <f>R364+C365-T365</f>
        <v>26617.260000000002</v>
      </c>
      <c r="S365" s="38">
        <f>R365*D365</f>
        <v>41280.708534000005</v>
      </c>
      <c r="T365" s="38">
        <v>2285.89</v>
      </c>
      <c r="U365" s="38">
        <v>3527.46</v>
      </c>
      <c r="V365" s="39">
        <f>V364+U365</f>
        <v>18049.03</v>
      </c>
      <c r="W365" s="39">
        <f>V365+S365</f>
        <v>59329.738534000004</v>
      </c>
      <c r="X365" s="1">
        <f>X364+B365</f>
        <v>50925</v>
      </c>
      <c r="Y365" s="37">
        <f>W365-X365</f>
        <v>8404.7385340000037</v>
      </c>
      <c r="Z365" s="204">
        <f>W365/X365-1</f>
        <v>0.16504150287677954</v>
      </c>
      <c r="AA365" s="204">
        <f>S365/(X365-V365)-1</f>
        <v>0.2556499027709298</v>
      </c>
      <c r="AB365" s="204">
        <f>SUM($C$2:C365)*D365/SUM($B$2:B365)-1</f>
        <v>0.20167538823760389</v>
      </c>
      <c r="AC365" s="204">
        <f>Z365-AB365</f>
        <v>-3.6633885360824348E-2</v>
      </c>
      <c r="AD365" s="40">
        <f>IF(E365-F365&lt;0,"达成",E365-F365)</f>
        <v>0.17221200000000003</v>
      </c>
    </row>
    <row r="366" spans="1:30">
      <c r="A366" s="31" t="s">
        <v>1452</v>
      </c>
      <c r="B366" s="2">
        <v>135</v>
      </c>
      <c r="C366" s="178">
        <v>82.48</v>
      </c>
      <c r="D366" s="179">
        <v>1.6394</v>
      </c>
      <c r="E366" s="32">
        <f>10%*Q366+13%</f>
        <v>0.22000000000000003</v>
      </c>
      <c r="F366" s="13">
        <f>IF(G366="",($F$1*C366-B366)/B366,H366/B366)</f>
        <v>-5.9632592592591934E-3</v>
      </c>
      <c r="H366" s="5">
        <f>IF(G366="",$F$1*C366-B366,G366-B366)</f>
        <v>-0.8050399999999911</v>
      </c>
      <c r="I366" s="2" t="s">
        <v>66</v>
      </c>
      <c r="J366" s="33" t="s">
        <v>1453</v>
      </c>
      <c r="K366" s="34">
        <f>DATE(MID(J366,1,4),MID(J366,5,2),MID(J366,7,2))</f>
        <v>44018</v>
      </c>
      <c r="L366" s="34" t="str">
        <f ca="1">IF(LEN(J366) &gt; 15,DATE(MID(J366,12,4),MID(J366,16,2),MID(J366,18,2)),TEXT(TODAY(),"yyyy-mm-dd"))</f>
        <v>2020-11-10</v>
      </c>
      <c r="M366" s="18">
        <f ca="1">(L366-K366+1)*B366</f>
        <v>17280</v>
      </c>
      <c r="N366" s="19">
        <f ca="1">H366/M366*365</f>
        <v>-1.7004606481481294E-2</v>
      </c>
      <c r="O366" s="35">
        <f>D366*C366</f>
        <v>135.21771200000001</v>
      </c>
      <c r="P366" s="35">
        <f>B366-O366</f>
        <v>-0.2177120000000059</v>
      </c>
      <c r="Q366" s="36">
        <f>B366/150</f>
        <v>0.9</v>
      </c>
      <c r="R366" s="37">
        <f>R365+C366-T366</f>
        <v>19184.190000000002</v>
      </c>
      <c r="S366" s="38">
        <f>R366*D366</f>
        <v>31450.561086000002</v>
      </c>
      <c r="T366" s="38">
        <v>7515.55</v>
      </c>
      <c r="U366" s="38">
        <v>12225.73</v>
      </c>
      <c r="V366" s="39">
        <f>V365+U366</f>
        <v>30274.76</v>
      </c>
      <c r="W366" s="39">
        <f>V366+S366</f>
        <v>61725.321085999996</v>
      </c>
      <c r="X366" s="1">
        <f>X365+B366</f>
        <v>51060</v>
      </c>
      <c r="Y366" s="37">
        <f>W366-X366</f>
        <v>10665.321085999996</v>
      </c>
      <c r="Z366" s="204">
        <f>W366/X366-1</f>
        <v>0.20887820379945166</v>
      </c>
      <c r="AA366" s="204">
        <f>S366/(X366-V366)-1</f>
        <v>0.51311993924534915</v>
      </c>
      <c r="AB366" s="204">
        <f>SUM($C$2:C366)*D366/SUM($B$2:B366)-1</f>
        <v>0.26953710434782585</v>
      </c>
      <c r="AC366" s="204">
        <f>Z366-AB366</f>
        <v>-6.0658900548374195E-2</v>
      </c>
      <c r="AD366" s="40">
        <f>IF(E366-F366&lt;0,"达成",E366-F366)</f>
        <v>0.22596325925925922</v>
      </c>
    </row>
    <row r="367" spans="1:30">
      <c r="A367" s="31" t="s">
        <v>1454</v>
      </c>
      <c r="B367" s="2">
        <v>120</v>
      </c>
      <c r="C367" s="178">
        <v>72.89</v>
      </c>
      <c r="D367" s="179">
        <v>1.6443000000000001</v>
      </c>
      <c r="E367" s="32">
        <f>10%*Q367+13%</f>
        <v>0.21000000000000002</v>
      </c>
      <c r="F367" s="13">
        <f>IF(G367="",($F$1*C367-B367)/B367,H367/B367)</f>
        <v>-1.1733083333333384E-2</v>
      </c>
      <c r="H367" s="5">
        <f>IF(G367="",$F$1*C367-B367,G367-B367)</f>
        <v>-1.4079700000000059</v>
      </c>
      <c r="I367" s="2" t="s">
        <v>66</v>
      </c>
      <c r="J367" s="33" t="s">
        <v>1455</v>
      </c>
      <c r="K367" s="34">
        <f>DATE(MID(J367,1,4),MID(J367,5,2),MID(J367,7,2))</f>
        <v>44019</v>
      </c>
      <c r="L367" s="34" t="str">
        <f ca="1">IF(LEN(J367) &gt; 15,DATE(MID(J367,12,4),MID(J367,16,2),MID(J367,18,2)),TEXT(TODAY(),"yyyy-mm-dd"))</f>
        <v>2020-11-10</v>
      </c>
      <c r="M367" s="18">
        <f ca="1">(L367-K367+1)*B367</f>
        <v>15240</v>
      </c>
      <c r="N367" s="19">
        <f ca="1">H367/M367*365</f>
        <v>-3.3721066272966026E-2</v>
      </c>
      <c r="O367" s="35">
        <f>D367*C367</f>
        <v>119.85302700000001</v>
      </c>
      <c r="P367" s="35">
        <f>B367-O367</f>
        <v>0.14697299999998847</v>
      </c>
      <c r="Q367" s="36">
        <f>B367/150</f>
        <v>0.8</v>
      </c>
      <c r="R367" s="37">
        <f>R366+C367-T367</f>
        <v>17764.320000000003</v>
      </c>
      <c r="S367" s="38">
        <f>R367*D367</f>
        <v>29209.871376000006</v>
      </c>
      <c r="T367" s="38">
        <v>1492.76</v>
      </c>
      <c r="U367" s="38">
        <v>2442.2800000000002</v>
      </c>
      <c r="V367" s="39">
        <f>V366+U367</f>
        <v>32717.039999999997</v>
      </c>
      <c r="W367" s="39">
        <f>V367+S367</f>
        <v>61926.911376000004</v>
      </c>
      <c r="X367" s="1">
        <f>X366+B367</f>
        <v>51180</v>
      </c>
      <c r="Y367" s="37">
        <f>W367-X367</f>
        <v>10746.911376000004</v>
      </c>
      <c r="Z367" s="204">
        <f>W367/X367-1</f>
        <v>0.20998263728018762</v>
      </c>
      <c r="AA367" s="204">
        <f>S367/(X367-V367)-1</f>
        <v>0.58207954607495238</v>
      </c>
      <c r="AB367" s="204">
        <f>SUM($C$2:C367)*D367/SUM($B$2:B367)-1</f>
        <v>0.27268787872215694</v>
      </c>
      <c r="AC367" s="204">
        <f>Z367-AB367</f>
        <v>-6.2705241441969317E-2</v>
      </c>
      <c r="AD367" s="40">
        <f>IF(E367-F367&lt;0,"达成",E367-F367)</f>
        <v>0.22173308333333341</v>
      </c>
    </row>
    <row r="368" spans="1:30">
      <c r="A368" s="31" t="s">
        <v>1456</v>
      </c>
      <c r="B368" s="2">
        <v>120</v>
      </c>
      <c r="C368" s="178">
        <v>71.790000000000006</v>
      </c>
      <c r="D368" s="179">
        <v>1.6696</v>
      </c>
      <c r="E368" s="32">
        <f>10%*Q368+13%</f>
        <v>0.21000000000000002</v>
      </c>
      <c r="F368" s="13">
        <f>IF(G368="",($F$1*C368-B368)/B368,H368/B368)</f>
        <v>-2.66472499999999E-2</v>
      </c>
      <c r="H368" s="5">
        <f>IF(G368="",$F$1*C368-B368,G368-B368)</f>
        <v>-3.197669999999988</v>
      </c>
      <c r="I368" s="2" t="s">
        <v>66</v>
      </c>
      <c r="J368" s="33" t="s">
        <v>1457</v>
      </c>
      <c r="K368" s="34">
        <f>DATE(MID(J368,1,4),MID(J368,5,2),MID(J368,7,2))</f>
        <v>44020</v>
      </c>
      <c r="L368" s="34" t="str">
        <f ca="1">IF(LEN(J368) &gt; 15,DATE(MID(J368,12,4),MID(J368,16,2),MID(J368,18,2)),TEXT(TODAY(),"yyyy-mm-dd"))</f>
        <v>2020-11-10</v>
      </c>
      <c r="M368" s="18">
        <f ca="1">(L368-K368+1)*B368</f>
        <v>15120</v>
      </c>
      <c r="N368" s="19">
        <f ca="1">H368/M368*365</f>
        <v>-7.7192430555555261E-2</v>
      </c>
      <c r="O368" s="35">
        <f>D368*C368</f>
        <v>119.860584</v>
      </c>
      <c r="P368" s="35">
        <f>B368-O368</f>
        <v>0.1394159999999971</v>
      </c>
      <c r="Q368" s="36">
        <f>B368/150</f>
        <v>0.8</v>
      </c>
      <c r="R368" s="37">
        <f>R367+C368-T368</f>
        <v>13177.490000000005</v>
      </c>
      <c r="S368" s="38">
        <f>R368*D368</f>
        <v>22001.137304000007</v>
      </c>
      <c r="T368" s="38">
        <v>4658.62</v>
      </c>
      <c r="U368" s="38">
        <v>7739.14</v>
      </c>
      <c r="V368" s="39">
        <f>V367+U368</f>
        <v>40456.18</v>
      </c>
      <c r="W368" s="39">
        <f>V368+S368</f>
        <v>62457.317304000011</v>
      </c>
      <c r="X368" s="1">
        <f>X367+B368</f>
        <v>51300</v>
      </c>
      <c r="Y368" s="37">
        <f>W368-X368</f>
        <v>11157.317304000011</v>
      </c>
      <c r="Z368" s="204">
        <f>W368/X368-1</f>
        <v>0.21749156538011727</v>
      </c>
      <c r="AA368" s="204">
        <f>S368/(X368-V368)-1</f>
        <v>1.0289102275766298</v>
      </c>
      <c r="AB368" s="204">
        <f>SUM($C$2:C368)*D368/SUM($B$2:B368)-1</f>
        <v>0.29158368343079899</v>
      </c>
      <c r="AC368" s="204">
        <f>Z368-AB368</f>
        <v>-7.4092118050681721E-2</v>
      </c>
      <c r="AD368" s="40">
        <f>IF(E368-F368&lt;0,"达成",E368-F368)</f>
        <v>0.23664724999999992</v>
      </c>
    </row>
    <row r="369" spans="1:30">
      <c r="A369" s="31" t="s">
        <v>1458</v>
      </c>
      <c r="B369" s="2">
        <v>120</v>
      </c>
      <c r="C369" s="178">
        <v>70.84</v>
      </c>
      <c r="D369" s="179">
        <v>1.6920999999999999</v>
      </c>
      <c r="E369" s="32">
        <f>10%*Q369+13%</f>
        <v>0.21000000000000002</v>
      </c>
      <c r="F369" s="13">
        <f>IF(G369="",($F$1*C369-B369)/B369,H369/B369)</f>
        <v>-3.9527666666666642E-2</v>
      </c>
      <c r="H369" s="5">
        <f>IF(G369="",$F$1*C369-B369,G369-B369)</f>
        <v>-4.7433199999999971</v>
      </c>
      <c r="I369" s="2" t="s">
        <v>66</v>
      </c>
      <c r="J369" s="33" t="s">
        <v>1459</v>
      </c>
      <c r="K369" s="34">
        <f>DATE(MID(J369,1,4),MID(J369,5,2),MID(J369,7,2))</f>
        <v>44021</v>
      </c>
      <c r="L369" s="34" t="str">
        <f ca="1">IF(LEN(J369) &gt; 15,DATE(MID(J369,12,4),MID(J369,16,2),MID(J369,18,2)),TEXT(TODAY(),"yyyy-mm-dd"))</f>
        <v>2020-11-10</v>
      </c>
      <c r="M369" s="18">
        <f ca="1">(L369-K369+1)*B369</f>
        <v>15000</v>
      </c>
      <c r="N369" s="19">
        <f ca="1">H369/M369*365</f>
        <v>-0.11542078666666659</v>
      </c>
      <c r="O369" s="35">
        <f>D369*C369</f>
        <v>119.868364</v>
      </c>
      <c r="P369" s="35">
        <f>B369-O369</f>
        <v>0.13163600000000031</v>
      </c>
      <c r="Q369" s="36">
        <f>B369/150</f>
        <v>0.8</v>
      </c>
      <c r="R369" s="37">
        <f>R368+C369-T369</f>
        <v>11096.300000000005</v>
      </c>
      <c r="S369" s="38">
        <f>R369*D369</f>
        <v>18776.049230000008</v>
      </c>
      <c r="T369" s="38">
        <v>2152.0300000000002</v>
      </c>
      <c r="U369" s="38">
        <v>3623.24</v>
      </c>
      <c r="V369" s="39">
        <f>V368+U369</f>
        <v>44079.42</v>
      </c>
      <c r="W369" s="39">
        <f>V369+S369</f>
        <v>62855.469230000002</v>
      </c>
      <c r="X369" s="1">
        <f>X368+B369</f>
        <v>51420</v>
      </c>
      <c r="Y369" s="37">
        <f>W369-X369</f>
        <v>11435.469230000002</v>
      </c>
      <c r="Z369" s="204">
        <f>W369/X369-1</f>
        <v>0.22239341170750682</v>
      </c>
      <c r="AA369" s="204">
        <f>S369/(X369-V369)-1</f>
        <v>1.5578427358601097</v>
      </c>
      <c r="AB369" s="204">
        <f>SUM($C$2:C369)*D369/SUM($B$2:B369)-1</f>
        <v>0.3082657735122516</v>
      </c>
      <c r="AC369" s="204">
        <f>Z369-AB369</f>
        <v>-8.5872361804744779E-2</v>
      </c>
      <c r="AD369" s="40">
        <f>IF(E369-F369&lt;0,"达成",E369-F369)</f>
        <v>0.24952766666666665</v>
      </c>
    </row>
    <row r="370" spans="1:30">
      <c r="A370" s="31" t="s">
        <v>1460</v>
      </c>
      <c r="B370" s="2">
        <v>120</v>
      </c>
      <c r="C370" s="178">
        <v>71.930000000000007</v>
      </c>
      <c r="D370" s="179">
        <v>1.6662999999999999</v>
      </c>
      <c r="E370" s="32">
        <f>10%*Q370+13%</f>
        <v>0.21000000000000002</v>
      </c>
      <c r="F370" s="13">
        <f>IF(G370="",($F$1*C370-B370)/B370,H370/B370)</f>
        <v>-2.4749083333333269E-2</v>
      </c>
      <c r="H370" s="5">
        <f>IF(G370="",$F$1*C370-B370,G370-B370)</f>
        <v>-2.9698899999999924</v>
      </c>
      <c r="I370" s="2" t="s">
        <v>66</v>
      </c>
      <c r="J370" s="33" t="s">
        <v>1461</v>
      </c>
      <c r="K370" s="34">
        <f>DATE(MID(J370,1,4),MID(J370,5,2),MID(J370,7,2))</f>
        <v>44022</v>
      </c>
      <c r="L370" s="34" t="str">
        <f ca="1">IF(LEN(J370) &gt; 15,DATE(MID(J370,12,4),MID(J370,16,2),MID(J370,18,2)),TEXT(TODAY(),"yyyy-mm-dd"))</f>
        <v>2020-11-10</v>
      </c>
      <c r="M370" s="18">
        <f ca="1">(L370-K370+1)*B370</f>
        <v>14880</v>
      </c>
      <c r="N370" s="19">
        <f ca="1">H370/M370*365</f>
        <v>-7.2850124327956803E-2</v>
      </c>
      <c r="O370" s="35">
        <f>D370*C370</f>
        <v>119.856959</v>
      </c>
      <c r="P370" s="35">
        <f>B370-O370</f>
        <v>0.14304099999999664</v>
      </c>
      <c r="Q370" s="36">
        <f>B370/150</f>
        <v>0.8</v>
      </c>
      <c r="R370" s="37">
        <f>R369+C370-T370</f>
        <v>11168.230000000005</v>
      </c>
      <c r="S370" s="38">
        <f>R370*D370</f>
        <v>18609.621649000008</v>
      </c>
      <c r="T370" s="38"/>
      <c r="U370" s="38"/>
      <c r="V370" s="39">
        <f>V369+U370</f>
        <v>44079.42</v>
      </c>
      <c r="W370" s="39">
        <f>V370+S370</f>
        <v>62689.041649000006</v>
      </c>
      <c r="X370" s="1">
        <f>X369+B370</f>
        <v>51540</v>
      </c>
      <c r="Y370" s="37">
        <f>W370-X370</f>
        <v>11149.041649000006</v>
      </c>
      <c r="Z370" s="204">
        <f>W370/X370-1</f>
        <v>0.21631823145130014</v>
      </c>
      <c r="AA370" s="204">
        <f>S370/(X370-V370)-1</f>
        <v>1.4943934183401297</v>
      </c>
      <c r="AB370" s="204">
        <f>SUM($C$2:C370)*D370/SUM($B$2:B370)-1</f>
        <v>0.2876441556266971</v>
      </c>
      <c r="AC370" s="204">
        <f>Z370-AB370</f>
        <v>-7.132592417539696E-2</v>
      </c>
      <c r="AD370" s="40">
        <f>IF(E370-F370&lt;0,"达成",E370-F370)</f>
        <v>0.23474908333333327</v>
      </c>
    </row>
    <row r="371" spans="1:30">
      <c r="A371" s="31" t="s">
        <v>1519</v>
      </c>
      <c r="B371" s="2">
        <v>120</v>
      </c>
      <c r="C371" s="178">
        <v>70.48</v>
      </c>
      <c r="D371" s="179">
        <v>1.7005999999999999</v>
      </c>
      <c r="E371" s="32">
        <f>10%*Q371+13%</f>
        <v>0.21000000000000002</v>
      </c>
      <c r="F371" s="13">
        <f>IF(G371="",($F$1*C371-B371)/B371,H371/B371)</f>
        <v>-4.4408666666666603E-2</v>
      </c>
      <c r="H371" s="5">
        <f>IF(G371="",$F$1*C371-B371,G371-B371)</f>
        <v>-5.329039999999992</v>
      </c>
      <c r="I371" s="2" t="s">
        <v>66</v>
      </c>
      <c r="J371" s="33" t="s">
        <v>1520</v>
      </c>
      <c r="K371" s="34">
        <f>DATE(MID(J371,1,4),MID(J371,5,2),MID(J371,7,2))</f>
        <v>44025</v>
      </c>
      <c r="L371" s="34" t="str">
        <f ca="1">IF(LEN(J371) &gt; 15,DATE(MID(J371,12,4),MID(J371,16,2),MID(J371,18,2)),TEXT(TODAY(),"yyyy-mm-dd"))</f>
        <v>2020-11-10</v>
      </c>
      <c r="M371" s="18">
        <f ca="1">(L371-K371+1)*B371</f>
        <v>14520</v>
      </c>
      <c r="N371" s="19">
        <f ca="1">H371/M371*365</f>
        <v>-0.13396002754820918</v>
      </c>
      <c r="O371" s="35">
        <f>D371*C371</f>
        <v>119.858288</v>
      </c>
      <c r="P371" s="35">
        <f>B371-O371</f>
        <v>0.14171199999999828</v>
      </c>
      <c r="Q371" s="36">
        <f>B371/150</f>
        <v>0.8</v>
      </c>
      <c r="R371" s="37">
        <f>R370+C371-T371</f>
        <v>9599.9900000000052</v>
      </c>
      <c r="S371" s="38">
        <f>R371*D371</f>
        <v>16325.742994000007</v>
      </c>
      <c r="T371" s="38">
        <v>1638.72</v>
      </c>
      <c r="U371" s="38">
        <v>2772.88</v>
      </c>
      <c r="V371" s="39">
        <f>V370+U371</f>
        <v>46852.299999999996</v>
      </c>
      <c r="W371" s="39">
        <f>V371+S371</f>
        <v>63178.042994000003</v>
      </c>
      <c r="X371" s="1">
        <f>X370+B371</f>
        <v>51660</v>
      </c>
      <c r="Y371" s="37">
        <f>W371-X371</f>
        <v>11518.042994000003</v>
      </c>
      <c r="Z371" s="204">
        <f>W371/X371-1</f>
        <v>0.22295863325590415</v>
      </c>
      <c r="AA371" s="204">
        <f>S371/(X371-V371)-1</f>
        <v>2.3957491095534231</v>
      </c>
      <c r="AB371" s="204">
        <f>SUM($C$2:C371)*D371/SUM($B$2:B371)-1</f>
        <v>0.31341722822299611</v>
      </c>
      <c r="AC371" s="204">
        <f>Z371-AB371</f>
        <v>-9.0458594967091965E-2</v>
      </c>
      <c r="AD371" s="40">
        <f>IF(E371-F371&lt;0,"达成",E371-F371)</f>
        <v>0.25440866666666662</v>
      </c>
    </row>
    <row r="372" spans="1:30">
      <c r="A372" s="31" t="s">
        <v>1521</v>
      </c>
      <c r="B372" s="2">
        <v>120</v>
      </c>
      <c r="C372" s="178">
        <v>71.099999999999994</v>
      </c>
      <c r="D372" s="179">
        <v>1.6859</v>
      </c>
      <c r="E372" s="32">
        <f>10%*Q372+13%</f>
        <v>0.21000000000000002</v>
      </c>
      <c r="F372" s="13">
        <f>IF(G372="",($F$1*C372-B372)/B372,H372/B372)</f>
        <v>-3.6002500000000028E-2</v>
      </c>
      <c r="H372" s="5">
        <f>IF(G372="",$F$1*C372-B372,G372-B372)</f>
        <v>-4.3203000000000031</v>
      </c>
      <c r="I372" s="2" t="s">
        <v>66</v>
      </c>
      <c r="J372" s="33" t="s">
        <v>1522</v>
      </c>
      <c r="K372" s="34">
        <f>DATE(MID(J372,1,4),MID(J372,5,2),MID(J372,7,2))</f>
        <v>44026</v>
      </c>
      <c r="L372" s="34" t="str">
        <f ca="1">IF(LEN(J372) &gt; 15,DATE(MID(J372,12,4),MID(J372,16,2),MID(J372,18,2)),TEXT(TODAY(),"yyyy-mm-dd"))</f>
        <v>2020-11-10</v>
      </c>
      <c r="M372" s="18">
        <f ca="1">(L372-K372+1)*B372</f>
        <v>14400</v>
      </c>
      <c r="N372" s="19">
        <f ca="1">H372/M372*365</f>
        <v>-0.10950760416666674</v>
      </c>
      <c r="O372" s="35">
        <f>D372*C372</f>
        <v>119.86748999999999</v>
      </c>
      <c r="P372" s="35">
        <f>B372-O372</f>
        <v>0.13251000000001056</v>
      </c>
      <c r="Q372" s="36">
        <f>B372/150</f>
        <v>0.8</v>
      </c>
      <c r="R372" s="37">
        <f>R371+C372-T372</f>
        <v>9671.0900000000056</v>
      </c>
      <c r="S372" s="38">
        <f>R372*D372</f>
        <v>16304.49063100001</v>
      </c>
      <c r="T372" s="38"/>
      <c r="U372" s="38"/>
      <c r="V372" s="39">
        <f>V371+U372</f>
        <v>46852.299999999996</v>
      </c>
      <c r="W372" s="39">
        <f>V372+S372</f>
        <v>63156.790631000003</v>
      </c>
      <c r="X372" s="1">
        <f>X371+B372</f>
        <v>51780</v>
      </c>
      <c r="Y372" s="37">
        <f>W372-X372</f>
        <v>11376.790631000003</v>
      </c>
      <c r="Z372" s="204">
        <f>W372/X372-1</f>
        <v>0.21971399441869455</v>
      </c>
      <c r="AA372" s="204">
        <f>S372/(X372-V372)-1</f>
        <v>2.3087425433772339</v>
      </c>
      <c r="AB372" s="204">
        <f>SUM($C$2:C372)*D372/SUM($B$2:B372)-1</f>
        <v>0.30136144756662775</v>
      </c>
      <c r="AC372" s="204">
        <f>Z372-AB372</f>
        <v>-8.1647453147933202E-2</v>
      </c>
      <c r="AD372" s="40">
        <f>IF(E372-F372&lt;0,"达成",E372-F372)</f>
        <v>0.24600250000000004</v>
      </c>
    </row>
    <row r="373" spans="1:30">
      <c r="A373" s="31" t="s">
        <v>1523</v>
      </c>
      <c r="B373" s="2">
        <v>120</v>
      </c>
      <c r="C373" s="178">
        <v>71.790000000000006</v>
      </c>
      <c r="D373" s="179">
        <v>1.6695</v>
      </c>
      <c r="E373" s="32">
        <f>10%*Q373+13%</f>
        <v>0.21000000000000002</v>
      </c>
      <c r="F373" s="13">
        <f>IF(G373="",($F$1*C373-B373)/B373,H373/B373)</f>
        <v>-2.66472499999999E-2</v>
      </c>
      <c r="H373" s="5">
        <f>IF(G373="",$F$1*C373-B373,G373-B373)</f>
        <v>-3.197669999999988</v>
      </c>
      <c r="I373" s="2" t="s">
        <v>66</v>
      </c>
      <c r="J373" s="33" t="s">
        <v>1524</v>
      </c>
      <c r="K373" s="34">
        <f>DATE(MID(J373,1,4),MID(J373,5,2),MID(J373,7,2))</f>
        <v>44027</v>
      </c>
      <c r="L373" s="34" t="str">
        <f ca="1">IF(LEN(J373) &gt; 15,DATE(MID(J373,12,4),MID(J373,16,2),MID(J373,18,2)),TEXT(TODAY(),"yyyy-mm-dd"))</f>
        <v>2020-11-10</v>
      </c>
      <c r="M373" s="18">
        <f ca="1">(L373-K373+1)*B373</f>
        <v>14280</v>
      </c>
      <c r="N373" s="19">
        <f ca="1">H373/M373*365</f>
        <v>-8.1733161764705575E-2</v>
      </c>
      <c r="O373" s="35">
        <f>D373*C373</f>
        <v>119.85340500000001</v>
      </c>
      <c r="P373" s="35">
        <f>B373-O373</f>
        <v>0.1465949999999907</v>
      </c>
      <c r="Q373" s="36">
        <f>B373/150</f>
        <v>0.8</v>
      </c>
      <c r="R373" s="37">
        <f>R372+C373-T373</f>
        <v>9742.8800000000065</v>
      </c>
      <c r="S373" s="38">
        <f>R373*D373</f>
        <v>16265.73816000001</v>
      </c>
      <c r="T373" s="38"/>
      <c r="U373" s="38"/>
      <c r="V373" s="39">
        <f>V372+U373</f>
        <v>46852.299999999996</v>
      </c>
      <c r="W373" s="39">
        <f>V373+S373</f>
        <v>63118.038160000004</v>
      </c>
      <c r="X373" s="1">
        <f>X372+B373</f>
        <v>51900</v>
      </c>
      <c r="Y373" s="37">
        <f>W373-X373</f>
        <v>11218.038160000004</v>
      </c>
      <c r="Z373" s="204">
        <f>W373/X373-1</f>
        <v>0.21614717071290945</v>
      </c>
      <c r="AA373" s="204">
        <f>S373/(X373-V373)-1</f>
        <v>2.2224058799056987</v>
      </c>
      <c r="AB373" s="204">
        <f>SUM($C$2:C373)*D373/SUM($B$2:B373)-1</f>
        <v>0.2880317953757221</v>
      </c>
      <c r="AC373" s="204">
        <f>Z373-AB373</f>
        <v>-7.1884624662812646E-2</v>
      </c>
      <c r="AD373" s="40">
        <f>IF(E373-F373&lt;0,"达成",E373-F373)</f>
        <v>0.23664724999999992</v>
      </c>
    </row>
    <row r="374" spans="1:30">
      <c r="A374" s="31" t="s">
        <v>1525</v>
      </c>
      <c r="B374" s="2">
        <v>120</v>
      </c>
      <c r="C374" s="178">
        <v>75.19</v>
      </c>
      <c r="D374" s="179">
        <v>1.5940000000000001</v>
      </c>
      <c r="E374" s="32">
        <f>10%*Q374+13%</f>
        <v>0.21000000000000002</v>
      </c>
      <c r="F374" s="13">
        <f>IF(G374="",($F$1*C374-B374)/B374,H374/B374)</f>
        <v>1.9451083333333348E-2</v>
      </c>
      <c r="H374" s="5">
        <f>IF(G374="",$F$1*C374-B374,G374-B374)</f>
        <v>2.3341300000000018</v>
      </c>
      <c r="I374" s="2" t="s">
        <v>66</v>
      </c>
      <c r="J374" s="33" t="s">
        <v>1526</v>
      </c>
      <c r="K374" s="34">
        <f>DATE(MID(J374,1,4),MID(J374,5,2),MID(J374,7,2))</f>
        <v>44028</v>
      </c>
      <c r="L374" s="34" t="str">
        <f ca="1">IF(LEN(J374) &gt; 15,DATE(MID(J374,12,4),MID(J374,16,2),MID(J374,18,2)),TEXT(TODAY(),"yyyy-mm-dd"))</f>
        <v>2020-11-10</v>
      </c>
      <c r="M374" s="18">
        <f ca="1">(L374-K374+1)*B374</f>
        <v>14160</v>
      </c>
      <c r="N374" s="19">
        <f ca="1">H374/M374*365</f>
        <v>6.0166486581920954E-2</v>
      </c>
      <c r="O374" s="35">
        <f>D374*C374</f>
        <v>119.85286000000001</v>
      </c>
      <c r="P374" s="35">
        <f>B374-O374</f>
        <v>0.14713999999999317</v>
      </c>
      <c r="Q374" s="36">
        <f>B374/150</f>
        <v>0.8</v>
      </c>
      <c r="R374" s="37">
        <f>R373+C374-T374</f>
        <v>9818.070000000007</v>
      </c>
      <c r="S374" s="38">
        <f>R374*D374</f>
        <v>15650.003580000011</v>
      </c>
      <c r="T374" s="38"/>
      <c r="U374" s="38"/>
      <c r="V374" s="39">
        <f>V373+U374</f>
        <v>46852.299999999996</v>
      </c>
      <c r="W374" s="39">
        <f>V374+S374</f>
        <v>62502.303580000007</v>
      </c>
      <c r="X374" s="1">
        <f>X373+B374</f>
        <v>52020</v>
      </c>
      <c r="Y374" s="37">
        <f>W374-X374</f>
        <v>10482.303580000007</v>
      </c>
      <c r="Z374" s="204">
        <f>W374/X374-1</f>
        <v>0.20150525913110351</v>
      </c>
      <c r="AA374" s="204">
        <f>S374/(X374-V374)-1</f>
        <v>2.0284272655146385</v>
      </c>
      <c r="AB374" s="204">
        <f>SUM($C$2:C374)*D374/SUM($B$2:B374)-1</f>
        <v>0.22925008496732002</v>
      </c>
      <c r="AC374" s="204">
        <f>Z374-AB374</f>
        <v>-2.7744825836216513E-2</v>
      </c>
      <c r="AD374" s="40">
        <f>IF(E374-F374&lt;0,"达成",E374-F374)</f>
        <v>0.19054891666666668</v>
      </c>
    </row>
    <row r="375" spans="1:30">
      <c r="A375" s="31" t="s">
        <v>1527</v>
      </c>
      <c r="B375" s="2">
        <v>135</v>
      </c>
      <c r="C375" s="178">
        <v>84.02</v>
      </c>
      <c r="D375" s="179">
        <v>1.6049</v>
      </c>
      <c r="E375" s="32">
        <f>10%*Q375+13%</f>
        <v>0.22000000000000003</v>
      </c>
      <c r="F375" s="13">
        <f>IF(G375="",($F$1*C375-B375)/B375,H375/B375)</f>
        <v>1.2596592592592515E-2</v>
      </c>
      <c r="H375" s="5">
        <f>IF(G375="",$F$1*C375-B375,G375-B375)</f>
        <v>1.7005399999999895</v>
      </c>
      <c r="I375" s="2" t="s">
        <v>66</v>
      </c>
      <c r="J375" s="33" t="s">
        <v>1528</v>
      </c>
      <c r="K375" s="34">
        <f>DATE(MID(J375,1,4),MID(J375,5,2),MID(J375,7,2))</f>
        <v>44029</v>
      </c>
      <c r="L375" s="34" t="str">
        <f ca="1">IF(LEN(J375) &gt; 15,DATE(MID(J375,12,4),MID(J375,16,2),MID(J375,18,2)),TEXT(TODAY(),"yyyy-mm-dd"))</f>
        <v>2020-11-10</v>
      </c>
      <c r="M375" s="18">
        <f ca="1">(L375-K375+1)*B375</f>
        <v>15795</v>
      </c>
      <c r="N375" s="19">
        <f ca="1">H375/M375*365</f>
        <v>3.9297062361506561E-2</v>
      </c>
      <c r="O375" s="35">
        <f>D375*C375</f>
        <v>134.84369799999999</v>
      </c>
      <c r="P375" s="35">
        <f>B375-O375</f>
        <v>0.15630200000001082</v>
      </c>
      <c r="Q375" s="36">
        <f>B375/150</f>
        <v>0.9</v>
      </c>
      <c r="R375" s="37">
        <f>R374+C375-T375</f>
        <v>9902.0900000000074</v>
      </c>
      <c r="S375" s="38">
        <f>R375*D375</f>
        <v>15891.864241000012</v>
      </c>
      <c r="T375" s="38"/>
      <c r="U375" s="38"/>
      <c r="V375" s="39">
        <f>V374+U375</f>
        <v>46852.299999999996</v>
      </c>
      <c r="W375" s="39">
        <f>V375+S375</f>
        <v>62744.164241000006</v>
      </c>
      <c r="X375" s="1">
        <f>X374+B375</f>
        <v>52155</v>
      </c>
      <c r="Y375" s="37">
        <f>W375-X375</f>
        <v>10589.164241000006</v>
      </c>
      <c r="Z375" s="204">
        <f>W375/X375-1</f>
        <v>0.20303258059629958</v>
      </c>
      <c r="AA375" s="204">
        <f>S375/(X375-V375)-1</f>
        <v>1.9969382090255907</v>
      </c>
      <c r="AB375" s="204">
        <f>SUM($C$2:C375)*D375/SUM($B$2:B375)-1</f>
        <v>0.23703771843543264</v>
      </c>
      <c r="AC375" s="204">
        <f>Z375-AB375</f>
        <v>-3.4005137839133059E-2</v>
      </c>
      <c r="AD375" s="40">
        <f>IF(E375-F375&lt;0,"达成",E375-F375)</f>
        <v>0.20740340740740751</v>
      </c>
    </row>
    <row r="376" spans="1:30">
      <c r="A376" s="31" t="s">
        <v>1534</v>
      </c>
      <c r="B376" s="2">
        <v>120</v>
      </c>
      <c r="C376" s="178">
        <v>72.62</v>
      </c>
      <c r="D376" s="179">
        <v>1.6505000000000001</v>
      </c>
      <c r="E376" s="32">
        <f>10%*Q376+13%</f>
        <v>0.21000000000000002</v>
      </c>
      <c r="F376" s="13">
        <f>IF(G376="",($F$1*C376-B376)/B376,H376/B376)</f>
        <v>-1.5393833333333263E-2</v>
      </c>
      <c r="H376" s="5">
        <f>IF(G376="",$F$1*C376-B376,G376-B376)</f>
        <v>-1.8472599999999915</v>
      </c>
      <c r="I376" s="2" t="s">
        <v>66</v>
      </c>
      <c r="J376" s="33" t="s">
        <v>1535</v>
      </c>
      <c r="K376" s="34">
        <f>DATE(MID(J376,1,4),MID(J376,5,2),MID(J376,7,2))</f>
        <v>44032</v>
      </c>
      <c r="L376" s="34" t="str">
        <f ca="1">IF(LEN(J376) &gt; 15,DATE(MID(J376,12,4),MID(J376,16,2),MID(J376,18,2)),TEXT(TODAY(),"yyyy-mm-dd"))</f>
        <v>2020-11-10</v>
      </c>
      <c r="M376" s="18">
        <f ca="1">(L376-K376+1)*B376</f>
        <v>13680</v>
      </c>
      <c r="N376" s="19">
        <f ca="1">H376/M376*365</f>
        <v>-4.9287273391812637E-2</v>
      </c>
      <c r="O376" s="35">
        <f>D376*C376</f>
        <v>119.85931000000001</v>
      </c>
      <c r="P376" s="35">
        <f>B376-O376</f>
        <v>0.14068999999999221</v>
      </c>
      <c r="Q376" s="36">
        <f>B376/150</f>
        <v>0.8</v>
      </c>
      <c r="R376" s="37">
        <f>R375+C376-T376</f>
        <v>9974.7100000000082</v>
      </c>
      <c r="S376" s="38">
        <f>R376*D376</f>
        <v>16463.258855000015</v>
      </c>
      <c r="T376" s="38"/>
      <c r="U376" s="38"/>
      <c r="V376" s="39">
        <f>V375+U376</f>
        <v>46852.299999999996</v>
      </c>
      <c r="W376" s="39">
        <f>V376+S376</f>
        <v>63315.55885500001</v>
      </c>
      <c r="X376" s="1">
        <f>X375+B376</f>
        <v>52275</v>
      </c>
      <c r="Y376" s="37">
        <f>W376-X376</f>
        <v>11040.55885500001</v>
      </c>
      <c r="Z376" s="204">
        <f>W376/X376-1</f>
        <v>0.21120150846484953</v>
      </c>
      <c r="AA376" s="204">
        <f>S376/(X376-V376)-1</f>
        <v>2.0359892405997013</v>
      </c>
      <c r="AB376" s="204">
        <f>SUM($C$2:C376)*D376/SUM($B$2:B376)-1</f>
        <v>0.27155814509803911</v>
      </c>
      <c r="AC376" s="204">
        <f>Z376-AB376</f>
        <v>-6.0356636633189575E-2</v>
      </c>
      <c r="AD376" s="40">
        <f>IF(E376-F376&lt;0,"达成",E376-F376)</f>
        <v>0.22539383333333329</v>
      </c>
    </row>
    <row r="377" spans="1:30">
      <c r="A377" s="31" t="s">
        <v>1536</v>
      </c>
      <c r="B377" s="2">
        <v>120</v>
      </c>
      <c r="C377" s="178">
        <v>72.45</v>
      </c>
      <c r="D377" s="179">
        <v>1.6544000000000001</v>
      </c>
      <c r="E377" s="32">
        <f>10%*Q377+13%</f>
        <v>0.21000000000000002</v>
      </c>
      <c r="F377" s="13">
        <f>IF(G377="",($F$1*C377-B377)/B377,H377/B377)</f>
        <v>-1.7698749999999919E-2</v>
      </c>
      <c r="H377" s="5">
        <f>IF(G377="",$F$1*C377-B377,G377-B377)</f>
        <v>-2.1238499999999902</v>
      </c>
      <c r="I377" s="2" t="s">
        <v>66</v>
      </c>
      <c r="J377" s="33" t="s">
        <v>1537</v>
      </c>
      <c r="K377" s="34">
        <f>DATE(MID(J377,1,4),MID(J377,5,2),MID(J377,7,2))</f>
        <v>44033</v>
      </c>
      <c r="L377" s="34" t="str">
        <f ca="1">IF(LEN(J377) &gt; 15,DATE(MID(J377,12,4),MID(J377,16,2),MID(J377,18,2)),TEXT(TODAY(),"yyyy-mm-dd"))</f>
        <v>2020-11-10</v>
      </c>
      <c r="M377" s="18">
        <f ca="1">(L377-K377+1)*B377</f>
        <v>13560</v>
      </c>
      <c r="N377" s="19">
        <f ca="1">H377/M377*365</f>
        <v>-5.7168528761061689E-2</v>
      </c>
      <c r="O377" s="35">
        <f>D377*C377</f>
        <v>119.86128000000001</v>
      </c>
      <c r="P377" s="35">
        <f>B377-O377</f>
        <v>0.13871999999999218</v>
      </c>
      <c r="Q377" s="36">
        <f>B377/150</f>
        <v>0.8</v>
      </c>
      <c r="R377" s="37">
        <f>R376+C377-T377</f>
        <v>10047.160000000009</v>
      </c>
      <c r="S377" s="38">
        <f>R377*D377</f>
        <v>16622.021504000015</v>
      </c>
      <c r="T377" s="38"/>
      <c r="U377" s="38"/>
      <c r="V377" s="39">
        <f>V376+U377</f>
        <v>46852.299999999996</v>
      </c>
      <c r="W377" s="39">
        <f>V377+S377</f>
        <v>63474.321504000007</v>
      </c>
      <c r="X377" s="1">
        <f>X376+B377</f>
        <v>52395</v>
      </c>
      <c r="Y377" s="37">
        <f>W377-X377</f>
        <v>11079.321504000007</v>
      </c>
      <c r="Z377" s="204">
        <f>W377/X377-1</f>
        <v>0.2114576105353565</v>
      </c>
      <c r="AA377" s="204">
        <f>S377/(X377-V377)-1</f>
        <v>1.9989033330326378</v>
      </c>
      <c r="AB377" s="204">
        <f>SUM($C$2:C377)*D377/SUM($B$2:B377)-1</f>
        <v>0.27393125847886224</v>
      </c>
      <c r="AC377" s="204">
        <f>Z377-AB377</f>
        <v>-6.2473647943505739E-2</v>
      </c>
      <c r="AD377" s="40">
        <f>IF(E377-F377&lt;0,"达成",E377-F377)</f>
        <v>0.22769874999999995</v>
      </c>
    </row>
    <row r="378" spans="1:30">
      <c r="A378" s="31" t="s">
        <v>1538</v>
      </c>
      <c r="B378" s="2">
        <v>120</v>
      </c>
      <c r="C378" s="178">
        <v>72.040000000000006</v>
      </c>
      <c r="D378" s="179">
        <v>1.6638999999999999</v>
      </c>
      <c r="E378" s="32">
        <f>10%*Q378+13%</f>
        <v>0.21000000000000002</v>
      </c>
      <c r="F378" s="13">
        <f>IF(G378="",($F$1*C378-B378)/B378,H378/B378)</f>
        <v>-2.3257666666666548E-2</v>
      </c>
      <c r="H378" s="5">
        <f>IF(G378="",$F$1*C378-B378,G378-B378)</f>
        <v>-2.7909199999999856</v>
      </c>
      <c r="I378" s="2" t="s">
        <v>66</v>
      </c>
      <c r="J378" s="33" t="s">
        <v>1539</v>
      </c>
      <c r="K378" s="34">
        <f>DATE(MID(J378,1,4),MID(J378,5,2),MID(J378,7,2))</f>
        <v>44034</v>
      </c>
      <c r="L378" s="34" t="str">
        <f ca="1">IF(LEN(J378) &gt; 15,DATE(MID(J378,12,4),MID(J378,16,2),MID(J378,18,2)),TEXT(TODAY(),"yyyy-mm-dd"))</f>
        <v>2020-11-10</v>
      </c>
      <c r="M378" s="18">
        <f ca="1">(L378-K378+1)*B378</f>
        <v>13440</v>
      </c>
      <c r="N378" s="19">
        <f ca="1">H378/M378*365</f>
        <v>-7.579507440476152E-2</v>
      </c>
      <c r="O378" s="35">
        <f>D378*C378</f>
        <v>119.867356</v>
      </c>
      <c r="P378" s="35">
        <f>B378-O378</f>
        <v>0.1326439999999991</v>
      </c>
      <c r="Q378" s="36">
        <f>B378/150</f>
        <v>0.8</v>
      </c>
      <c r="R378" s="37">
        <f>R377+C378-T378</f>
        <v>10119.20000000001</v>
      </c>
      <c r="S378" s="38">
        <f>R378*D378</f>
        <v>16837.336880000017</v>
      </c>
      <c r="T378" s="38"/>
      <c r="U378" s="38"/>
      <c r="V378" s="39">
        <f>V377+U378</f>
        <v>46852.299999999996</v>
      </c>
      <c r="W378" s="39">
        <f>V378+S378</f>
        <v>63689.636880000013</v>
      </c>
      <c r="X378" s="1">
        <f>X377+B378</f>
        <v>52515</v>
      </c>
      <c r="Y378" s="37">
        <f>W378-X378</f>
        <v>11174.636880000013</v>
      </c>
      <c r="Z378" s="204">
        <f>W378/X378-1</f>
        <v>0.21278942930591294</v>
      </c>
      <c r="AA378" s="204">
        <f>S378/(X378-V378)-1</f>
        <v>1.9733761068041753</v>
      </c>
      <c r="AB378" s="204">
        <f>SUM($C$2:C378)*D378/SUM($B$2:B378)-1</f>
        <v>0.2806013155098539</v>
      </c>
      <c r="AC378" s="204">
        <f>Z378-AB378</f>
        <v>-6.7811886203940963E-2</v>
      </c>
      <c r="AD378" s="40">
        <f>IF(E378-F378&lt;0,"达成",E378-F378)</f>
        <v>0.23325766666666656</v>
      </c>
    </row>
    <row r="379" spans="1:30">
      <c r="A379" s="31" t="s">
        <v>1540</v>
      </c>
      <c r="B379" s="2">
        <v>120</v>
      </c>
      <c r="C379" s="178">
        <v>72.03</v>
      </c>
      <c r="D379" s="179">
        <v>1.6640999999999999</v>
      </c>
      <c r="E379" s="32">
        <f>10%*Q379+13%</f>
        <v>0.21000000000000002</v>
      </c>
      <c r="F379" s="13">
        <f>IF(G379="",($F$1*C379-B379)/B379,H379/B379)</f>
        <v>-2.3393249999999928E-2</v>
      </c>
      <c r="H379" s="5">
        <f>IF(G379="",$F$1*C379-B379,G379-B379)</f>
        <v>-2.8071899999999914</v>
      </c>
      <c r="I379" s="2" t="s">
        <v>66</v>
      </c>
      <c r="J379" s="33" t="s">
        <v>1541</v>
      </c>
      <c r="K379" s="34">
        <f>DATE(MID(J379,1,4),MID(J379,5,2),MID(J379,7,2))</f>
        <v>44035</v>
      </c>
      <c r="L379" s="34" t="str">
        <f ca="1">IF(LEN(J379) &gt; 15,DATE(MID(J379,12,4),MID(J379,16,2),MID(J379,18,2)),TEXT(TODAY(),"yyyy-mm-dd"))</f>
        <v>2020-11-10</v>
      </c>
      <c r="M379" s="18">
        <f ca="1">(L379-K379+1)*B379</f>
        <v>13320</v>
      </c>
      <c r="N379" s="19">
        <f ca="1">H379/M379*365</f>
        <v>-7.6923749999999763E-2</v>
      </c>
      <c r="O379" s="35">
        <f>D379*C379</f>
        <v>119.865123</v>
      </c>
      <c r="P379" s="35">
        <f>B379-O379</f>
        <v>0.13487700000000302</v>
      </c>
      <c r="Q379" s="36">
        <f>B379/150</f>
        <v>0.8</v>
      </c>
      <c r="R379" s="37">
        <f>R378+C379-T379</f>
        <v>10191.23000000001</v>
      </c>
      <c r="S379" s="38">
        <f>R379*D379</f>
        <v>16959.225843000018</v>
      </c>
      <c r="T379" s="38"/>
      <c r="U379" s="38"/>
      <c r="V379" s="39">
        <f>V378+U379</f>
        <v>46852.299999999996</v>
      </c>
      <c r="W379" s="39">
        <f>V379+S379</f>
        <v>63811.52584300001</v>
      </c>
      <c r="X379" s="1">
        <f>X378+B379</f>
        <v>52635</v>
      </c>
      <c r="Y379" s="37">
        <f>W379-X379</f>
        <v>11176.52584300001</v>
      </c>
      <c r="Z379" s="204">
        <f>W379/X379-1</f>
        <v>0.21234018890472139</v>
      </c>
      <c r="AA379" s="204">
        <f>S379/(X379-V379)-1</f>
        <v>1.9327521474397784</v>
      </c>
      <c r="AB379" s="204">
        <f>SUM($C$2:C379)*D379/SUM($B$2:B379)-1</f>
        <v>0.28011260034197738</v>
      </c>
      <c r="AC379" s="204">
        <f>Z379-AB379</f>
        <v>-6.7772411437255986E-2</v>
      </c>
      <c r="AD379" s="40">
        <f>IF(E379-F379&lt;0,"达成",E379-F379)</f>
        <v>0.23339324999999994</v>
      </c>
    </row>
    <row r="380" spans="1:30">
      <c r="A380" s="31" t="s">
        <v>1542</v>
      </c>
      <c r="B380" s="2">
        <v>120</v>
      </c>
      <c r="C380" s="178">
        <v>75.150000000000006</v>
      </c>
      <c r="D380" s="179">
        <v>1.595</v>
      </c>
      <c r="E380" s="32">
        <f>10%*Q380+13%</f>
        <v>0.21000000000000002</v>
      </c>
      <c r="F380" s="13">
        <f>IF(G380="",($F$1*C380-B380)/B380,H380/B380)</f>
        <v>1.8908750000000061E-2</v>
      </c>
      <c r="H380" s="5">
        <f>IF(G380="",$F$1*C380-B380,G380-B380)</f>
        <v>2.2690500000000071</v>
      </c>
      <c r="I380" s="2" t="s">
        <v>66</v>
      </c>
      <c r="J380" s="33" t="s">
        <v>1543</v>
      </c>
      <c r="K380" s="34">
        <f>DATE(MID(J380,1,4),MID(J380,5,2),MID(J380,7,2))</f>
        <v>44036</v>
      </c>
      <c r="L380" s="34" t="str">
        <f ca="1">IF(LEN(J380) &gt; 15,DATE(MID(J380,12,4),MID(J380,16,2),MID(J380,18,2)),TEXT(TODAY(),"yyyy-mm-dd"))</f>
        <v>2020-11-10</v>
      </c>
      <c r="M380" s="18">
        <f ca="1">(L380-K380+1)*B380</f>
        <v>13200</v>
      </c>
      <c r="N380" s="19">
        <f ca="1">H380/M380*365</f>
        <v>6.2742670454545652E-2</v>
      </c>
      <c r="O380" s="35">
        <f>D380*C380</f>
        <v>119.86425000000001</v>
      </c>
      <c r="P380" s="35">
        <f>B380-O380</f>
        <v>0.13574999999998738</v>
      </c>
      <c r="Q380" s="36">
        <f>B380/150</f>
        <v>0.8</v>
      </c>
      <c r="R380" s="37">
        <f>R379+C380-T380</f>
        <v>10266.38000000001</v>
      </c>
      <c r="S380" s="38">
        <f>R380*D380</f>
        <v>16374.876100000016</v>
      </c>
      <c r="T380" s="38"/>
      <c r="U380" s="38"/>
      <c r="V380" s="39">
        <f>V379+U380</f>
        <v>46852.299999999996</v>
      </c>
      <c r="W380" s="39">
        <f>V380+S380</f>
        <v>63227.176100000012</v>
      </c>
      <c r="X380" s="1">
        <f>X379+B380</f>
        <v>52755</v>
      </c>
      <c r="Y380" s="37">
        <f>W380-X380</f>
        <v>10472.176100000012</v>
      </c>
      <c r="Z380" s="204">
        <f>W380/X380-1</f>
        <v>0.19850584968249474</v>
      </c>
      <c r="AA380" s="204">
        <f>S380/(X380-V380)-1</f>
        <v>1.7741332102258296</v>
      </c>
      <c r="AB380" s="204">
        <f>SUM($C$2:C380)*D380/SUM($B$2:B380)-1</f>
        <v>0.22643844754051723</v>
      </c>
      <c r="AC380" s="204">
        <f>Z380-AB380</f>
        <v>-2.793259785802249E-2</v>
      </c>
      <c r="AD380" s="40">
        <f>IF(E380-F380&lt;0,"达成",E380-F380)</f>
        <v>0.19109124999999996</v>
      </c>
    </row>
    <row r="381" spans="1:30">
      <c r="A381" s="31" t="s">
        <v>1550</v>
      </c>
      <c r="B381" s="2">
        <v>135</v>
      </c>
      <c r="C381" s="178">
        <v>84.15</v>
      </c>
      <c r="D381" s="179">
        <v>1.6023000000000001</v>
      </c>
      <c r="E381" s="32">
        <f>10%*Q381+13%</f>
        <v>0.22000000000000003</v>
      </c>
      <c r="F381" s="13">
        <f>IF(G381="",($F$1*C381-B381)/B381,H381/B381)</f>
        <v>1.4163333333333496E-2</v>
      </c>
      <c r="H381" s="5">
        <f>IF(G381="",$F$1*C381-B381,G381-B381)</f>
        <v>1.912050000000022</v>
      </c>
      <c r="I381" s="2" t="s">
        <v>66</v>
      </c>
      <c r="J381" s="33" t="s">
        <v>1551</v>
      </c>
      <c r="K381" s="34">
        <f>DATE(MID(J381,1,4),MID(J381,5,2),MID(J381,7,2))</f>
        <v>44039</v>
      </c>
      <c r="L381" s="34" t="str">
        <f ca="1">IF(LEN(J381) &gt; 15,DATE(MID(J381,12,4),MID(J381,16,2),MID(J381,18,2)),TEXT(TODAY(),"yyyy-mm-dd"))</f>
        <v>2020-11-10</v>
      </c>
      <c r="M381" s="18">
        <f ca="1">(L381-K381+1)*B381</f>
        <v>14445</v>
      </c>
      <c r="N381" s="19">
        <f ca="1">H381/M381*365</f>
        <v>4.8314174454829217E-2</v>
      </c>
      <c r="O381" s="35">
        <f>D381*C381</f>
        <v>134.83354500000002</v>
      </c>
      <c r="P381" s="35">
        <f>B381-O381</f>
        <v>0.16645499999998492</v>
      </c>
      <c r="Q381" s="36">
        <f>B381/150</f>
        <v>0.9</v>
      </c>
      <c r="R381" s="37">
        <f>R380+C381-T381</f>
        <v>10350.53000000001</v>
      </c>
      <c r="S381" s="38">
        <f>R381*D381</f>
        <v>16584.654219000015</v>
      </c>
      <c r="T381" s="38"/>
      <c r="U381" s="38"/>
      <c r="V381" s="39">
        <f>V380+U381</f>
        <v>46852.299999999996</v>
      </c>
      <c r="W381" s="39">
        <f>V381+S381</f>
        <v>63436.954219000007</v>
      </c>
      <c r="X381" s="1">
        <f>X380+B381</f>
        <v>52890</v>
      </c>
      <c r="Y381" s="37">
        <f>W381-X381</f>
        <v>10546.954219000007</v>
      </c>
      <c r="Z381" s="204">
        <f>W381/X381-1</f>
        <v>0.1994130122707507</v>
      </c>
      <c r="AA381" s="204">
        <f>S381/(X381-V381)-1</f>
        <v>1.7468496644417582</v>
      </c>
      <c r="AB381" s="204">
        <f>SUM($C$2:C381)*D381/SUM($B$2:B381)-1</f>
        <v>0.23145616273397596</v>
      </c>
      <c r="AC381" s="204">
        <f>Z381-AB381</f>
        <v>-3.2043150463225256E-2</v>
      </c>
      <c r="AD381" s="40">
        <f>IF(E381-F381&lt;0,"达成",E381-F381)</f>
        <v>0.20583666666666653</v>
      </c>
    </row>
    <row r="382" spans="1:30">
      <c r="A382" s="31" t="s">
        <v>1552</v>
      </c>
      <c r="B382" s="2">
        <v>135</v>
      </c>
      <c r="C382" s="178">
        <v>83.47</v>
      </c>
      <c r="D382" s="179">
        <v>1.6153999999999999</v>
      </c>
      <c r="E382" s="32">
        <f>10%*Q382+13%</f>
        <v>0.22000000000000003</v>
      </c>
      <c r="F382" s="13">
        <f>IF(G382="",($F$1*C382-B382)/B382,H382/B382)</f>
        <v>5.9680740740740623E-3</v>
      </c>
      <c r="H382" s="5">
        <f>IF(G382="",$F$1*C382-B382,G382-B382)</f>
        <v>0.80568999999999846</v>
      </c>
      <c r="I382" s="2" t="s">
        <v>66</v>
      </c>
      <c r="J382" s="33" t="s">
        <v>1553</v>
      </c>
      <c r="K382" s="34">
        <f>DATE(MID(J382,1,4),MID(J382,5,2),MID(J382,7,2))</f>
        <v>44040</v>
      </c>
      <c r="L382" s="34" t="str">
        <f ca="1">IF(LEN(J382) &gt; 15,DATE(MID(J382,12,4),MID(J382,16,2),MID(J382,18,2)),TEXT(TODAY(),"yyyy-mm-dd"))</f>
        <v>2020-11-10</v>
      </c>
      <c r="M382" s="18">
        <f ca="1">(L382-K382+1)*B382</f>
        <v>14310</v>
      </c>
      <c r="N382" s="19">
        <f ca="1">H382/M382*365</f>
        <v>2.0550443745632384E-2</v>
      </c>
      <c r="O382" s="35">
        <f>D382*C382</f>
        <v>134.83743799999999</v>
      </c>
      <c r="P382" s="35">
        <f>B382-O382</f>
        <v>0.16256200000000831</v>
      </c>
      <c r="Q382" s="36">
        <f>B382/150</f>
        <v>0.9</v>
      </c>
      <c r="R382" s="37">
        <f>R381+C382-T382</f>
        <v>10434.000000000009</v>
      </c>
      <c r="S382" s="38">
        <f>R382*D382</f>
        <v>16855.083600000013</v>
      </c>
      <c r="T382" s="38"/>
      <c r="U382" s="38"/>
      <c r="V382" s="39">
        <f>V381+U382</f>
        <v>46852.299999999996</v>
      </c>
      <c r="W382" s="39">
        <f>V382+S382</f>
        <v>63707.383600000008</v>
      </c>
      <c r="X382" s="1">
        <f>X381+B382</f>
        <v>53025</v>
      </c>
      <c r="Y382" s="37">
        <f>W382-X382</f>
        <v>10682.383600000008</v>
      </c>
      <c r="Z382" s="204">
        <f>W382/X382-1</f>
        <v>0.20145937953795401</v>
      </c>
      <c r="AA382" s="204">
        <f>S382/(X382-V382)-1</f>
        <v>1.7305852544267504</v>
      </c>
      <c r="AB382" s="204">
        <f>SUM($C$2:C382)*D382/SUM($B$2:B382)-1</f>
        <v>0.24090625825553968</v>
      </c>
      <c r="AC382" s="204">
        <f>Z382-AB382</f>
        <v>-3.9446878717585676E-2</v>
      </c>
      <c r="AD382" s="40">
        <f>IF(E382-F382&lt;0,"达成",E382-F382)</f>
        <v>0.21403192592592596</v>
      </c>
    </row>
    <row r="383" spans="1:30">
      <c r="A383" s="31" t="s">
        <v>1554</v>
      </c>
      <c r="B383" s="2">
        <v>120</v>
      </c>
      <c r="C383" s="178">
        <v>72.510000000000005</v>
      </c>
      <c r="D383" s="179">
        <v>1.6529</v>
      </c>
      <c r="E383" s="32">
        <f>10%*Q383+13%</f>
        <v>0.21000000000000002</v>
      </c>
      <c r="F383" s="13">
        <f>IF(G383="",($F$1*C383-B383)/B383,H383/B383)</f>
        <v>-1.6885249999999984E-2</v>
      </c>
      <c r="H383" s="5">
        <f>IF(G383="",$F$1*C383-B383,G383-B383)</f>
        <v>-2.0262299999999982</v>
      </c>
      <c r="I383" s="2" t="s">
        <v>66</v>
      </c>
      <c r="J383" s="33" t="s">
        <v>1555</v>
      </c>
      <c r="K383" s="34">
        <f>DATE(MID(J383,1,4),MID(J383,5,2),MID(J383,7,2))</f>
        <v>44041</v>
      </c>
      <c r="L383" s="34" t="str">
        <f ca="1">IF(LEN(J383) &gt; 15,DATE(MID(J383,12,4),MID(J383,16,2),MID(J383,18,2)),TEXT(TODAY(),"yyyy-mm-dd"))</f>
        <v>2020-11-10</v>
      </c>
      <c r="M383" s="18">
        <f ca="1">(L383-K383+1)*B383</f>
        <v>12600</v>
      </c>
      <c r="N383" s="19">
        <f ca="1">H383/M383*365</f>
        <v>-5.8696345238095186E-2</v>
      </c>
      <c r="O383" s="35">
        <f>D383*C383</f>
        <v>119.85177900000001</v>
      </c>
      <c r="P383" s="35">
        <f>B383-O383</f>
        <v>0.14822099999999239</v>
      </c>
      <c r="Q383" s="36">
        <f>B383/150</f>
        <v>0.8</v>
      </c>
      <c r="R383" s="37">
        <f>R382+C383-T383</f>
        <v>10506.510000000009</v>
      </c>
      <c r="S383" s="38">
        <f>R383*D383</f>
        <v>17366.210379000015</v>
      </c>
      <c r="T383" s="38"/>
      <c r="U383" s="38"/>
      <c r="V383" s="39">
        <f>V382+U383</f>
        <v>46852.299999999996</v>
      </c>
      <c r="W383" s="39">
        <f>V383+S383</f>
        <v>64218.510379000014</v>
      </c>
      <c r="X383" s="1">
        <f>X382+B383</f>
        <v>53145</v>
      </c>
      <c r="Y383" s="37">
        <f>W383-X383</f>
        <v>11073.510379000014</v>
      </c>
      <c r="Z383" s="204">
        <f>W383/X383-1</f>
        <v>0.20836410535327898</v>
      </c>
      <c r="AA383" s="204">
        <f>S383/(X383-V383)-1</f>
        <v>1.7597391229519923</v>
      </c>
      <c r="AB383" s="204">
        <f>SUM($C$2:C383)*D383/SUM($B$2:B383)-1</f>
        <v>0.2691009431367013</v>
      </c>
      <c r="AC383" s="204">
        <f>Z383-AB383</f>
        <v>-6.0736837783422315E-2</v>
      </c>
      <c r="AD383" s="40">
        <f>IF(E383-F383&lt;0,"达成",E383-F383)</f>
        <v>0.22688525000000001</v>
      </c>
    </row>
    <row r="384" spans="1:30">
      <c r="A384" s="31" t="s">
        <v>1556</v>
      </c>
      <c r="B384" s="2">
        <v>120</v>
      </c>
      <c r="C384" s="178">
        <v>72.849999999999994</v>
      </c>
      <c r="D384" s="179">
        <v>1.6454</v>
      </c>
      <c r="E384" s="32">
        <f>10%*Q384+13%</f>
        <v>0.21000000000000002</v>
      </c>
      <c r="F384" s="13">
        <f>IF(G384="",($F$1*C384-B384)/B384,H384/B384)</f>
        <v>-1.227541666666679E-2</v>
      </c>
      <c r="H384" s="5">
        <f>IF(G384="",$F$1*C384-B384,G384-B384)</f>
        <v>-1.4730500000000148</v>
      </c>
      <c r="I384" s="2" t="s">
        <v>66</v>
      </c>
      <c r="J384" s="33" t="s">
        <v>1557</v>
      </c>
      <c r="K384" s="34">
        <f>DATE(MID(J384,1,4),MID(J384,5,2),MID(J384,7,2))</f>
        <v>44042</v>
      </c>
      <c r="L384" s="34" t="str">
        <f ca="1">IF(LEN(J384) &gt; 15,DATE(MID(J384,12,4),MID(J384,16,2),MID(J384,18,2)),TEXT(TODAY(),"yyyy-mm-dd"))</f>
        <v>2020-11-10</v>
      </c>
      <c r="M384" s="18">
        <f ca="1">(L384-K384+1)*B384</f>
        <v>12480</v>
      </c>
      <c r="N384" s="19">
        <f ca="1">H384/M384*365</f>
        <v>-4.3081991185897874E-2</v>
      </c>
      <c r="O384" s="35">
        <f>D384*C384</f>
        <v>119.86738999999999</v>
      </c>
      <c r="P384" s="35">
        <f>B384-O384</f>
        <v>0.13261000000001388</v>
      </c>
      <c r="Q384" s="36">
        <f>B384/150</f>
        <v>0.8</v>
      </c>
      <c r="R384" s="37">
        <f>R383+C384-T384</f>
        <v>10579.36000000001</v>
      </c>
      <c r="S384" s="38">
        <f>R384*D384</f>
        <v>17407.278944000016</v>
      </c>
      <c r="T384" s="38"/>
      <c r="U384" s="38"/>
      <c r="V384" s="39">
        <f>V383+U384</f>
        <v>46852.299999999996</v>
      </c>
      <c r="W384" s="39">
        <f>V384+S384</f>
        <v>64259.578944000008</v>
      </c>
      <c r="X384" s="1">
        <f>X383+B384</f>
        <v>53265</v>
      </c>
      <c r="Y384" s="37">
        <f>W384-X384</f>
        <v>10994.578944000008</v>
      </c>
      <c r="Z384" s="204">
        <f>W384/X384-1</f>
        <v>0.20641282162771057</v>
      </c>
      <c r="AA384" s="204">
        <f>S384/(X384-V384)-1</f>
        <v>1.7145007475790237</v>
      </c>
      <c r="AB384" s="204">
        <f>SUM($C$2:C384)*D384/SUM($B$2:B384)-1</f>
        <v>0.26274665329953972</v>
      </c>
      <c r="AC384" s="204">
        <f>Z384-AB384</f>
        <v>-5.6333831671829149E-2</v>
      </c>
      <c r="AD384" s="40">
        <f>IF(E384-F384&lt;0,"达成",E384-F384)</f>
        <v>0.22227541666666681</v>
      </c>
    </row>
    <row r="385" spans="1:30">
      <c r="A385" s="31" t="s">
        <v>1558</v>
      </c>
      <c r="B385" s="2">
        <v>120</v>
      </c>
      <c r="C385" s="178">
        <v>72.260000000000005</v>
      </c>
      <c r="D385" s="179">
        <v>1.6587000000000001</v>
      </c>
      <c r="E385" s="32">
        <f>10%*Q385+13%</f>
        <v>0.21000000000000002</v>
      </c>
      <c r="F385" s="13">
        <f>IF(G385="",($F$1*C385-B385)/B385,H385/B385)</f>
        <v>-2.0274833333333221E-2</v>
      </c>
      <c r="H385" s="5">
        <f>IF(G385="",$F$1*C385-B385,G385-B385)</f>
        <v>-2.4329799999999864</v>
      </c>
      <c r="I385" s="2" t="s">
        <v>66</v>
      </c>
      <c r="J385" s="33" t="s">
        <v>1559</v>
      </c>
      <c r="K385" s="34">
        <f>DATE(MID(J385,1,4),MID(J385,5,2),MID(J385,7,2))</f>
        <v>44043</v>
      </c>
      <c r="L385" s="34" t="str">
        <f ca="1">IF(LEN(J385) &gt; 15,DATE(MID(J385,12,4),MID(J385,16,2),MID(J385,18,2)),TEXT(TODAY(),"yyyy-mm-dd"))</f>
        <v>2020-11-10</v>
      </c>
      <c r="M385" s="18">
        <f ca="1">(L385-K385+1)*B385</f>
        <v>12360</v>
      </c>
      <c r="N385" s="19">
        <f ca="1">H385/M385*365</f>
        <v>-7.1847710355986652E-2</v>
      </c>
      <c r="O385" s="35">
        <f>D385*C385</f>
        <v>119.85766200000002</v>
      </c>
      <c r="P385" s="35">
        <f>B385-O385</f>
        <v>0.14233799999998098</v>
      </c>
      <c r="Q385" s="36">
        <f>B385/150</f>
        <v>0.8</v>
      </c>
      <c r="R385" s="37">
        <f>R384+C385-T385</f>
        <v>10651.62000000001</v>
      </c>
      <c r="S385" s="38">
        <f>R385*D385</f>
        <v>17667.842094000018</v>
      </c>
      <c r="T385" s="38"/>
      <c r="U385" s="38"/>
      <c r="V385" s="39">
        <f>V384+U385</f>
        <v>46852.299999999996</v>
      </c>
      <c r="W385" s="39">
        <f>V385+S385</f>
        <v>64520.14209400001</v>
      </c>
      <c r="X385" s="1">
        <f>X384+B385</f>
        <v>53385</v>
      </c>
      <c r="Y385" s="37">
        <f>W385-X385</f>
        <v>11135.14209400001</v>
      </c>
      <c r="Z385" s="204">
        <f>W385/X385-1</f>
        <v>0.20858185059473655</v>
      </c>
      <c r="AA385" s="204">
        <f>S385/(X385-V385)-1</f>
        <v>1.7045237182175832</v>
      </c>
      <c r="AB385" s="204">
        <f>SUM($C$2:C385)*D385/SUM($B$2:B385)-1</f>
        <v>0.27233739488620401</v>
      </c>
      <c r="AC385" s="204">
        <f>Z385-AB385</f>
        <v>-6.3755544291467459E-2</v>
      </c>
      <c r="AD385" s="40">
        <f>IF(E385-F385&lt;0,"达成",E385-F385)</f>
        <v>0.23027483333333323</v>
      </c>
    </row>
    <row r="386" spans="1:30">
      <c r="A386" s="31" t="s">
        <v>1568</v>
      </c>
      <c r="B386" s="2">
        <v>120</v>
      </c>
      <c r="C386" s="178">
        <v>71.180000000000007</v>
      </c>
      <c r="D386" s="179">
        <v>1.6839999999999999</v>
      </c>
      <c r="E386" s="32">
        <f>10%*Q386+13%</f>
        <v>0.21000000000000002</v>
      </c>
      <c r="F386" s="13">
        <f>IF(G386="",($F$1*C386-B386)/B386,H386/B386)</f>
        <v>-3.4917833333333211E-2</v>
      </c>
      <c r="H386" s="5">
        <f>IF(G386="",$F$1*C386-B386,G386-B386)</f>
        <v>-4.1901399999999853</v>
      </c>
      <c r="I386" s="2" t="s">
        <v>66</v>
      </c>
      <c r="J386" s="33" t="s">
        <v>1569</v>
      </c>
      <c r="K386" s="34">
        <f>DATE(MID(J386,1,4),MID(J386,5,2),MID(J386,7,2))</f>
        <v>44046</v>
      </c>
      <c r="L386" s="34" t="str">
        <f ca="1">IF(LEN(J386) &gt; 15,DATE(MID(J386,12,4),MID(J386,16,2),MID(J386,18,2)),TEXT(TODAY(),"yyyy-mm-dd"))</f>
        <v>2020-11-10</v>
      </c>
      <c r="M386" s="18">
        <f ca="1">(L386-K386+1)*B386</f>
        <v>12000</v>
      </c>
      <c r="N386" s="19">
        <f ca="1">H386/M386*365</f>
        <v>-0.12745009166666621</v>
      </c>
      <c r="O386" s="35">
        <f>D386*C386</f>
        <v>119.86712000000001</v>
      </c>
      <c r="P386" s="35">
        <f>B386-O386</f>
        <v>0.1328799999999859</v>
      </c>
      <c r="Q386" s="36">
        <f>B386/150</f>
        <v>0.8</v>
      </c>
      <c r="R386" s="37">
        <f>R385+C386-T386</f>
        <v>10722.80000000001</v>
      </c>
      <c r="S386" s="38">
        <f>R386*D386</f>
        <v>18057.195200000016</v>
      </c>
      <c r="T386" s="38"/>
      <c r="U386" s="38"/>
      <c r="V386" s="39">
        <f>V385+U386</f>
        <v>46852.299999999996</v>
      </c>
      <c r="W386" s="39">
        <f>V386+S386</f>
        <v>64909.495200000012</v>
      </c>
      <c r="X386" s="1">
        <f>X385+B386</f>
        <v>53505</v>
      </c>
      <c r="Y386" s="37">
        <f>W386-X386</f>
        <v>11404.495200000012</v>
      </c>
      <c r="Z386" s="204">
        <f>W386/X386-1</f>
        <v>0.21314821418559027</v>
      </c>
      <c r="AA386" s="204">
        <f>S386/(X386-V386)-1</f>
        <v>1.7142656665714679</v>
      </c>
      <c r="AB386" s="204">
        <f>SUM($C$2:C386)*D386/SUM($B$2:B386)-1</f>
        <v>0.29108743930473779</v>
      </c>
      <c r="AC386" s="204">
        <f>Z386-AB386</f>
        <v>-7.7939225119147526E-2</v>
      </c>
      <c r="AD386" s="40">
        <f>IF(E386-F386&lt;0,"达成",E386-F386)</f>
        <v>0.24491783333333322</v>
      </c>
    </row>
    <row r="387" spans="1:30">
      <c r="A387" s="31" t="s">
        <v>1570</v>
      </c>
      <c r="B387" s="2">
        <v>120</v>
      </c>
      <c r="C387" s="178">
        <v>71.11</v>
      </c>
      <c r="D387" s="179">
        <v>1.6855</v>
      </c>
      <c r="E387" s="32">
        <f>10%*Q387+13%</f>
        <v>0.21000000000000002</v>
      </c>
      <c r="F387" s="13">
        <f>IF(G387="",($F$1*C387-B387)/B387,H387/B387)</f>
        <v>-3.5866916666666644E-2</v>
      </c>
      <c r="H387" s="5">
        <f>IF(G387="",$F$1*C387-B387,G387-B387)</f>
        <v>-4.3040299999999974</v>
      </c>
      <c r="I387" s="2" t="s">
        <v>66</v>
      </c>
      <c r="J387" s="33" t="s">
        <v>1571</v>
      </c>
      <c r="K387" s="34">
        <f>DATE(MID(J387,1,4),MID(J387,5,2),MID(J387,7,2))</f>
        <v>44047</v>
      </c>
      <c r="L387" s="34" t="str">
        <f ca="1">IF(LEN(J387) &gt; 15,DATE(MID(J387,12,4),MID(J387,16,2),MID(J387,18,2)),TEXT(TODAY(),"yyyy-mm-dd"))</f>
        <v>2020-11-10</v>
      </c>
      <c r="M387" s="18">
        <f ca="1">(L387-K387+1)*B387</f>
        <v>11880</v>
      </c>
      <c r="N387" s="19">
        <f ca="1">H387/M387*365</f>
        <v>-0.13223661195286188</v>
      </c>
      <c r="O387" s="35">
        <f>D387*C387</f>
        <v>119.85590499999999</v>
      </c>
      <c r="P387" s="35">
        <f>B387-O387</f>
        <v>0.14409500000000719</v>
      </c>
      <c r="Q387" s="36">
        <f>B387/150</f>
        <v>0.8</v>
      </c>
      <c r="R387" s="37">
        <f>R386+C387-T387</f>
        <v>10793.910000000011</v>
      </c>
      <c r="S387" s="38">
        <f>R387*D387</f>
        <v>18193.135305000018</v>
      </c>
      <c r="T387" s="38"/>
      <c r="U387" s="38"/>
      <c r="V387" s="39">
        <f>V386+U387</f>
        <v>46852.299999999996</v>
      </c>
      <c r="W387" s="39">
        <f>V387+S387</f>
        <v>65045.435305000014</v>
      </c>
      <c r="X387" s="1">
        <f>X386+B387</f>
        <v>53625</v>
      </c>
      <c r="Y387" s="37">
        <f>W387-X387</f>
        <v>11420.435305000014</v>
      </c>
      <c r="Z387" s="204">
        <f>W387/X387-1</f>
        <v>0.21296849053613087</v>
      </c>
      <c r="AA387" s="204">
        <f>S387/(X387-V387)-1</f>
        <v>1.6862455601163502</v>
      </c>
      <c r="AB387" s="204">
        <f>SUM($C$2:C387)*D387/SUM($B$2:B387)-1</f>
        <v>0.29158081277389281</v>
      </c>
      <c r="AC387" s="204">
        <f>Z387-AB387</f>
        <v>-7.8612322237761934E-2</v>
      </c>
      <c r="AD387" s="40">
        <f>IF(E387-F387&lt;0,"达成",E387-F387)</f>
        <v>0.24586691666666666</v>
      </c>
    </row>
    <row r="388" spans="1:30">
      <c r="A388" s="31" t="s">
        <v>1572</v>
      </c>
      <c r="B388" s="2">
        <v>120</v>
      </c>
      <c r="C388" s="178">
        <v>71.099999999999994</v>
      </c>
      <c r="D388" s="179">
        <v>1.6858</v>
      </c>
      <c r="E388" s="32">
        <f>10%*Q388+13%</f>
        <v>0.21000000000000002</v>
      </c>
      <c r="F388" s="13">
        <f>IF(G388="",($F$1*C388-B388)/B388,H388/B388)</f>
        <v>-3.6002500000000028E-2</v>
      </c>
      <c r="H388" s="5">
        <f>IF(G388="",$F$1*C388-B388,G388-B388)</f>
        <v>-4.3203000000000031</v>
      </c>
      <c r="I388" s="2" t="s">
        <v>66</v>
      </c>
      <c r="J388" s="33" t="s">
        <v>1573</v>
      </c>
      <c r="K388" s="34">
        <f>DATE(MID(J388,1,4),MID(J388,5,2),MID(J388,7,2))</f>
        <v>44048</v>
      </c>
      <c r="L388" s="34" t="str">
        <f ca="1">IF(LEN(J388) &gt; 15,DATE(MID(J388,12,4),MID(J388,16,2),MID(J388,18,2)),TEXT(TODAY(),"yyyy-mm-dd"))</f>
        <v>2020-11-10</v>
      </c>
      <c r="M388" s="18">
        <f ca="1">(L388-K388+1)*B388</f>
        <v>11760</v>
      </c>
      <c r="N388" s="19">
        <f ca="1">H388/M388*365</f>
        <v>-0.13409094387755111</v>
      </c>
      <c r="O388" s="35">
        <f>D388*C388</f>
        <v>119.86037999999999</v>
      </c>
      <c r="P388" s="35">
        <f>B388-O388</f>
        <v>0.13962000000000785</v>
      </c>
      <c r="Q388" s="36">
        <f>B388/150</f>
        <v>0.8</v>
      </c>
      <c r="R388" s="37">
        <f>R387+C388-T388</f>
        <v>10865.010000000011</v>
      </c>
      <c r="S388" s="38">
        <f>R388*D388</f>
        <v>18316.233858000018</v>
      </c>
      <c r="T388" s="38"/>
      <c r="U388" s="38"/>
      <c r="V388" s="39">
        <f>V387+U388</f>
        <v>46852.299999999996</v>
      </c>
      <c r="W388" s="39">
        <f>V388+S388</f>
        <v>65168.53385800001</v>
      </c>
      <c r="X388" s="1">
        <f>X387+B388</f>
        <v>53745</v>
      </c>
      <c r="Y388" s="37">
        <f>W388-X388</f>
        <v>11423.53385800001</v>
      </c>
      <c r="Z388" s="204">
        <f>W388/X388-1</f>
        <v>0.21255063462647716</v>
      </c>
      <c r="AA388" s="204">
        <f>S388/(X388-V388)-1</f>
        <v>1.6573380327012646</v>
      </c>
      <c r="AB388" s="204">
        <f>SUM($C$2:C388)*D388/SUM($B$2:B388)-1</f>
        <v>0.2911565568145873</v>
      </c>
      <c r="AC388" s="204">
        <f>Z388-AB388</f>
        <v>-7.8605922188110133E-2</v>
      </c>
      <c r="AD388" s="40">
        <f>IF(E388-F388&lt;0,"达成",E388-F388)</f>
        <v>0.24600250000000004</v>
      </c>
    </row>
    <row r="389" spans="1:30">
      <c r="A389" s="31" t="s">
        <v>1574</v>
      </c>
      <c r="B389" s="2">
        <v>120</v>
      </c>
      <c r="C389" s="178">
        <v>71.319999999999993</v>
      </c>
      <c r="D389" s="179">
        <v>1.6807000000000001</v>
      </c>
      <c r="E389" s="32">
        <f>10%*Q389+13%</f>
        <v>0.21000000000000002</v>
      </c>
      <c r="F389" s="13">
        <f>IF(G389="",($F$1*C389-B389)/B389,H389/B389)</f>
        <v>-3.3019666666666697E-2</v>
      </c>
      <c r="H389" s="5">
        <f>IF(G389="",$F$1*C389-B389,G389-B389)</f>
        <v>-3.9623600000000039</v>
      </c>
      <c r="I389" s="2" t="s">
        <v>66</v>
      </c>
      <c r="J389" s="33" t="s">
        <v>1575</v>
      </c>
      <c r="K389" s="34">
        <f>DATE(MID(J389,1,4),MID(J389,5,2),MID(J389,7,2))</f>
        <v>44049</v>
      </c>
      <c r="L389" s="34" t="str">
        <f ca="1">IF(LEN(J389) &gt; 15,DATE(MID(J389,12,4),MID(J389,16,2),MID(J389,18,2)),TEXT(TODAY(),"yyyy-mm-dd"))</f>
        <v>2020-11-10</v>
      </c>
      <c r="M389" s="18">
        <f ca="1">(L389-K389+1)*B389</f>
        <v>11640</v>
      </c>
      <c r="N389" s="19">
        <f ca="1">H389/M389*365</f>
        <v>-0.124249261168385</v>
      </c>
      <c r="O389" s="35">
        <f>D389*C389</f>
        <v>119.86752399999999</v>
      </c>
      <c r="P389" s="35">
        <f>B389-O389</f>
        <v>0.13247600000001114</v>
      </c>
      <c r="Q389" s="36">
        <f>B389/150</f>
        <v>0.8</v>
      </c>
      <c r="R389" s="37">
        <f>R388+C389-T389</f>
        <v>10936.330000000011</v>
      </c>
      <c r="S389" s="38">
        <f>R389*D389</f>
        <v>18380.689831000018</v>
      </c>
      <c r="T389" s="38"/>
      <c r="U389" s="38"/>
      <c r="V389" s="39">
        <f>V388+U389</f>
        <v>46852.299999999996</v>
      </c>
      <c r="W389" s="39">
        <f>V389+S389</f>
        <v>65232.989831000014</v>
      </c>
      <c r="X389" s="1">
        <f>X388+B389</f>
        <v>53865</v>
      </c>
      <c r="Y389" s="37">
        <f>W389-X389</f>
        <v>11367.989831000014</v>
      </c>
      <c r="Z389" s="204">
        <f>W389/X389-1</f>
        <v>0.21104594506636998</v>
      </c>
      <c r="AA389" s="204">
        <f>S389/(X389-V389)-1</f>
        <v>1.621057485847107</v>
      </c>
      <c r="AB389" s="204">
        <f>SUM($C$2:C389)*D389/SUM($B$2:B389)-1</f>
        <v>0.28660806614684842</v>
      </c>
      <c r="AC389" s="204">
        <f>Z389-AB389</f>
        <v>-7.5562121080478439E-2</v>
      </c>
      <c r="AD389" s="40">
        <f>IF(E389-F389&lt;0,"达成",E389-F389)</f>
        <v>0.24301966666666672</v>
      </c>
    </row>
    <row r="390" spans="1:30">
      <c r="A390" s="31" t="s">
        <v>1576</v>
      </c>
      <c r="B390" s="2">
        <v>120</v>
      </c>
      <c r="C390" s="178">
        <v>72.08</v>
      </c>
      <c r="D390" s="179">
        <v>1.6628000000000001</v>
      </c>
      <c r="E390" s="32">
        <f>10%*Q390+13%</f>
        <v>0.21000000000000002</v>
      </c>
      <c r="F390" s="13">
        <f>IF(G390="",($F$1*C390-B390)/B390,H390/B390)</f>
        <v>-2.2715333333333376E-2</v>
      </c>
      <c r="H390" s="5">
        <f>IF(G390="",$F$1*C390-B390,G390-B390)</f>
        <v>-2.7258400000000051</v>
      </c>
      <c r="I390" s="2" t="s">
        <v>66</v>
      </c>
      <c r="J390" s="33" t="s">
        <v>1577</v>
      </c>
      <c r="K390" s="34">
        <f>DATE(MID(J390,1,4),MID(J390,5,2),MID(J390,7,2))</f>
        <v>44050</v>
      </c>
      <c r="L390" s="34" t="str">
        <f ca="1">IF(LEN(J390) &gt; 15,DATE(MID(J390,12,4),MID(J390,16,2),MID(J390,18,2)),TEXT(TODAY(),"yyyy-mm-dd"))</f>
        <v>2020-11-10</v>
      </c>
      <c r="M390" s="18">
        <f ca="1">(L390-K390+1)*B390</f>
        <v>11520</v>
      </c>
      <c r="N390" s="19">
        <f ca="1">H390/M390*365</f>
        <v>-8.6365590277777932E-2</v>
      </c>
      <c r="O390" s="35">
        <f>D390*C390</f>
        <v>119.854624</v>
      </c>
      <c r="P390" s="35">
        <f>B390-O390</f>
        <v>0.14537599999999884</v>
      </c>
      <c r="Q390" s="36">
        <f>B390/150</f>
        <v>0.8</v>
      </c>
      <c r="R390" s="37">
        <f>R389+C390-T390</f>
        <v>11008.410000000011</v>
      </c>
      <c r="S390" s="38">
        <f>R390*D390</f>
        <v>18304.784148000017</v>
      </c>
      <c r="T390" s="38"/>
      <c r="U390" s="38"/>
      <c r="V390" s="39">
        <f>V389+U390</f>
        <v>46852.299999999996</v>
      </c>
      <c r="W390" s="39">
        <f>V390+S390</f>
        <v>65157.084148000009</v>
      </c>
      <c r="X390" s="1">
        <f>X389+B390</f>
        <v>53985</v>
      </c>
      <c r="Y390" s="37">
        <f>W390-X390</f>
        <v>11172.084148000009</v>
      </c>
      <c r="Z390" s="204">
        <f>W390/X390-1</f>
        <v>0.2069479327220527</v>
      </c>
      <c r="AA390" s="204">
        <f>S390/(X390-V390)-1</f>
        <v>1.5663190864609482</v>
      </c>
      <c r="AB390" s="204">
        <f>SUM($C$2:C390)*D390/SUM($B$2:B390)-1</f>
        <v>0.27229595546911156</v>
      </c>
      <c r="AC390" s="204">
        <f>Z390-AB390</f>
        <v>-6.5348022747058865E-2</v>
      </c>
      <c r="AD390" s="40">
        <f>IF(E390-F390&lt;0,"达成",E390-F390)</f>
        <v>0.23271533333333339</v>
      </c>
    </row>
    <row r="391" spans="1:30">
      <c r="A391" s="31" t="s">
        <v>1583</v>
      </c>
      <c r="B391" s="2">
        <v>120</v>
      </c>
      <c r="C391" s="178">
        <v>71.819999999999993</v>
      </c>
      <c r="D391" s="179">
        <v>1.6688000000000001</v>
      </c>
      <c r="E391" s="32">
        <f>10%*Q391+13%</f>
        <v>0.21000000000000002</v>
      </c>
      <c r="F391" s="13">
        <f>IF(G391="",($F$1*C391-B391)/B391,H391/B391)</f>
        <v>-2.6240500000000111E-2</v>
      </c>
      <c r="H391" s="5">
        <f>IF(G391="",$F$1*C391-B391,G391-B391)</f>
        <v>-3.1488600000000133</v>
      </c>
      <c r="I391" s="2" t="s">
        <v>66</v>
      </c>
      <c r="J391" s="33" t="s">
        <v>1584</v>
      </c>
      <c r="K391" s="34">
        <f>DATE(MID(J391,1,4),MID(J391,5,2),MID(J391,7,2))</f>
        <v>44053</v>
      </c>
      <c r="L391" s="34" t="str">
        <f ca="1">IF(LEN(J391) &gt; 15,DATE(MID(J391,12,4),MID(J391,16,2),MID(J391,18,2)),TEXT(TODAY(),"yyyy-mm-dd"))</f>
        <v>2020-11-10</v>
      </c>
      <c r="M391" s="18">
        <f ca="1">(L391-K391+1)*B391</f>
        <v>11160</v>
      </c>
      <c r="N391" s="19">
        <f ca="1">H391/M391*365</f>
        <v>-0.10298690860215098</v>
      </c>
      <c r="O391" s="35">
        <f>D391*C391</f>
        <v>119.85321599999999</v>
      </c>
      <c r="P391" s="35">
        <f>B391-O391</f>
        <v>0.14678400000001091</v>
      </c>
      <c r="Q391" s="36">
        <f>B391/150</f>
        <v>0.8</v>
      </c>
      <c r="R391" s="37">
        <f>R390+C391-T391</f>
        <v>11080.23000000001</v>
      </c>
      <c r="S391" s="38">
        <f>R391*D391</f>
        <v>18490.687824000019</v>
      </c>
      <c r="T391" s="38"/>
      <c r="U391" s="38"/>
      <c r="V391" s="39">
        <f>V390+U391</f>
        <v>46852.299999999996</v>
      </c>
      <c r="W391" s="39">
        <f>V391+S391</f>
        <v>65342.987824000011</v>
      </c>
      <c r="X391" s="1">
        <f>X390+B391</f>
        <v>54105</v>
      </c>
      <c r="Y391" s="37">
        <f>W391-X391</f>
        <v>11237.987824000011</v>
      </c>
      <c r="Z391" s="204">
        <f>W391/X391-1</f>
        <v>0.20770701088624</v>
      </c>
      <c r="AA391" s="204">
        <f>S391/(X391-V391)-1</f>
        <v>1.5494902345333474</v>
      </c>
      <c r="AB391" s="204">
        <f>SUM($C$2:C391)*D391/SUM($B$2:B391)-1</f>
        <v>0.27627004883097683</v>
      </c>
      <c r="AC391" s="204">
        <f>Z391-AB391</f>
        <v>-6.8563037944736838E-2</v>
      </c>
      <c r="AD391" s="40">
        <f>IF(E391-F391&lt;0,"达成",E391-F391)</f>
        <v>0.23624050000000013</v>
      </c>
    </row>
    <row r="392" spans="1:30">
      <c r="A392" s="31" t="s">
        <v>1585</v>
      </c>
      <c r="B392" s="2">
        <v>120</v>
      </c>
      <c r="C392" s="178">
        <v>72.44</v>
      </c>
      <c r="D392" s="179">
        <v>1.6546000000000001</v>
      </c>
      <c r="E392" s="32">
        <f>10%*Q392+13%</f>
        <v>0.21000000000000002</v>
      </c>
      <c r="F392" s="13">
        <f>IF(G392="",($F$1*C392-B392)/B392,H392/B392)</f>
        <v>-1.7834333333333417E-2</v>
      </c>
      <c r="H392" s="5">
        <f>IF(G392="",$F$1*C392-B392,G392-B392)</f>
        <v>-2.1401200000000102</v>
      </c>
      <c r="I392" s="2" t="s">
        <v>66</v>
      </c>
      <c r="J392" s="33" t="s">
        <v>1586</v>
      </c>
      <c r="K392" s="34">
        <f>DATE(MID(J392,1,4),MID(J392,5,2),MID(J392,7,2))</f>
        <v>44054</v>
      </c>
      <c r="L392" s="34" t="str">
        <f ca="1">IF(LEN(J392) &gt; 15,DATE(MID(J392,12,4),MID(J392,16,2),MID(J392,18,2)),TEXT(TODAY(),"yyyy-mm-dd"))</f>
        <v>2020-11-10</v>
      </c>
      <c r="M392" s="18">
        <f ca="1">(L392-K392+1)*B392</f>
        <v>11040</v>
      </c>
      <c r="N392" s="19">
        <f ca="1">H392/M392*365</f>
        <v>-7.0755778985507584E-2</v>
      </c>
      <c r="O392" s="35">
        <f>D392*C392</f>
        <v>119.859224</v>
      </c>
      <c r="P392" s="35">
        <f>B392-O392</f>
        <v>0.14077600000000245</v>
      </c>
      <c r="Q392" s="36">
        <f>B392/150</f>
        <v>0.8</v>
      </c>
      <c r="R392" s="37">
        <f>R391+C392-T392</f>
        <v>11152.670000000011</v>
      </c>
      <c r="S392" s="38">
        <f>R392*D392</f>
        <v>18453.20778200002</v>
      </c>
      <c r="T392" s="38"/>
      <c r="U392" s="38"/>
      <c r="V392" s="39">
        <f>V391+U392</f>
        <v>46852.299999999996</v>
      </c>
      <c r="W392" s="39">
        <f>V392+S392</f>
        <v>65305.507782000015</v>
      </c>
      <c r="X392" s="1">
        <f>X391+B392</f>
        <v>54225</v>
      </c>
      <c r="Y392" s="37">
        <f>W392-X392</f>
        <v>11080.507782000015</v>
      </c>
      <c r="Z392" s="204">
        <f>W392/X392-1</f>
        <v>0.2043431587275244</v>
      </c>
      <c r="AA392" s="204">
        <f>S392/(X392-V392)-1</f>
        <v>1.5029104374245539</v>
      </c>
      <c r="AB392" s="204">
        <f>SUM($C$2:C392)*D392/SUM($B$2:B392)-1</f>
        <v>0.26482017958506221</v>
      </c>
      <c r="AC392" s="204">
        <f>Z392-AB392</f>
        <v>-6.0477020857537811E-2</v>
      </c>
      <c r="AD392" s="40">
        <f>IF(E392-F392&lt;0,"达成",E392-F392)</f>
        <v>0.22783433333333344</v>
      </c>
    </row>
    <row r="393" spans="1:30">
      <c r="A393" s="31" t="s">
        <v>1587</v>
      </c>
      <c r="B393" s="2">
        <v>120</v>
      </c>
      <c r="C393" s="178">
        <v>72.94</v>
      </c>
      <c r="D393" s="179">
        <v>1.6433</v>
      </c>
      <c r="E393" s="32">
        <f>10%*Q393+13%</f>
        <v>0.21000000000000002</v>
      </c>
      <c r="F393" s="13">
        <f>IF(G393="",($F$1*C393-B393)/B393,H393/B393)</f>
        <v>-1.1055166666666711E-2</v>
      </c>
      <c r="H393" s="5">
        <f>IF(G393="",$F$1*C393-B393,G393-B393)</f>
        <v>-1.3266200000000055</v>
      </c>
      <c r="I393" s="2" t="s">
        <v>66</v>
      </c>
      <c r="J393" s="33" t="s">
        <v>1588</v>
      </c>
      <c r="K393" s="34">
        <f>DATE(MID(J393,1,4),MID(J393,5,2),MID(J393,7,2))</f>
        <v>44055</v>
      </c>
      <c r="L393" s="34" t="str">
        <f ca="1">IF(LEN(J393) &gt; 15,DATE(MID(J393,12,4),MID(J393,16,2),MID(J393,18,2)),TEXT(TODAY(),"yyyy-mm-dd"))</f>
        <v>2020-11-10</v>
      </c>
      <c r="M393" s="18">
        <f ca="1">(L393-K393+1)*B393</f>
        <v>10920</v>
      </c>
      <c r="N393" s="19">
        <f ca="1">H393/M393*365</f>
        <v>-4.4342152014652199E-2</v>
      </c>
      <c r="O393" s="35">
        <f>D393*C393</f>
        <v>119.862302</v>
      </c>
      <c r="P393" s="35">
        <f>B393-O393</f>
        <v>0.13769800000000032</v>
      </c>
      <c r="Q393" s="36">
        <f>B393/150</f>
        <v>0.8</v>
      </c>
      <c r="R393" s="37">
        <f>R392+C393-T393</f>
        <v>11225.610000000011</v>
      </c>
      <c r="S393" s="38">
        <f>R393*D393</f>
        <v>18447.04491300002</v>
      </c>
      <c r="T393" s="38"/>
      <c r="U393" s="38"/>
      <c r="V393" s="39">
        <f>V392+U393</f>
        <v>46852.299999999996</v>
      </c>
      <c r="W393" s="39">
        <f>V393+S393</f>
        <v>65299.344913000015</v>
      </c>
      <c r="X393" s="1">
        <f>X392+B393</f>
        <v>54345</v>
      </c>
      <c r="Y393" s="37">
        <f>W393-X393</f>
        <v>10954.344913000015</v>
      </c>
      <c r="Z393" s="204">
        <f>W393/X393-1</f>
        <v>0.20157042806145942</v>
      </c>
      <c r="AA393" s="204">
        <f>S393/(X393-V393)-1</f>
        <v>1.4620023373416804</v>
      </c>
      <c r="AB393" s="204">
        <f>SUM($C$2:C393)*D393/SUM($B$2:B393)-1</f>
        <v>0.25561394610359733</v>
      </c>
      <c r="AC393" s="204">
        <f>Z393-AB393</f>
        <v>-5.4043518042137917E-2</v>
      </c>
      <c r="AD393" s="40">
        <f>IF(E393-F393&lt;0,"达成",E393-F393)</f>
        <v>0.22105516666666672</v>
      </c>
    </row>
    <row r="394" spans="1:30">
      <c r="A394" s="31" t="s">
        <v>1589</v>
      </c>
      <c r="B394" s="2">
        <v>120</v>
      </c>
      <c r="C394" s="178">
        <v>73.069999999999993</v>
      </c>
      <c r="D394" s="179">
        <v>1.6404000000000001</v>
      </c>
      <c r="E394" s="32">
        <f>10%*Q394+13%</f>
        <v>0.21000000000000002</v>
      </c>
      <c r="F394" s="13">
        <f>IF(G394="",($F$1*C394-B394)/B394,H394/B394)</f>
        <v>-9.2925833333334634E-3</v>
      </c>
      <c r="H394" s="5">
        <f>IF(G394="",$F$1*C394-B394,G394-B394)</f>
        <v>-1.1151100000000156</v>
      </c>
      <c r="I394" s="2" t="s">
        <v>66</v>
      </c>
      <c r="J394" s="33" t="s">
        <v>1590</v>
      </c>
      <c r="K394" s="34">
        <f>DATE(MID(J394,1,4),MID(J394,5,2),MID(J394,7,2))</f>
        <v>44056</v>
      </c>
      <c r="L394" s="34" t="str">
        <f ca="1">IF(LEN(J394) &gt; 15,DATE(MID(J394,12,4),MID(J394,16,2),MID(J394,18,2)),TEXT(TODAY(),"yyyy-mm-dd"))</f>
        <v>2020-11-10</v>
      </c>
      <c r="M394" s="18">
        <f ca="1">(L394-K394+1)*B394</f>
        <v>10800</v>
      </c>
      <c r="N394" s="19">
        <f ca="1">H394/M394*365</f>
        <v>-3.7686587962963487E-2</v>
      </c>
      <c r="O394" s="35">
        <f>D394*C394</f>
        <v>119.86402799999999</v>
      </c>
      <c r="P394" s="35">
        <f>B394-O394</f>
        <v>0.13597200000000953</v>
      </c>
      <c r="Q394" s="36">
        <f>B394/150</f>
        <v>0.8</v>
      </c>
      <c r="R394" s="37">
        <f>R393+C394-T394</f>
        <v>11298.680000000011</v>
      </c>
      <c r="S394" s="38">
        <f>R394*D394</f>
        <v>18534.354672000019</v>
      </c>
      <c r="T394" s="38"/>
      <c r="U394" s="38"/>
      <c r="V394" s="39">
        <f>V393+U394</f>
        <v>46852.299999999996</v>
      </c>
      <c r="W394" s="39">
        <f>V394+S394</f>
        <v>65386.654672000019</v>
      </c>
      <c r="X394" s="1">
        <f>X393+B394</f>
        <v>54465</v>
      </c>
      <c r="Y394" s="37">
        <f>W394-X394</f>
        <v>10921.654672000019</v>
      </c>
      <c r="Z394" s="204">
        <f>W394/X394-1</f>
        <v>0.20052611166804413</v>
      </c>
      <c r="AA394" s="204">
        <f>S394/(X394-V394)-1</f>
        <v>1.4346624288360252</v>
      </c>
      <c r="AB394" s="204">
        <f>SUM($C$2:C394)*D394/SUM($B$2:B394)-1</f>
        <v>0.25283731600110171</v>
      </c>
      <c r="AC394" s="204">
        <f>Z394-AB394</f>
        <v>-5.2311204333057582E-2</v>
      </c>
      <c r="AD394" s="40">
        <f>IF(E394-F394&lt;0,"达成",E394-F394)</f>
        <v>0.21929258333333349</v>
      </c>
    </row>
    <row r="395" spans="1:30">
      <c r="A395" s="31" t="s">
        <v>1591</v>
      </c>
      <c r="B395" s="2">
        <v>120</v>
      </c>
      <c r="C395" s="178">
        <v>72.02</v>
      </c>
      <c r="D395" s="179">
        <v>1.6642999999999999</v>
      </c>
      <c r="E395" s="32">
        <f>10%*Q395+13%</f>
        <v>0.21000000000000002</v>
      </c>
      <c r="F395" s="13">
        <f>IF(G395="",($F$1*C395-B395)/B395,H395/B395)</f>
        <v>-2.3528833333333429E-2</v>
      </c>
      <c r="H395" s="5">
        <f>IF(G395="",$F$1*C395-B395,G395-B395)</f>
        <v>-2.8234600000000114</v>
      </c>
      <c r="I395" s="2" t="s">
        <v>66</v>
      </c>
      <c r="J395" s="33" t="s">
        <v>1592</v>
      </c>
      <c r="K395" s="34">
        <f>DATE(MID(J395,1,4),MID(J395,5,2),MID(J395,7,2))</f>
        <v>44057</v>
      </c>
      <c r="L395" s="34" t="str">
        <f ca="1">IF(LEN(J395) &gt; 15,DATE(MID(J395,12,4),MID(J395,16,2),MID(J395,18,2)),TEXT(TODAY(),"yyyy-mm-dd"))</f>
        <v>2020-11-10</v>
      </c>
      <c r="M395" s="18">
        <f ca="1">(L395-K395+1)*B395</f>
        <v>10680</v>
      </c>
      <c r="N395" s="19">
        <f ca="1">H395/M395*365</f>
        <v>-9.649465355805284E-2</v>
      </c>
      <c r="O395" s="35">
        <f>D395*C395</f>
        <v>119.86288599999999</v>
      </c>
      <c r="P395" s="35">
        <f>B395-O395</f>
        <v>0.13711400000001106</v>
      </c>
      <c r="Q395" s="36">
        <f>B395/150</f>
        <v>0.8</v>
      </c>
      <c r="R395" s="37">
        <f>R394+C395-T395</f>
        <v>11370.700000000012</v>
      </c>
      <c r="S395" s="38">
        <f>R395*D395</f>
        <v>18924.256010000019</v>
      </c>
      <c r="T395" s="38"/>
      <c r="U395" s="38"/>
      <c r="V395" s="39">
        <f>V394+U395</f>
        <v>46852.299999999996</v>
      </c>
      <c r="W395" s="39">
        <f>V395+S395</f>
        <v>65776.556010000015</v>
      </c>
      <c r="X395" s="1">
        <f>X394+B395</f>
        <v>54585</v>
      </c>
      <c r="Y395" s="37">
        <f>W395-X395</f>
        <v>11191.556010000015</v>
      </c>
      <c r="Z395" s="204">
        <f>W395/X395-1</f>
        <v>0.20502988018686485</v>
      </c>
      <c r="AA395" s="204">
        <f>S395/(X395-V395)-1</f>
        <v>1.4473024958940615</v>
      </c>
      <c r="AB395" s="204">
        <f>SUM($C$2:C395)*D395/SUM($B$2:B395)-1</f>
        <v>0.27049219672071056</v>
      </c>
      <c r="AC395" s="204">
        <f>Z395-AB395</f>
        <v>-6.546231653384571E-2</v>
      </c>
      <c r="AD395" s="40">
        <f>IF(E395-F395&lt;0,"达成",E395-F395)</f>
        <v>0.23352883333333346</v>
      </c>
    </row>
    <row r="396" spans="1:30">
      <c r="A396" s="31" t="s">
        <v>1605</v>
      </c>
      <c r="B396" s="2">
        <v>120</v>
      </c>
      <c r="C396" s="178">
        <v>70.44</v>
      </c>
      <c r="D396" s="179">
        <v>1.7015</v>
      </c>
      <c r="E396" s="32">
        <f>10%*Q396+13%</f>
        <v>0.21000000000000002</v>
      </c>
      <c r="F396" s="13">
        <f>IF(G396="",($F$1*C396-B396)/B396,H396/B396)</f>
        <v>-4.4951000000000005E-2</v>
      </c>
      <c r="H396" s="5">
        <f>IF(G396="",$F$1*C396-B396,G396-B396)</f>
        <v>-5.3941200000000009</v>
      </c>
      <c r="I396" s="2" t="s">
        <v>66</v>
      </c>
      <c r="J396" s="33" t="s">
        <v>1606</v>
      </c>
      <c r="K396" s="34">
        <f>DATE(MID(J396,1,4),MID(J396,5,2),MID(J396,7,2))</f>
        <v>44060</v>
      </c>
      <c r="L396" s="34" t="str">
        <f ca="1">IF(LEN(J396) &gt; 15,DATE(MID(J396,12,4),MID(J396,16,2),MID(J396,18,2)),TEXT(TODAY(),"yyyy-mm-dd"))</f>
        <v>2020-11-10</v>
      </c>
      <c r="M396" s="18">
        <f ca="1">(L396-K396+1)*B396</f>
        <v>10320</v>
      </c>
      <c r="N396" s="19">
        <f ca="1">H396/M396*365</f>
        <v>-0.1907804069767442</v>
      </c>
      <c r="O396" s="35">
        <f>D396*C396</f>
        <v>119.85365999999999</v>
      </c>
      <c r="P396" s="35">
        <f>B396-O396</f>
        <v>0.14634000000000924</v>
      </c>
      <c r="Q396" s="36">
        <f>B396/150</f>
        <v>0.8</v>
      </c>
      <c r="R396" s="37">
        <f>R395+C396-T396</f>
        <v>11344.420000000013</v>
      </c>
      <c r="S396" s="38">
        <f>R396*D396</f>
        <v>19302.530630000023</v>
      </c>
      <c r="T396" s="38">
        <v>96.72</v>
      </c>
      <c r="U396" s="38">
        <v>163.75</v>
      </c>
      <c r="V396" s="39">
        <f>V395+U396</f>
        <v>47016.049999999996</v>
      </c>
      <c r="W396" s="39">
        <f>V396+S396</f>
        <v>66318.580630000011</v>
      </c>
      <c r="X396" s="1">
        <f>X395+B396</f>
        <v>54705</v>
      </c>
      <c r="Y396" s="37">
        <f>W396-X396</f>
        <v>11613.580630000011</v>
      </c>
      <c r="Z396" s="204">
        <f>W396/X396-1</f>
        <v>0.21229468293574638</v>
      </c>
      <c r="AA396" s="204">
        <f>S396/(X396-V396)-1</f>
        <v>1.5104247823174832</v>
      </c>
      <c r="AB396" s="204">
        <f>SUM($C$2:C396)*D396/SUM($B$2:B396)-1</f>
        <v>0.29823159217621797</v>
      </c>
      <c r="AC396" s="204">
        <f>Z396-AB396</f>
        <v>-8.5936909240471593E-2</v>
      </c>
      <c r="AD396" s="40">
        <f>IF(E396-F396&lt;0,"达成",E396-F396)</f>
        <v>0.25495100000000004</v>
      </c>
    </row>
    <row r="397" spans="1:30">
      <c r="A397" s="31" t="s">
        <v>1607</v>
      </c>
      <c r="B397" s="2">
        <v>120</v>
      </c>
      <c r="C397" s="178">
        <v>70.48</v>
      </c>
      <c r="D397" s="179">
        <v>1.7007000000000001</v>
      </c>
      <c r="E397" s="32">
        <f>10%*Q397+13%</f>
        <v>0.21000000000000002</v>
      </c>
      <c r="F397" s="13">
        <f>IF(G397="",($F$1*C397-B397)/B397,H397/B397)</f>
        <v>-4.4408666666666603E-2</v>
      </c>
      <c r="H397" s="5">
        <f>IF(G397="",$F$1*C397-B397,G397-B397)</f>
        <v>-5.329039999999992</v>
      </c>
      <c r="I397" s="2" t="s">
        <v>66</v>
      </c>
      <c r="J397" s="33" t="s">
        <v>1608</v>
      </c>
      <c r="K397" s="34">
        <f>DATE(MID(J397,1,4),MID(J397,5,2),MID(J397,7,2))</f>
        <v>44061</v>
      </c>
      <c r="L397" s="34" t="str">
        <f ca="1">IF(LEN(J397) &gt; 15,DATE(MID(J397,12,4),MID(J397,16,2),MID(J397,18,2)),TEXT(TODAY(),"yyyy-mm-dd"))</f>
        <v>2020-11-10</v>
      </c>
      <c r="M397" s="18">
        <f ca="1">(L397-K397+1)*B397</f>
        <v>10200</v>
      </c>
      <c r="N397" s="19">
        <f ca="1">H397/M397*365</f>
        <v>-0.19069603921568598</v>
      </c>
      <c r="O397" s="35">
        <f>D397*C397</f>
        <v>119.86533600000001</v>
      </c>
      <c r="P397" s="35">
        <f>B397-O397</f>
        <v>0.13466399999998657</v>
      </c>
      <c r="Q397" s="36">
        <f>B397/150</f>
        <v>0.8</v>
      </c>
      <c r="R397" s="37">
        <f>R396+C397-T397</f>
        <v>11414.900000000012</v>
      </c>
      <c r="S397" s="38">
        <f>R397*D397</f>
        <v>19413.320430000022</v>
      </c>
      <c r="T397" s="38"/>
      <c r="U397" s="38"/>
      <c r="V397" s="39">
        <f>V396+U397</f>
        <v>47016.049999999996</v>
      </c>
      <c r="W397" s="39">
        <f>V397+S397</f>
        <v>66429.37043000001</v>
      </c>
      <c r="X397" s="1">
        <f>X396+B397</f>
        <v>54825</v>
      </c>
      <c r="Y397" s="37">
        <f>W397-X397</f>
        <v>11604.37043000001</v>
      </c>
      <c r="Z397" s="204">
        <f>W397/X397-1</f>
        <v>0.21166202334701345</v>
      </c>
      <c r="AA397" s="204">
        <f>S397/(X397-V397)-1</f>
        <v>1.4860346691936828</v>
      </c>
      <c r="AB397" s="204">
        <f>SUM($C$2:C397)*D397/SUM($B$2:B397)-1</f>
        <v>0.29696731392612863</v>
      </c>
      <c r="AC397" s="204">
        <f>Z397-AB397</f>
        <v>-8.5305290579115178E-2</v>
      </c>
      <c r="AD397" s="40">
        <f>IF(E397-F397&lt;0,"达成",E397-F397)</f>
        <v>0.25440866666666662</v>
      </c>
    </row>
    <row r="398" spans="1:30">
      <c r="A398" s="31" t="s">
        <v>1609</v>
      </c>
      <c r="B398" s="2">
        <v>120</v>
      </c>
      <c r="C398" s="178">
        <v>71.47</v>
      </c>
      <c r="D398" s="179">
        <v>1.6771</v>
      </c>
      <c r="E398" s="32">
        <f>10%*Q398+13%</f>
        <v>0.21000000000000002</v>
      </c>
      <c r="F398" s="13">
        <f>IF(G398="",($F$1*C398-B398)/B398,H398/B398)</f>
        <v>-3.0985916666666686E-2</v>
      </c>
      <c r="H398" s="5">
        <f>IF(G398="",$F$1*C398-B398,G398-B398)</f>
        <v>-3.7183100000000024</v>
      </c>
      <c r="I398" s="2" t="s">
        <v>66</v>
      </c>
      <c r="J398" s="33" t="s">
        <v>1610</v>
      </c>
      <c r="K398" s="34">
        <f>DATE(MID(J398,1,4),MID(J398,5,2),MID(J398,7,2))</f>
        <v>44062</v>
      </c>
      <c r="L398" s="34" t="str">
        <f ca="1">IF(LEN(J398) &gt; 15,DATE(MID(J398,12,4),MID(J398,16,2),MID(J398,18,2)),TEXT(TODAY(),"yyyy-mm-dd"))</f>
        <v>2020-11-10</v>
      </c>
      <c r="M398" s="18">
        <f ca="1">(L398-K398+1)*B398</f>
        <v>10080</v>
      </c>
      <c r="N398" s="19">
        <f ca="1">H398/M398*365</f>
        <v>-0.13464118551587309</v>
      </c>
      <c r="O398" s="35">
        <f>D398*C398</f>
        <v>119.862337</v>
      </c>
      <c r="P398" s="35">
        <f>B398-O398</f>
        <v>0.13766300000000342</v>
      </c>
      <c r="Q398" s="36">
        <f>B398/150</f>
        <v>0.8</v>
      </c>
      <c r="R398" s="37">
        <f>R397+C398-T398</f>
        <v>11486.370000000012</v>
      </c>
      <c r="S398" s="38">
        <f>R398*D398</f>
        <v>19263.791127000019</v>
      </c>
      <c r="T398" s="38"/>
      <c r="U398" s="38"/>
      <c r="V398" s="39">
        <f>V397+U398</f>
        <v>47016.049999999996</v>
      </c>
      <c r="W398" s="39">
        <f>V398+S398</f>
        <v>66279.841127000022</v>
      </c>
      <c r="X398" s="1">
        <f>X397+B398</f>
        <v>54945</v>
      </c>
      <c r="Y398" s="37">
        <f>W398-X398</f>
        <v>11334.841127000022</v>
      </c>
      <c r="Z398" s="204">
        <f>W398/X398-1</f>
        <v>0.20629431480571525</v>
      </c>
      <c r="AA398" s="204">
        <f>S398/(X398-V398)-1</f>
        <v>1.4295513437466512</v>
      </c>
      <c r="AB398" s="204">
        <f>SUM($C$2:C398)*D398/SUM($B$2:B398)-1</f>
        <v>0.27835799062699085</v>
      </c>
      <c r="AC398" s="204">
        <f>Z398-AB398</f>
        <v>-7.2063675821275597E-2</v>
      </c>
      <c r="AD398" s="40">
        <f>IF(E398-F398&lt;0,"达成",E398-F398)</f>
        <v>0.24098591666666672</v>
      </c>
    </row>
    <row r="399" spans="1:30">
      <c r="A399" s="31" t="s">
        <v>1611</v>
      </c>
      <c r="B399" s="2">
        <v>120</v>
      </c>
      <c r="C399" s="178">
        <v>72.34</v>
      </c>
      <c r="D399" s="179">
        <v>1.6569</v>
      </c>
      <c r="E399" s="32">
        <f>10%*Q399+13%</f>
        <v>0.21000000000000002</v>
      </c>
      <c r="F399" s="13">
        <f>IF(G399="",($F$1*C399-B399)/B399,H399/B399)</f>
        <v>-1.919016666666664E-2</v>
      </c>
      <c r="H399" s="5">
        <f>IF(G399="",$F$1*C399-B399,G399-B399)</f>
        <v>-2.302819999999997</v>
      </c>
      <c r="I399" s="2" t="s">
        <v>66</v>
      </c>
      <c r="J399" s="33" t="s">
        <v>1612</v>
      </c>
      <c r="K399" s="34">
        <f>DATE(MID(J399,1,4),MID(J399,5,2),MID(J399,7,2))</f>
        <v>44063</v>
      </c>
      <c r="L399" s="34" t="str">
        <f ca="1">IF(LEN(J399) &gt; 15,DATE(MID(J399,12,4),MID(J399,16,2),MID(J399,18,2)),TEXT(TODAY(),"yyyy-mm-dd"))</f>
        <v>2020-11-10</v>
      </c>
      <c r="M399" s="18">
        <f ca="1">(L399-K399+1)*B399</f>
        <v>9960</v>
      </c>
      <c r="N399" s="19">
        <f ca="1">H399/M399*365</f>
        <v>-8.4390491967871378E-2</v>
      </c>
      <c r="O399" s="35">
        <f>D399*C399</f>
        <v>119.86014600000001</v>
      </c>
      <c r="P399" s="35">
        <f>B399-O399</f>
        <v>0.13985399999998549</v>
      </c>
      <c r="Q399" s="36">
        <f>B399/150</f>
        <v>0.8</v>
      </c>
      <c r="R399" s="37">
        <f>R398+C399-T399</f>
        <v>11558.710000000012</v>
      </c>
      <c r="S399" s="38">
        <f>R399*D399</f>
        <v>19151.626599000021</v>
      </c>
      <c r="T399" s="38"/>
      <c r="U399" s="38"/>
      <c r="V399" s="39">
        <f>V398+U399</f>
        <v>47016.049999999996</v>
      </c>
      <c r="W399" s="39">
        <f>V399+S399</f>
        <v>66167.676599000013</v>
      </c>
      <c r="X399" s="1">
        <f>X398+B399</f>
        <v>55065</v>
      </c>
      <c r="Y399" s="37">
        <f>W399-X399</f>
        <v>11102.676599000013</v>
      </c>
      <c r="Z399" s="204">
        <f>W399/X399-1</f>
        <v>0.2016285589575959</v>
      </c>
      <c r="AA399" s="204">
        <f>S399/(X399-V399)-1</f>
        <v>1.379394405357222</v>
      </c>
      <c r="AB399" s="204">
        <f>SUM($C$2:C399)*D399/SUM($B$2:B399)-1</f>
        <v>0.26238508400980676</v>
      </c>
      <c r="AC399" s="204">
        <f>Z399-AB399</f>
        <v>-6.0756525052210852E-2</v>
      </c>
      <c r="AD399" s="40">
        <f>IF(E399-F399&lt;0,"达成",E399-F399)</f>
        <v>0.22919016666666667</v>
      </c>
    </row>
    <row r="400" spans="1:30">
      <c r="A400" s="31" t="s">
        <v>1613</v>
      </c>
      <c r="B400" s="2">
        <v>120</v>
      </c>
      <c r="C400" s="178">
        <v>71.77</v>
      </c>
      <c r="D400" s="179">
        <v>1.6700999999999999</v>
      </c>
      <c r="E400" s="32">
        <f>10%*Q400+13%</f>
        <v>0.21000000000000002</v>
      </c>
      <c r="F400" s="13">
        <f>IF(G400="",($F$1*C400-B400)/B400,H400/B400)</f>
        <v>-2.6918416666666663E-2</v>
      </c>
      <c r="H400" s="5">
        <f>IF(G400="",$F$1*C400-B400,G400-B400)</f>
        <v>-3.2302099999999996</v>
      </c>
      <c r="I400" s="2" t="s">
        <v>66</v>
      </c>
      <c r="J400" s="33" t="s">
        <v>1614</v>
      </c>
      <c r="K400" s="34">
        <f>DATE(MID(J400,1,4),MID(J400,5,2),MID(J400,7,2))</f>
        <v>44064</v>
      </c>
      <c r="L400" s="34" t="str">
        <f ca="1">IF(LEN(J400) &gt; 15,DATE(MID(J400,12,4),MID(J400,16,2),MID(J400,18,2)),TEXT(TODAY(),"yyyy-mm-dd"))</f>
        <v>2020-11-10</v>
      </c>
      <c r="M400" s="18">
        <f ca="1">(L400-K400+1)*B400</f>
        <v>9840</v>
      </c>
      <c r="N400" s="19">
        <f ca="1">H400/M400*365</f>
        <v>-0.11981978150406501</v>
      </c>
      <c r="O400" s="35">
        <f>D400*C400</f>
        <v>119.86307699999999</v>
      </c>
      <c r="P400" s="35">
        <f>B400-O400</f>
        <v>0.13692300000001012</v>
      </c>
      <c r="Q400" s="36">
        <f>B400/150</f>
        <v>0.8</v>
      </c>
      <c r="R400" s="37">
        <f>R399+C400-T400</f>
        <v>11630.480000000012</v>
      </c>
      <c r="S400" s="38">
        <f>R400*D400</f>
        <v>19424.064648000018</v>
      </c>
      <c r="T400" s="38"/>
      <c r="U400" s="38"/>
      <c r="V400" s="39">
        <f>V399+U400</f>
        <v>47016.049999999996</v>
      </c>
      <c r="W400" s="39">
        <f>V400+S400</f>
        <v>66440.114648000017</v>
      </c>
      <c r="X400" s="1">
        <f>X399+B400</f>
        <v>55185</v>
      </c>
      <c r="Y400" s="37">
        <f>W400-X400</f>
        <v>11255.114648000017</v>
      </c>
      <c r="Z400" s="204">
        <f>W400/X400-1</f>
        <v>0.20395242634773969</v>
      </c>
      <c r="AA400" s="204">
        <f>S400/(X400-V400)-1</f>
        <v>1.3777920844172149</v>
      </c>
      <c r="AB400" s="204">
        <f>SUM($C$2:C400)*D400/SUM($B$2:B400)-1</f>
        <v>0.27184720043490063</v>
      </c>
      <c r="AC400" s="204">
        <f>Z400-AB400</f>
        <v>-6.7894774087160936E-2</v>
      </c>
      <c r="AD400" s="40">
        <f>IF(E400-F400&lt;0,"达成",E400-F400)</f>
        <v>0.23691841666666669</v>
      </c>
    </row>
    <row r="401" spans="1:30">
      <c r="A401" s="31" t="s">
        <v>1615</v>
      </c>
      <c r="B401" s="2">
        <v>120</v>
      </c>
      <c r="C401" s="178">
        <v>71.16</v>
      </c>
      <c r="D401" s="179">
        <v>1.6843999999999999</v>
      </c>
      <c r="E401" s="32">
        <f>10%*Q401+13%</f>
        <v>0.21000000000000002</v>
      </c>
      <c r="F401" s="13">
        <f>IF(G401="",($F$1*C401-B401)/B401,H401/B401)</f>
        <v>-3.5189000000000095E-2</v>
      </c>
      <c r="H401" s="5">
        <f>IF(G401="",$F$1*C401-B401,G401-B401)</f>
        <v>-4.2226800000000111</v>
      </c>
      <c r="I401" s="2" t="s">
        <v>66</v>
      </c>
      <c r="J401" s="33" t="s">
        <v>1616</v>
      </c>
      <c r="K401" s="34">
        <f>DATE(MID(J401,1,4),MID(J401,5,2),MID(J401,7,2))</f>
        <v>44067</v>
      </c>
      <c r="L401" s="34" t="str">
        <f ca="1">IF(LEN(J401) &gt; 15,DATE(MID(J401,12,4),MID(J401,16,2),MID(J401,18,2)),TEXT(TODAY(),"yyyy-mm-dd"))</f>
        <v>2020-11-10</v>
      </c>
      <c r="M401" s="18">
        <f ca="1">(L401-K401+1)*B401</f>
        <v>9480</v>
      </c>
      <c r="N401" s="19">
        <f ca="1">H401/M401*365</f>
        <v>-0.16258208860759535</v>
      </c>
      <c r="O401" s="35">
        <f>D401*C401</f>
        <v>119.86190399999998</v>
      </c>
      <c r="P401" s="35">
        <f>B401-O401</f>
        <v>0.13809600000001865</v>
      </c>
      <c r="Q401" s="36">
        <f>B401/150</f>
        <v>0.8</v>
      </c>
      <c r="R401" s="37">
        <f>R400+C401-T401</f>
        <v>11701.640000000012</v>
      </c>
      <c r="S401" s="38">
        <f>R401*D401</f>
        <v>19710.242416000019</v>
      </c>
      <c r="T401" s="38"/>
      <c r="U401" s="38"/>
      <c r="V401" s="39">
        <f>V400+U401</f>
        <v>47016.049999999996</v>
      </c>
      <c r="W401" s="39">
        <f>V401+S401</f>
        <v>66726.292416000011</v>
      </c>
      <c r="X401" s="1">
        <f>X400+B401</f>
        <v>55305</v>
      </c>
      <c r="Y401" s="37">
        <f>W401-X401</f>
        <v>11421.292416000011</v>
      </c>
      <c r="Z401" s="204">
        <f>W401/X401-1</f>
        <v>0.20651464453485247</v>
      </c>
      <c r="AA401" s="204">
        <f>S401/(X401-V401)-1</f>
        <v>1.3778937520433843</v>
      </c>
      <c r="AB401" s="204">
        <f>SUM($C$2:C401)*D401/SUM($B$2:B401)-1</f>
        <v>0.28212123981556814</v>
      </c>
      <c r="AC401" s="204">
        <f>Z401-AB401</f>
        <v>-7.5606595280715672E-2</v>
      </c>
      <c r="AD401" s="40">
        <f>IF(E401-F401&lt;0,"达成",E401-F401)</f>
        <v>0.2451890000000001</v>
      </c>
    </row>
    <row r="402" spans="1:30">
      <c r="A402" s="31" t="s">
        <v>1617</v>
      </c>
      <c r="B402" s="2">
        <v>120</v>
      </c>
      <c r="C402" s="178">
        <v>71.069999999999993</v>
      </c>
      <c r="D402" s="179">
        <v>1.6866000000000001</v>
      </c>
      <c r="E402" s="32">
        <f>10%*Q402+13%</f>
        <v>0.21000000000000002</v>
      </c>
      <c r="F402" s="13">
        <f>IF(G402="",($F$1*C402-B402)/B402,H402/B402)</f>
        <v>-3.6409250000000053E-2</v>
      </c>
      <c r="H402" s="5">
        <f>IF(G402="",$F$1*C402-B402,G402-B402)</f>
        <v>-4.3691100000000063</v>
      </c>
      <c r="I402" s="2" t="s">
        <v>66</v>
      </c>
      <c r="J402" s="33" t="s">
        <v>1618</v>
      </c>
      <c r="K402" s="34">
        <f>DATE(MID(J402,1,4),MID(J402,5,2),MID(J402,7,2))</f>
        <v>44068</v>
      </c>
      <c r="L402" s="34" t="str">
        <f ca="1">IF(LEN(J402) &gt; 15,DATE(MID(J402,12,4),MID(J402,16,2),MID(J402,18,2)),TEXT(TODAY(),"yyyy-mm-dd"))</f>
        <v>2020-11-10</v>
      </c>
      <c r="M402" s="18">
        <f ca="1">(L402-K402+1)*B402</f>
        <v>9360</v>
      </c>
      <c r="N402" s="19">
        <f ca="1">H402/M402*365</f>
        <v>-0.17037661858974382</v>
      </c>
      <c r="O402" s="35">
        <f>D402*C402</f>
        <v>119.86666199999999</v>
      </c>
      <c r="P402" s="35">
        <f>B402-O402</f>
        <v>0.13333800000000906</v>
      </c>
      <c r="Q402" s="36">
        <f>B402/150</f>
        <v>0.8</v>
      </c>
      <c r="R402" s="37">
        <f>R401+C402-T402</f>
        <v>11772.710000000012</v>
      </c>
      <c r="S402" s="38">
        <f>R402*D402</f>
        <v>19855.85268600002</v>
      </c>
      <c r="T402" s="38"/>
      <c r="U402" s="38"/>
      <c r="V402" s="39">
        <f>V401+U402</f>
        <v>47016.049999999996</v>
      </c>
      <c r="W402" s="39">
        <f>V402+S402</f>
        <v>66871.902686000016</v>
      </c>
      <c r="X402" s="1">
        <f>X401+B402</f>
        <v>55425</v>
      </c>
      <c r="Y402" s="37">
        <f>W402-X402</f>
        <v>11446.902686000016</v>
      </c>
      <c r="Z402" s="204">
        <f>W402/X402-1</f>
        <v>0.20652959289129491</v>
      </c>
      <c r="AA402" s="204">
        <f>S402/(X402-V402)-1</f>
        <v>1.3612761029617264</v>
      </c>
      <c r="AB402" s="204">
        <f>SUM($C$2:C402)*D402/SUM($B$2:B402)-1</f>
        <v>0.28317897364005429</v>
      </c>
      <c r="AC402" s="204">
        <f>Z402-AB402</f>
        <v>-7.6649380748759377E-2</v>
      </c>
      <c r="AD402" s="40">
        <f>IF(E402-F402&lt;0,"达成",E402-F402)</f>
        <v>0.24640925000000008</v>
      </c>
    </row>
    <row r="403" spans="1:30">
      <c r="A403" s="31" t="s">
        <v>1619</v>
      </c>
      <c r="B403" s="2">
        <v>120</v>
      </c>
      <c r="C403" s="178">
        <v>71.86</v>
      </c>
      <c r="D403" s="179">
        <v>1.6679999999999999</v>
      </c>
      <c r="E403" s="32">
        <f>10%*Q403+13%</f>
        <v>0.21000000000000002</v>
      </c>
      <c r="F403" s="13">
        <f>IF(G403="",($F$1*C403-B403)/B403,H403/B403)</f>
        <v>-2.5698166666666702E-2</v>
      </c>
      <c r="H403" s="5">
        <f>IF(G403="",$F$1*C403-B403,G403-B403)</f>
        <v>-3.0837800000000044</v>
      </c>
      <c r="I403" s="2" t="s">
        <v>66</v>
      </c>
      <c r="J403" s="33" t="s">
        <v>1620</v>
      </c>
      <c r="K403" s="34">
        <f>DATE(MID(J403,1,4),MID(J403,5,2),MID(J403,7,2))</f>
        <v>44069</v>
      </c>
      <c r="L403" s="34" t="str">
        <f ca="1">IF(LEN(J403) &gt; 15,DATE(MID(J403,12,4),MID(J403,16,2),MID(J403,18,2)),TEXT(TODAY(),"yyyy-mm-dd"))</f>
        <v>2020-11-10</v>
      </c>
      <c r="M403" s="18">
        <f ca="1">(L403-K403+1)*B403</f>
        <v>9240</v>
      </c>
      <c r="N403" s="19">
        <f ca="1">H403/M403*365</f>
        <v>-0.12181598484848502</v>
      </c>
      <c r="O403" s="35">
        <f>D403*C403</f>
        <v>119.86247999999999</v>
      </c>
      <c r="P403" s="35">
        <f>B403-O403</f>
        <v>0.13752000000000919</v>
      </c>
      <c r="Q403" s="36">
        <f>B403/150</f>
        <v>0.8</v>
      </c>
      <c r="R403" s="37">
        <f>R402+C403-T403</f>
        <v>11844.570000000012</v>
      </c>
      <c r="S403" s="38">
        <f>R403*D403</f>
        <v>19756.742760000019</v>
      </c>
      <c r="T403" s="38"/>
      <c r="U403" s="38"/>
      <c r="V403" s="39">
        <f>V402+U403</f>
        <v>47016.049999999996</v>
      </c>
      <c r="W403" s="39">
        <f>V403+S403</f>
        <v>66772.792760000011</v>
      </c>
      <c r="X403" s="1">
        <f>X402+B403</f>
        <v>55545</v>
      </c>
      <c r="Y403" s="37">
        <f>W403-X403</f>
        <v>11227.792760000011</v>
      </c>
      <c r="Z403" s="204">
        <f>W403/X403-1</f>
        <v>0.2021386760284456</v>
      </c>
      <c r="AA403" s="204">
        <f>S403/(X403-V403)-1</f>
        <v>1.316433178761748</v>
      </c>
      <c r="AB403" s="204">
        <f>SUM($C$2:C403)*D403/SUM($B$2:B403)-1</f>
        <v>0.26844425600864152</v>
      </c>
      <c r="AC403" s="204">
        <f>Z403-AB403</f>
        <v>-6.6305579980195928E-2</v>
      </c>
      <c r="AD403" s="40">
        <f>IF(E403-F403&lt;0,"达成",E403-F403)</f>
        <v>0.23569816666666671</v>
      </c>
    </row>
    <row r="404" spans="1:30">
      <c r="A404" s="31" t="s">
        <v>1621</v>
      </c>
      <c r="B404" s="2">
        <v>120</v>
      </c>
      <c r="C404" s="178">
        <v>71.5</v>
      </c>
      <c r="D404" s="179">
        <v>1.6762999999999999</v>
      </c>
      <c r="E404" s="32">
        <f>10%*Q404+13%</f>
        <v>0.21000000000000002</v>
      </c>
      <c r="F404" s="13">
        <f>IF(G404="",($F$1*C404-B404)/B404,H404/B404)</f>
        <v>-3.0579166666666661E-2</v>
      </c>
      <c r="H404" s="5">
        <f>IF(G404="",$F$1*C404-B404,G404-B404)</f>
        <v>-3.6694999999999993</v>
      </c>
      <c r="I404" s="2" t="s">
        <v>66</v>
      </c>
      <c r="J404" s="33" t="s">
        <v>1622</v>
      </c>
      <c r="K404" s="34">
        <f>DATE(MID(J404,1,4),MID(J404,5,2),MID(J404,7,2))</f>
        <v>44070</v>
      </c>
      <c r="L404" s="34" t="str">
        <f ca="1">IF(LEN(J404) &gt; 15,DATE(MID(J404,12,4),MID(J404,16,2),MID(J404,18,2)),TEXT(TODAY(),"yyyy-mm-dd"))</f>
        <v>2020-11-10</v>
      </c>
      <c r="M404" s="18">
        <f ca="1">(L404-K404+1)*B404</f>
        <v>9120</v>
      </c>
      <c r="N404" s="19">
        <f ca="1">H404/M404*365</f>
        <v>-0.14686047149122805</v>
      </c>
      <c r="O404" s="35">
        <f>D404*C404</f>
        <v>119.85544999999999</v>
      </c>
      <c r="P404" s="35">
        <f>B404-O404</f>
        <v>0.1445500000000095</v>
      </c>
      <c r="Q404" s="36">
        <f>B404/150</f>
        <v>0.8</v>
      </c>
      <c r="R404" s="37">
        <f>R403+C404-T404</f>
        <v>11916.070000000012</v>
      </c>
      <c r="S404" s="38">
        <f>R404*D404</f>
        <v>19974.908141000018</v>
      </c>
      <c r="T404" s="38"/>
      <c r="U404" s="38"/>
      <c r="V404" s="39">
        <f>V403+U404</f>
        <v>47016.049999999996</v>
      </c>
      <c r="W404" s="39">
        <f>V404+S404</f>
        <v>66990.95814100001</v>
      </c>
      <c r="X404" s="1">
        <f>X403+B404</f>
        <v>55665</v>
      </c>
      <c r="Y404" s="37">
        <f>W404-X404</f>
        <v>11325.95814100001</v>
      </c>
      <c r="Z404" s="204">
        <f>W404/X404-1</f>
        <v>0.20346641769514084</v>
      </c>
      <c r="AA404" s="204">
        <f>S404/(X404-V404)-1</f>
        <v>1.309518281525504</v>
      </c>
      <c r="AB404" s="204">
        <f>SUM($C$2:C404)*D404/SUM($B$2:B404)-1</f>
        <v>0.27416115593281254</v>
      </c>
      <c r="AC404" s="204">
        <f>Z404-AB404</f>
        <v>-7.0694738237671695E-2</v>
      </c>
      <c r="AD404" s="40">
        <f>IF(E404-F404&lt;0,"达成",E404-F404)</f>
        <v>0.24057916666666668</v>
      </c>
    </row>
    <row r="405" spans="1:30">
      <c r="A405" s="31" t="s">
        <v>1623</v>
      </c>
      <c r="B405" s="2">
        <v>120</v>
      </c>
      <c r="C405" s="178">
        <v>69.91</v>
      </c>
      <c r="D405" s="179">
        <v>1.7144999999999999</v>
      </c>
      <c r="E405" s="32">
        <f>10%*Q405+13%</f>
        <v>0.21000000000000002</v>
      </c>
      <c r="F405" s="13">
        <f>IF(G405="",($F$1*C405-B405)/B405,H405/B405)</f>
        <v>-5.2136916666666741E-2</v>
      </c>
      <c r="H405" s="5">
        <f>IF(G405="",$F$1*C405-B405,G405-B405)</f>
        <v>-6.2564300000000088</v>
      </c>
      <c r="I405" s="2" t="s">
        <v>66</v>
      </c>
      <c r="J405" s="33" t="s">
        <v>1624</v>
      </c>
      <c r="K405" s="34">
        <f>DATE(MID(J405,1,4),MID(J405,5,2),MID(J405,7,2))</f>
        <v>44071</v>
      </c>
      <c r="L405" s="34" t="str">
        <f ca="1">IF(LEN(J405) &gt; 15,DATE(MID(J405,12,4),MID(J405,16,2),MID(J405,18,2)),TEXT(TODAY(),"yyyy-mm-dd"))</f>
        <v>2020-11-10</v>
      </c>
      <c r="M405" s="18">
        <f ca="1">(L405-K405+1)*B405</f>
        <v>9000</v>
      </c>
      <c r="N405" s="19">
        <f ca="1">H405/M405*365</f>
        <v>-0.2537329944444448</v>
      </c>
      <c r="O405" s="35">
        <f>D405*C405</f>
        <v>119.86069499999999</v>
      </c>
      <c r="P405" s="35">
        <f>B405-O405</f>
        <v>0.13930500000000734</v>
      </c>
      <c r="Q405" s="36">
        <f>B405/150</f>
        <v>0.8</v>
      </c>
      <c r="R405" s="37">
        <f>R404+C405-T405</f>
        <v>10286.770000000011</v>
      </c>
      <c r="S405" s="38">
        <f>R405*D405</f>
        <v>17636.667165000017</v>
      </c>
      <c r="T405" s="38">
        <v>1699.21</v>
      </c>
      <c r="U405" s="38">
        <v>2898.73</v>
      </c>
      <c r="V405" s="39">
        <f>V404+U405</f>
        <v>49914.78</v>
      </c>
      <c r="W405" s="39">
        <f>V405+S405</f>
        <v>67551.44716500002</v>
      </c>
      <c r="X405" s="1">
        <f>X404+B405</f>
        <v>55785</v>
      </c>
      <c r="Y405" s="37">
        <f>W405-X405</f>
        <v>11766.44716500002</v>
      </c>
      <c r="Z405" s="204">
        <f>W405/X405-1</f>
        <v>0.21092492901317583</v>
      </c>
      <c r="AA405" s="204">
        <f>S405/(X405-V405)-1</f>
        <v>2.0044303561024992</v>
      </c>
      <c r="AB405" s="204">
        <f>SUM($C$2:C405)*D405/SUM($B$2:B405)-1</f>
        <v>0.30254239257865012</v>
      </c>
      <c r="AC405" s="204">
        <f>Z405-AB405</f>
        <v>-9.1617463565474289E-2</v>
      </c>
      <c r="AD405" s="40">
        <f>IF(E405-F405&lt;0,"达成",E405-F405)</f>
        <v>0.26213691666666677</v>
      </c>
    </row>
    <row r="406" spans="1:30">
      <c r="A406" s="31" t="s">
        <v>1625</v>
      </c>
      <c r="B406" s="2">
        <v>120</v>
      </c>
      <c r="C406" s="178">
        <v>70.290000000000006</v>
      </c>
      <c r="D406" s="179">
        <v>1.7053</v>
      </c>
      <c r="E406" s="32">
        <f>10%*Q406+13%</f>
        <v>0.21000000000000002</v>
      </c>
      <c r="F406" s="13">
        <f>IF(G406="",($F$1*C406-B406)/B406,H406/B406)</f>
        <v>-4.6984749999999902E-2</v>
      </c>
      <c r="H406" s="5">
        <f>IF(G406="",$F$1*C406-B406,G406-B406)</f>
        <v>-5.6381699999999881</v>
      </c>
      <c r="I406" s="2" t="s">
        <v>66</v>
      </c>
      <c r="J406" s="33" t="s">
        <v>1626</v>
      </c>
      <c r="K406" s="34">
        <f>DATE(MID(J406,1,4),MID(J406,5,2),MID(J406,7,2))</f>
        <v>44074</v>
      </c>
      <c r="L406" s="34" t="str">
        <f ca="1">IF(LEN(J406) &gt; 15,DATE(MID(J406,12,4),MID(J406,16,2),MID(J406,18,2)),TEXT(TODAY(),"yyyy-mm-dd"))</f>
        <v>2020-11-10</v>
      </c>
      <c r="M406" s="18">
        <f ca="1">(L406-K406+1)*B406</f>
        <v>8640</v>
      </c>
      <c r="N406" s="19">
        <f ca="1">H406/M406*365</f>
        <v>-0.23818657986111061</v>
      </c>
      <c r="O406" s="35">
        <f>D406*C406</f>
        <v>119.86553700000002</v>
      </c>
      <c r="P406" s="35">
        <f>B406-O406</f>
        <v>0.13446299999998246</v>
      </c>
      <c r="Q406" s="36">
        <f>B406/150</f>
        <v>0.8</v>
      </c>
      <c r="R406" s="37">
        <f>R405+C406-T406</f>
        <v>10357.060000000012</v>
      </c>
      <c r="S406" s="38">
        <f>R406*D406</f>
        <v>17661.894418000022</v>
      </c>
      <c r="T406" s="38"/>
      <c r="U406" s="38"/>
      <c r="V406" s="39">
        <f>V405+U406</f>
        <v>49914.78</v>
      </c>
      <c r="W406" s="39">
        <f>V406+S406</f>
        <v>67576.674418000024</v>
      </c>
      <c r="X406" s="1">
        <f>X405+B406</f>
        <v>55905</v>
      </c>
      <c r="Y406" s="37">
        <f>W406-X406</f>
        <v>11671.674418000024</v>
      </c>
      <c r="Z406" s="204">
        <f>W406/X406-1</f>
        <v>0.20877693261783437</v>
      </c>
      <c r="AA406" s="204">
        <f>S406/(X406-V406)-1</f>
        <v>1.9484550514004524</v>
      </c>
      <c r="AB406" s="204">
        <f>SUM($C$2:C406)*D406/SUM($B$2:B406)-1</f>
        <v>0.29491614623021212</v>
      </c>
      <c r="AC406" s="204">
        <f>Z406-AB406</f>
        <v>-8.6139213612377752E-2</v>
      </c>
      <c r="AD406" s="40">
        <f>IF(E406-F406&lt;0,"达成",E406-F406)</f>
        <v>0.25698474999999993</v>
      </c>
    </row>
    <row r="407" spans="1:30">
      <c r="A407" s="31" t="s">
        <v>1655</v>
      </c>
      <c r="B407" s="2">
        <v>120</v>
      </c>
      <c r="C407" s="178">
        <v>69.930000000000007</v>
      </c>
      <c r="D407" s="179">
        <v>1.714</v>
      </c>
      <c r="E407" s="32">
        <f>10%*Q407+13%</f>
        <v>0.21000000000000002</v>
      </c>
      <c r="F407" s="13">
        <f>IF(G407="",($F$1*C407-B407)/B407,H407/B407)</f>
        <v>-5.1865749999999856E-2</v>
      </c>
      <c r="H407" s="5">
        <f>IF(G407="",$F$1*C407-B407,G407-B407)</f>
        <v>-6.223889999999983</v>
      </c>
      <c r="I407" s="2" t="s">
        <v>66</v>
      </c>
      <c r="J407" s="33" t="s">
        <v>1656</v>
      </c>
      <c r="K407" s="34">
        <f>DATE(MID(J407,1,4),MID(J407,5,2),MID(J407,7,2))</f>
        <v>44075</v>
      </c>
      <c r="L407" s="34" t="str">
        <f ca="1">IF(LEN(J407) &gt; 15,DATE(MID(J407,12,4),MID(J407,16,2),MID(J407,18,2)),TEXT(TODAY(),"yyyy-mm-dd"))</f>
        <v>2020-11-10</v>
      </c>
      <c r="M407" s="18">
        <f ca="1">(L407-K407+1)*B407</f>
        <v>8520</v>
      </c>
      <c r="N407" s="19">
        <f ca="1">H407/M407*365</f>
        <v>-0.2666337852112669</v>
      </c>
      <c r="O407" s="35">
        <f>D407*C407</f>
        <v>119.86002000000001</v>
      </c>
      <c r="P407" s="35">
        <f>B407-O407</f>
        <v>0.13997999999999422</v>
      </c>
      <c r="Q407" s="36">
        <f>B407/150</f>
        <v>0.8</v>
      </c>
      <c r="R407" s="37">
        <f>R406+C407-T407</f>
        <v>10426.990000000013</v>
      </c>
      <c r="S407" s="38">
        <f>R407*D407</f>
        <v>17871.860860000023</v>
      </c>
      <c r="T407" s="38"/>
      <c r="U407" s="38"/>
      <c r="V407" s="39">
        <f>V406+U407</f>
        <v>49914.78</v>
      </c>
      <c r="W407" s="39">
        <f>V407+S407</f>
        <v>67786.640860000014</v>
      </c>
      <c r="X407" s="1">
        <f>X406+B407</f>
        <v>56025</v>
      </c>
      <c r="Y407" s="37">
        <f>W407-X407</f>
        <v>11761.640860000014</v>
      </c>
      <c r="Z407" s="204">
        <f>W407/X407-1</f>
        <v>0.20993557983043298</v>
      </c>
      <c r="AA407" s="204">
        <f>S407/(X407-V407)-1</f>
        <v>1.9249128280160157</v>
      </c>
      <c r="AB407" s="204">
        <f>SUM($C$2:C407)*D407/SUM($B$2:B407)-1</f>
        <v>0.30087414404283819</v>
      </c>
      <c r="AC407" s="204">
        <f>Z407-AB407</f>
        <v>-9.0938564212405204E-2</v>
      </c>
      <c r="AD407" s="40">
        <f>IF(E407-F407&lt;0,"达成",E407-F407)</f>
        <v>0.2618657499999999</v>
      </c>
    </row>
    <row r="408" spans="1:30">
      <c r="A408" s="31" t="s">
        <v>1657</v>
      </c>
      <c r="B408" s="2">
        <v>120</v>
      </c>
      <c r="C408" s="178">
        <v>69.900000000000006</v>
      </c>
      <c r="D408" s="179">
        <v>1.7146999999999999</v>
      </c>
      <c r="E408" s="32">
        <f>10%*Q408+13%</f>
        <v>0.21000000000000002</v>
      </c>
      <c r="F408" s="13">
        <f>IF(G408="",($F$1*C408-B408)/B408,H408/B408)</f>
        <v>-5.2272499999999882E-2</v>
      </c>
      <c r="H408" s="5">
        <f>IF(G408="",$F$1*C408-B408,G408-B408)</f>
        <v>-6.2726999999999862</v>
      </c>
      <c r="I408" s="2" t="s">
        <v>66</v>
      </c>
      <c r="J408" s="33" t="s">
        <v>1658</v>
      </c>
      <c r="K408" s="34">
        <f>DATE(MID(J408,1,4),MID(J408,5,2),MID(J408,7,2))</f>
        <v>44076</v>
      </c>
      <c r="L408" s="34" t="str">
        <f ca="1">IF(LEN(J408) &gt; 15,DATE(MID(J408,12,4),MID(J408,16,2),MID(J408,18,2)),TEXT(TODAY(),"yyyy-mm-dd"))</f>
        <v>2020-11-10</v>
      </c>
      <c r="M408" s="18">
        <f ca="1">(L408-K408+1)*B408</f>
        <v>8400</v>
      </c>
      <c r="N408" s="19">
        <f ca="1">H408/M408*365</f>
        <v>-0.27256374999999944</v>
      </c>
      <c r="O408" s="35">
        <f>D408*C408</f>
        <v>119.85753</v>
      </c>
      <c r="P408" s="35">
        <f>B408-O408</f>
        <v>0.14247000000000298</v>
      </c>
      <c r="Q408" s="36">
        <f>B408/150</f>
        <v>0.8</v>
      </c>
      <c r="R408" s="37">
        <f>R407+C408-T408</f>
        <v>10496.890000000012</v>
      </c>
      <c r="S408" s="38">
        <f>R408*D408</f>
        <v>17999.017283000019</v>
      </c>
      <c r="T408" s="38"/>
      <c r="U408" s="38"/>
      <c r="V408" s="39">
        <f>V407+U408</f>
        <v>49914.78</v>
      </c>
      <c r="W408" s="39">
        <f>V408+S408</f>
        <v>67913.797283000022</v>
      </c>
      <c r="X408" s="1">
        <f>X407+B408</f>
        <v>56145</v>
      </c>
      <c r="Y408" s="37">
        <f>W408-X408</f>
        <v>11768.797283000022</v>
      </c>
      <c r="Z408" s="204">
        <f>W408/X408-1</f>
        <v>0.20961434291566516</v>
      </c>
      <c r="AA408" s="204">
        <f>S408/(X408-V408)-1</f>
        <v>1.8889858276272773</v>
      </c>
      <c r="AB408" s="204">
        <f>SUM($C$2:C408)*D408/SUM($B$2:B408)-1</f>
        <v>0.30075868458455801</v>
      </c>
      <c r="AC408" s="204">
        <f>Z408-AB408</f>
        <v>-9.1144341668892848E-2</v>
      </c>
      <c r="AD408" s="40">
        <f>IF(E408-F408&lt;0,"达成",E408-F408)</f>
        <v>0.26227249999999991</v>
      </c>
    </row>
    <row r="409" spans="1:30">
      <c r="A409" s="31" t="s">
        <v>1659</v>
      </c>
      <c r="B409" s="2">
        <v>120</v>
      </c>
      <c r="C409" s="178">
        <v>70.27</v>
      </c>
      <c r="D409" s="179">
        <v>1.7058</v>
      </c>
      <c r="E409" s="32">
        <f>10%*Q409+13%</f>
        <v>0.21000000000000002</v>
      </c>
      <c r="F409" s="13">
        <f>IF(G409="",($F$1*C409-B409)/B409,H409/B409)</f>
        <v>-4.7255916666666661E-2</v>
      </c>
      <c r="H409" s="5">
        <f>IF(G409="",$F$1*C409-B409,G409-B409)</f>
        <v>-5.6707099999999997</v>
      </c>
      <c r="I409" s="2" t="s">
        <v>66</v>
      </c>
      <c r="J409" s="33" t="s">
        <v>1660</v>
      </c>
      <c r="K409" s="34">
        <f>DATE(MID(J409,1,4),MID(J409,5,2),MID(J409,7,2))</f>
        <v>44077</v>
      </c>
      <c r="L409" s="34" t="str">
        <f ca="1">IF(LEN(J409) &gt; 15,DATE(MID(J409,12,4),MID(J409,16,2),MID(J409,18,2)),TEXT(TODAY(),"yyyy-mm-dd"))</f>
        <v>2020-11-10</v>
      </c>
      <c r="M409" s="18">
        <f ca="1">(L409-K409+1)*B409</f>
        <v>8280</v>
      </c>
      <c r="N409" s="19">
        <f ca="1">H409/M409*365</f>
        <v>-0.24997695048309176</v>
      </c>
      <c r="O409" s="35">
        <f>D409*C409</f>
        <v>119.86656599999999</v>
      </c>
      <c r="P409" s="35">
        <f>B409-O409</f>
        <v>0.13343400000000827</v>
      </c>
      <c r="Q409" s="36">
        <f>B409/150</f>
        <v>0.8</v>
      </c>
      <c r="R409" s="37">
        <f>R408+C409-T409</f>
        <v>10567.160000000013</v>
      </c>
      <c r="S409" s="38">
        <f>R409*D409</f>
        <v>18025.461528000022</v>
      </c>
      <c r="T409" s="38"/>
      <c r="U409" s="38"/>
      <c r="V409" s="39">
        <f>V408+U409</f>
        <v>49914.78</v>
      </c>
      <c r="W409" s="39">
        <f>V409+S409</f>
        <v>67940.241528000013</v>
      </c>
      <c r="X409" s="1">
        <f>X408+B409</f>
        <v>56265</v>
      </c>
      <c r="Y409" s="37">
        <f>W409-X409</f>
        <v>11675.241528000013</v>
      </c>
      <c r="Z409" s="204">
        <f>W409/X409-1</f>
        <v>0.20750451484937371</v>
      </c>
      <c r="AA409" s="204">
        <f>S409/(X409-V409)-1</f>
        <v>1.8385570150325528</v>
      </c>
      <c r="AB409" s="204">
        <f>SUM($C$2:C409)*D409/SUM($B$2:B409)-1</f>
        <v>0.29337779098906958</v>
      </c>
      <c r="AC409" s="204">
        <f>Z409-AB409</f>
        <v>-8.5873276139695864E-2</v>
      </c>
      <c r="AD409" s="40">
        <f>IF(E409-F409&lt;0,"达成",E409-F409)</f>
        <v>0.2572559166666667</v>
      </c>
    </row>
    <row r="410" spans="1:30">
      <c r="A410" s="31" t="s">
        <v>1661</v>
      </c>
      <c r="B410" s="2">
        <v>120</v>
      </c>
      <c r="C410" s="178">
        <v>70.91</v>
      </c>
      <c r="D410" s="179">
        <v>1.6902999999999999</v>
      </c>
      <c r="E410" s="32">
        <f>10%*Q410+13%</f>
        <v>0.21000000000000002</v>
      </c>
      <c r="F410" s="13">
        <f>IF(G410="",($F$1*C410-B410)/B410,H410/B410)</f>
        <v>-3.8578583333333326E-2</v>
      </c>
      <c r="H410" s="5">
        <f>IF(G410="",$F$1*C410-B410,G410-B410)</f>
        <v>-4.6294299999999993</v>
      </c>
      <c r="I410" s="2" t="s">
        <v>66</v>
      </c>
      <c r="J410" s="33" t="s">
        <v>1662</v>
      </c>
      <c r="K410" s="34">
        <f>DATE(MID(J410,1,4),MID(J410,5,2),MID(J410,7,2))</f>
        <v>44078</v>
      </c>
      <c r="L410" s="34" t="str">
        <f ca="1">IF(LEN(J410) &gt; 15,DATE(MID(J410,12,4),MID(J410,16,2),MID(J410,18,2)),TEXT(TODAY(),"yyyy-mm-dd"))</f>
        <v>2020-11-10</v>
      </c>
      <c r="M410" s="18">
        <f ca="1">(L410-K410+1)*B410</f>
        <v>8160</v>
      </c>
      <c r="N410" s="19">
        <f ca="1">H410/M410*365</f>
        <v>-0.20707621936274506</v>
      </c>
      <c r="O410" s="35">
        <f>D410*C410</f>
        <v>119.85917299999998</v>
      </c>
      <c r="P410" s="35">
        <f>B410-O410</f>
        <v>0.1408270000000158</v>
      </c>
      <c r="Q410" s="36">
        <f>B410/150</f>
        <v>0.8</v>
      </c>
      <c r="R410" s="37">
        <f>R409+C410-T410</f>
        <v>10638.070000000012</v>
      </c>
      <c r="S410" s="38">
        <f>R410*D410</f>
        <v>17981.529721000021</v>
      </c>
      <c r="T410" s="38"/>
      <c r="U410" s="38"/>
      <c r="V410" s="39">
        <f>V409+U410</f>
        <v>49914.78</v>
      </c>
      <c r="W410" s="39">
        <f>V410+S410</f>
        <v>67896.309721000027</v>
      </c>
      <c r="X410" s="1">
        <f>X409+B410</f>
        <v>56385</v>
      </c>
      <c r="Y410" s="37">
        <f>W410-X410</f>
        <v>11511.309721000027</v>
      </c>
      <c r="Z410" s="204">
        <f>W410/X410-1</f>
        <v>0.20415553287221821</v>
      </c>
      <c r="AA410" s="204">
        <f>S410/(X410-V410)-1</f>
        <v>1.7791218414520706</v>
      </c>
      <c r="AB410" s="204">
        <f>SUM($C$2:C410)*D410/SUM($B$2:B410)-1</f>
        <v>0.28102346560255409</v>
      </c>
      <c r="AC410" s="204">
        <f>Z410-AB410</f>
        <v>-7.6867932730335875E-2</v>
      </c>
      <c r="AD410" s="40">
        <f>IF(E410-F410&lt;0,"达成",E410-F410)</f>
        <v>0.24857858333333335</v>
      </c>
    </row>
    <row r="411" spans="1:30">
      <c r="A411" s="31" t="s">
        <v>1663</v>
      </c>
      <c r="B411" s="2">
        <v>120</v>
      </c>
      <c r="C411" s="178">
        <v>72.349999999999994</v>
      </c>
      <c r="D411" s="179">
        <v>1.6567000000000001</v>
      </c>
      <c r="E411" s="32">
        <f>10%*Q411+13%</f>
        <v>0.21000000000000002</v>
      </c>
      <c r="F411" s="13">
        <f>IF(G411="",($F$1*C411-B411)/B411,H411/B411)</f>
        <v>-1.9054583333333378E-2</v>
      </c>
      <c r="H411" s="5">
        <f>IF(G411="",$F$1*C411-B411,G411-B411)</f>
        <v>-2.2865500000000054</v>
      </c>
      <c r="I411" s="2" t="s">
        <v>66</v>
      </c>
      <c r="J411" s="33" t="s">
        <v>1664</v>
      </c>
      <c r="K411" s="34">
        <f>DATE(MID(J411,1,4),MID(J411,5,2),MID(J411,7,2))</f>
        <v>44081</v>
      </c>
      <c r="L411" s="34" t="str">
        <f ca="1">IF(LEN(J411) &gt; 15,DATE(MID(J411,12,4),MID(J411,16,2),MID(J411,18,2)),TEXT(TODAY(),"yyyy-mm-dd"))</f>
        <v>2020-11-10</v>
      </c>
      <c r="M411" s="18">
        <f ca="1">(L411-K411+1)*B411</f>
        <v>7800</v>
      </c>
      <c r="N411" s="19">
        <f ca="1">H411/M411*365</f>
        <v>-0.10699881410256436</v>
      </c>
      <c r="O411" s="35">
        <f>D411*C411</f>
        <v>119.862245</v>
      </c>
      <c r="P411" s="35">
        <f>B411-O411</f>
        <v>0.13775499999999852</v>
      </c>
      <c r="Q411" s="36">
        <f>B411/150</f>
        <v>0.8</v>
      </c>
      <c r="R411" s="37">
        <f>R410+C411-T411</f>
        <v>10710.420000000013</v>
      </c>
      <c r="S411" s="38">
        <f>R411*D411</f>
        <v>17743.952814000022</v>
      </c>
      <c r="T411" s="38"/>
      <c r="U411" s="38"/>
      <c r="V411" s="39">
        <f>V410+U411</f>
        <v>49914.78</v>
      </c>
      <c r="W411" s="39">
        <f>V411+S411</f>
        <v>67658.732814000017</v>
      </c>
      <c r="X411" s="1">
        <f>X410+B411</f>
        <v>56505</v>
      </c>
      <c r="Y411" s="37">
        <f>W411-X411</f>
        <v>11153.732814000017</v>
      </c>
      <c r="Z411" s="204">
        <f>W411/X411-1</f>
        <v>0.19739373177594932</v>
      </c>
      <c r="AA411" s="204">
        <f>S411/(X411-V411)-1</f>
        <v>1.6924674463068028</v>
      </c>
      <c r="AB411" s="204">
        <f>SUM($C$2:C411)*D411/SUM($B$2:B411)-1</f>
        <v>0.25501394667728539</v>
      </c>
      <c r="AC411" s="204">
        <f>Z411-AB411</f>
        <v>-5.7620214901336064E-2</v>
      </c>
      <c r="AD411" s="40">
        <f>IF(E411-F411&lt;0,"达成",E411-F411)</f>
        <v>0.22905458333333339</v>
      </c>
    </row>
    <row r="412" spans="1:30">
      <c r="A412" s="31" t="s">
        <v>1665</v>
      </c>
      <c r="B412" s="2">
        <v>135</v>
      </c>
      <c r="C412" s="178">
        <v>80.98</v>
      </c>
      <c r="D412" s="179">
        <v>1.6651</v>
      </c>
      <c r="E412" s="32">
        <f>10%*Q412+13%</f>
        <v>0.22000000000000003</v>
      </c>
      <c r="F412" s="13">
        <f>IF(G412="",($F$1*C412-B412)/B412,H412/B412)</f>
        <v>-2.4041037037037076E-2</v>
      </c>
      <c r="H412" s="5">
        <f>IF(G412="",$F$1*C412-B412,G412-B412)</f>
        <v>-3.2455400000000054</v>
      </c>
      <c r="I412" s="2" t="s">
        <v>66</v>
      </c>
      <c r="J412" s="33" t="s">
        <v>1666</v>
      </c>
      <c r="K412" s="34">
        <f>DATE(MID(J412,1,4),MID(J412,5,2),MID(J412,7,2))</f>
        <v>44082</v>
      </c>
      <c r="L412" s="34" t="str">
        <f ca="1">IF(LEN(J412) &gt; 15,DATE(MID(J412,12,4),MID(J412,16,2),MID(J412,18,2)),TEXT(TODAY(),"yyyy-mm-dd"))</f>
        <v>2020-11-10</v>
      </c>
      <c r="M412" s="18">
        <f ca="1">(L412-K412+1)*B412</f>
        <v>8640</v>
      </c>
      <c r="N412" s="19">
        <f ca="1">H412/M412*365</f>
        <v>-0.13710903935185206</v>
      </c>
      <c r="O412" s="35">
        <f>D412*C412</f>
        <v>134.839798</v>
      </c>
      <c r="P412" s="35">
        <f>B412-O412</f>
        <v>0.16020199999999818</v>
      </c>
      <c r="Q412" s="36">
        <f>B412/150</f>
        <v>0.9</v>
      </c>
      <c r="R412" s="37">
        <f>R411+C412-T412</f>
        <v>10791.400000000012</v>
      </c>
      <c r="S412" s="38">
        <f>R412*D412</f>
        <v>17968.76014000002</v>
      </c>
      <c r="T412" s="38"/>
      <c r="U412" s="38"/>
      <c r="V412" s="39">
        <f>V411+U412</f>
        <v>49914.78</v>
      </c>
      <c r="W412" s="39">
        <f>V412+S412</f>
        <v>67883.540140000026</v>
      </c>
      <c r="X412" s="1">
        <f>X411+B412</f>
        <v>56640</v>
      </c>
      <c r="Y412" s="37">
        <f>W412-X412</f>
        <v>11243.540140000026</v>
      </c>
      <c r="Z412" s="204">
        <f>W412/X412-1</f>
        <v>0.19850883015536769</v>
      </c>
      <c r="AA412" s="204">
        <f>S412/(X412-V412)-1</f>
        <v>1.6718471871552185</v>
      </c>
      <c r="AB412" s="204">
        <f>SUM($C$2:C412)*D412/SUM($B$2:B412)-1</f>
        <v>0.26075145513771214</v>
      </c>
      <c r="AC412" s="204">
        <f>Z412-AB412</f>
        <v>-6.2242624982344452E-2</v>
      </c>
      <c r="AD412" s="40">
        <f>IF(E412-F412&lt;0,"达成",E412-F412)</f>
        <v>0.24404103703703711</v>
      </c>
    </row>
    <row r="413" spans="1:30">
      <c r="A413" s="31" t="s">
        <v>1667</v>
      </c>
      <c r="B413" s="2">
        <v>135</v>
      </c>
      <c r="C413" s="178">
        <v>82.82</v>
      </c>
      <c r="D413" s="179">
        <v>1.6282000000000001</v>
      </c>
      <c r="E413" s="32">
        <f>10%*Q413+13%</f>
        <v>0.22000000000000003</v>
      </c>
      <c r="F413" s="13">
        <f>IF(G413="",($F$1*C413-B413)/B413,H413/B413)</f>
        <v>-1.8656296296297923E-3</v>
      </c>
      <c r="H413" s="5">
        <f>IF(G413="",$F$1*C413-B413,G413-B413)</f>
        <v>-0.25186000000002196</v>
      </c>
      <c r="I413" s="2" t="s">
        <v>66</v>
      </c>
      <c r="J413" s="33" t="s">
        <v>1668</v>
      </c>
      <c r="K413" s="34">
        <f>DATE(MID(J413,1,4),MID(J413,5,2),MID(J413,7,2))</f>
        <v>44083</v>
      </c>
      <c r="L413" s="34" t="str">
        <f ca="1">IF(LEN(J413) &gt; 15,DATE(MID(J413,12,4),MID(J413,16,2),MID(J413,18,2)),TEXT(TODAY(),"yyyy-mm-dd"))</f>
        <v>2020-11-10</v>
      </c>
      <c r="M413" s="18">
        <f ca="1">(L413-K413+1)*B413</f>
        <v>8505</v>
      </c>
      <c r="N413" s="19">
        <f ca="1">H413/M413*365</f>
        <v>-1.0808806584363081E-2</v>
      </c>
      <c r="O413" s="35">
        <f>D413*C413</f>
        <v>134.84752399999999</v>
      </c>
      <c r="P413" s="35">
        <f>B413-O413</f>
        <v>0.15247600000000716</v>
      </c>
      <c r="Q413" s="36">
        <f>B413/150</f>
        <v>0.9</v>
      </c>
      <c r="R413" s="37">
        <f>R412+C413-T413</f>
        <v>10874.220000000012</v>
      </c>
      <c r="S413" s="38">
        <f>R413*D413</f>
        <v>17705.405004000022</v>
      </c>
      <c r="T413" s="38"/>
      <c r="U413" s="38"/>
      <c r="V413" s="39">
        <f>V412+U413</f>
        <v>49914.78</v>
      </c>
      <c r="W413" s="39">
        <f>V413+S413</f>
        <v>67620.185004000028</v>
      </c>
      <c r="X413" s="1">
        <f>X412+B413</f>
        <v>56775</v>
      </c>
      <c r="Y413" s="37">
        <f>W413-X413</f>
        <v>10845.185004000028</v>
      </c>
      <c r="Z413" s="204">
        <f>W413/X413-1</f>
        <v>0.1910204315984152</v>
      </c>
      <c r="AA413" s="204">
        <f>S413/(X413-V413)-1</f>
        <v>1.5808800598231572</v>
      </c>
      <c r="AB413" s="204">
        <f>SUM($C$2:C413)*D413/SUM($B$2:B413)-1</f>
        <v>0.23225588695728794</v>
      </c>
      <c r="AC413" s="204">
        <f>Z413-AB413</f>
        <v>-4.1235455358872741E-2</v>
      </c>
      <c r="AD413" s="40">
        <f>IF(E413-F413&lt;0,"达成",E413-F413)</f>
        <v>0.22186562962962983</v>
      </c>
    </row>
    <row r="414" spans="1:30">
      <c r="A414" s="31" t="s">
        <v>1669</v>
      </c>
      <c r="B414" s="2">
        <v>135</v>
      </c>
      <c r="C414" s="178">
        <v>82.85</v>
      </c>
      <c r="D414" s="179">
        <v>1.6274999999999999</v>
      </c>
      <c r="E414" s="32">
        <f>10%*Q414+13%</f>
        <v>0.22000000000000003</v>
      </c>
      <c r="F414" s="13">
        <f>IF(G414="",($F$1*C414-B414)/B414,H414/B414)</f>
        <v>-1.5040740740742136E-3</v>
      </c>
      <c r="H414" s="5">
        <f>IF(G414="",$F$1*C414-B414,G414-B414)</f>
        <v>-0.20305000000001883</v>
      </c>
      <c r="I414" s="2" t="s">
        <v>66</v>
      </c>
      <c r="J414" s="33" t="s">
        <v>1670</v>
      </c>
      <c r="K414" s="34">
        <f>DATE(MID(J414,1,4),MID(J414,5,2),MID(J414,7,2))</f>
        <v>44084</v>
      </c>
      <c r="L414" s="34" t="str">
        <f ca="1">IF(LEN(J414) &gt; 15,DATE(MID(J414,12,4),MID(J414,16,2),MID(J414,18,2)),TEXT(TODAY(),"yyyy-mm-dd"))</f>
        <v>2020-11-10</v>
      </c>
      <c r="M414" s="18">
        <f ca="1">(L414-K414+1)*B414</f>
        <v>8370</v>
      </c>
      <c r="N414" s="19">
        <f ca="1">H414/M414*365</f>
        <v>-8.8546296296304512E-3</v>
      </c>
      <c r="O414" s="35">
        <f>D414*C414</f>
        <v>134.83837499999998</v>
      </c>
      <c r="P414" s="35">
        <f>B414-O414</f>
        <v>0.16162500000001501</v>
      </c>
      <c r="Q414" s="36">
        <f>B414/150</f>
        <v>0.9</v>
      </c>
      <c r="R414" s="37">
        <f>R413+C414-T414</f>
        <v>10957.070000000012</v>
      </c>
      <c r="S414" s="38">
        <f>R414*D414</f>
        <v>17832.631425000021</v>
      </c>
      <c r="T414" s="38"/>
      <c r="U414" s="38"/>
      <c r="V414" s="39">
        <f>V413+U414</f>
        <v>49914.78</v>
      </c>
      <c r="W414" s="39">
        <f>V414+S414</f>
        <v>67747.411425000028</v>
      </c>
      <c r="X414" s="1">
        <f>X413+B414</f>
        <v>56910</v>
      </c>
      <c r="Y414" s="37">
        <f>W414-X414</f>
        <v>10837.411425000028</v>
      </c>
      <c r="Z414" s="204">
        <f>W414/X414-1</f>
        <v>0.19043070506062243</v>
      </c>
      <c r="AA414" s="204">
        <f>S414/(X414-V414)-1</f>
        <v>1.5492595550961967</v>
      </c>
      <c r="AB414" s="204">
        <f>SUM($C$2:C414)*D414/SUM($B$2:B414)-1</f>
        <v>0.23117357933579341</v>
      </c>
      <c r="AC414" s="204">
        <f>Z414-AB414</f>
        <v>-4.0742874275170982E-2</v>
      </c>
      <c r="AD414" s="40">
        <f>IF(E414-F414&lt;0,"达成",E414-F414)</f>
        <v>0.22150407407407424</v>
      </c>
    </row>
    <row r="415" spans="1:30">
      <c r="A415" s="31" t="s">
        <v>1671</v>
      </c>
      <c r="B415" s="2">
        <v>135</v>
      </c>
      <c r="C415" s="178">
        <v>82.09</v>
      </c>
      <c r="D415" s="179">
        <v>1.6425000000000001</v>
      </c>
      <c r="E415" s="32">
        <f>10%*Q415+13%</f>
        <v>0.22000000000000003</v>
      </c>
      <c r="F415" s="13">
        <f>IF(G415="",($F$1*C415-B415)/B415,H415/B415)</f>
        <v>-1.0663481481481506E-2</v>
      </c>
      <c r="H415" s="5">
        <f>IF(G415="",$F$1*C415-B415,G415-B415)</f>
        <v>-1.4395700000000033</v>
      </c>
      <c r="I415" s="2" t="s">
        <v>66</v>
      </c>
      <c r="J415" s="33" t="s">
        <v>1672</v>
      </c>
      <c r="K415" s="34">
        <f>DATE(MID(J415,1,4),MID(J415,5,2),MID(J415,7,2))</f>
        <v>44085</v>
      </c>
      <c r="L415" s="34" t="str">
        <f ca="1">IF(LEN(J415) &gt; 15,DATE(MID(J415,12,4),MID(J415,16,2),MID(J415,18,2)),TEXT(TODAY(),"yyyy-mm-dd"))</f>
        <v>2020-11-10</v>
      </c>
      <c r="M415" s="18">
        <f ca="1">(L415-K415+1)*B415</f>
        <v>8235</v>
      </c>
      <c r="N415" s="19">
        <f ca="1">H415/M415*365</f>
        <v>-6.3806077717061482E-2</v>
      </c>
      <c r="O415" s="35">
        <f>D415*C415</f>
        <v>134.83282500000001</v>
      </c>
      <c r="P415" s="35">
        <f>B415-O415</f>
        <v>0.16717499999998608</v>
      </c>
      <c r="Q415" s="36">
        <f>B415/150</f>
        <v>0.9</v>
      </c>
      <c r="R415" s="37">
        <f>R414+C415-T415</f>
        <v>11039.160000000013</v>
      </c>
      <c r="S415" s="38">
        <f>R415*D415</f>
        <v>18131.820300000021</v>
      </c>
      <c r="T415" s="38"/>
      <c r="U415" s="38"/>
      <c r="V415" s="39">
        <f>V414+U415</f>
        <v>49914.78</v>
      </c>
      <c r="W415" s="39">
        <f>V415+S415</f>
        <v>68046.60030000002</v>
      </c>
      <c r="X415" s="1">
        <f>X414+B415</f>
        <v>57045</v>
      </c>
      <c r="Y415" s="37">
        <f>W415-X415</f>
        <v>11001.60030000002</v>
      </c>
      <c r="Z415" s="204">
        <f>W415/X415-1</f>
        <v>0.1928582750460166</v>
      </c>
      <c r="AA415" s="204">
        <f>S415/(X415-V415)-1</f>
        <v>1.5429538359265238</v>
      </c>
      <c r="AB415" s="204">
        <f>SUM($C$2:C415)*D415/SUM($B$2:B415)-1</f>
        <v>0.24194393242177248</v>
      </c>
      <c r="AC415" s="204">
        <f>Z415-AB415</f>
        <v>-4.9085657375755876E-2</v>
      </c>
      <c r="AD415" s="40">
        <f>IF(E415-F415&lt;0,"达成",E415-F415)</f>
        <v>0.23066348148148152</v>
      </c>
    </row>
    <row r="416" spans="1:30">
      <c r="A416" s="31" t="s">
        <v>1686</v>
      </c>
      <c r="B416" s="2">
        <v>135</v>
      </c>
      <c r="C416" s="178">
        <v>81.709999999999994</v>
      </c>
      <c r="D416" s="179">
        <v>1.6503000000000001</v>
      </c>
      <c r="E416" s="32">
        <f>10%*Q416+13%</f>
        <v>0.22000000000000003</v>
      </c>
      <c r="F416" s="13">
        <f>IF(G416="",($F$1*C416-B416)/B416,H416/B416)</f>
        <v>-1.5243185185185363E-2</v>
      </c>
      <c r="H416" s="5">
        <f>IF(G416="",$F$1*C416-B416,G416-B416)</f>
        <v>-2.057830000000024</v>
      </c>
      <c r="I416" s="2" t="s">
        <v>66</v>
      </c>
      <c r="J416" s="33" t="s">
        <v>1687</v>
      </c>
      <c r="K416" s="34">
        <f>DATE(MID(J416,1,4),MID(J416,5,2),MID(J416,7,2))</f>
        <v>44088</v>
      </c>
      <c r="L416" s="34" t="str">
        <f ca="1">IF(LEN(J416) &gt; 15,DATE(MID(J416,12,4),MID(J416,16,2),MID(J416,18,2)),TEXT(TODAY(),"yyyy-mm-dd"))</f>
        <v>2020-11-10</v>
      </c>
      <c r="M416" s="18">
        <f ca="1">(L416-K416+1)*B416</f>
        <v>7830</v>
      </c>
      <c r="N416" s="19">
        <f ca="1">H416/M416*365</f>
        <v>-9.5926941251597536E-2</v>
      </c>
      <c r="O416" s="35">
        <f>D416*C416</f>
        <v>134.846013</v>
      </c>
      <c r="P416" s="35">
        <f>B416-O416</f>
        <v>0.15398700000000076</v>
      </c>
      <c r="Q416" s="36">
        <f>B416/150</f>
        <v>0.9</v>
      </c>
      <c r="R416" s="37">
        <f>R415+C416-T416</f>
        <v>11120.870000000012</v>
      </c>
      <c r="S416" s="38">
        <f>R416*D416</f>
        <v>18352.771761000022</v>
      </c>
      <c r="T416" s="38"/>
      <c r="U416" s="38"/>
      <c r="V416" s="39">
        <f>V415+U416</f>
        <v>49914.78</v>
      </c>
      <c r="W416" s="39">
        <f>V416+S416</f>
        <v>68267.551761000024</v>
      </c>
      <c r="X416" s="1">
        <f>X415+B416</f>
        <v>57180</v>
      </c>
      <c r="Y416" s="37">
        <f>W416-X416</f>
        <v>11087.551761000024</v>
      </c>
      <c r="Z416" s="204">
        <f>W416/X416-1</f>
        <v>0.19390611684155346</v>
      </c>
      <c r="AA416" s="204">
        <f>S416/(X416-V416)-1</f>
        <v>1.5261136980022654</v>
      </c>
      <c r="AB416" s="204">
        <f>SUM($C$2:C416)*D416/SUM($B$2:B416)-1</f>
        <v>0.24725390954879356</v>
      </c>
      <c r="AC416" s="204">
        <f>Z416-AB416</f>
        <v>-5.3347792707240105E-2</v>
      </c>
      <c r="AD416" s="40">
        <f>IF(E416-F416&lt;0,"达成",E416-F416)</f>
        <v>0.23524318518518539</v>
      </c>
    </row>
    <row r="417" spans="1:30">
      <c r="A417" s="31" t="s">
        <v>1688</v>
      </c>
      <c r="B417" s="2">
        <v>135</v>
      </c>
      <c r="C417" s="178">
        <v>81.09</v>
      </c>
      <c r="D417" s="179">
        <v>1.6629</v>
      </c>
      <c r="E417" s="32">
        <f>10%*Q417+13%</f>
        <v>0.22000000000000003</v>
      </c>
      <c r="F417" s="13">
        <f>IF(G417="",($F$1*C417-B417)/B417,H417/B417)</f>
        <v>-2.2715333333333219E-2</v>
      </c>
      <c r="H417" s="5">
        <f>IF(G417="",$F$1*C417-B417,G417-B417)</f>
        <v>-3.0665699999999845</v>
      </c>
      <c r="I417" s="2" t="s">
        <v>66</v>
      </c>
      <c r="J417" s="33" t="s">
        <v>1689</v>
      </c>
      <c r="K417" s="34">
        <f>DATE(MID(J417,1,4),MID(J417,5,2),MID(J417,7,2))</f>
        <v>44089</v>
      </c>
      <c r="L417" s="34" t="str">
        <f ca="1">IF(LEN(J417) &gt; 15,DATE(MID(J417,12,4),MID(J417,16,2),MID(J417,18,2)),TEXT(TODAY(),"yyyy-mm-dd"))</f>
        <v>2020-11-10</v>
      </c>
      <c r="M417" s="18">
        <f ca="1">(L417-K417+1)*B417</f>
        <v>7695</v>
      </c>
      <c r="N417" s="19">
        <f ca="1">H417/M417*365</f>
        <v>-0.14545783625730921</v>
      </c>
      <c r="O417" s="35">
        <f>D417*C417</f>
        <v>134.844561</v>
      </c>
      <c r="P417" s="35">
        <f>B417-O417</f>
        <v>0.15543900000000122</v>
      </c>
      <c r="Q417" s="36">
        <f>B417/150</f>
        <v>0.9</v>
      </c>
      <c r="R417" s="37">
        <f>R416+C417-T417</f>
        <v>11201.960000000012</v>
      </c>
      <c r="S417" s="38">
        <f>R417*D417</f>
        <v>18627.739284000021</v>
      </c>
      <c r="T417" s="38"/>
      <c r="U417" s="38"/>
      <c r="V417" s="39">
        <f>V416+U417</f>
        <v>49914.78</v>
      </c>
      <c r="W417" s="39">
        <f>V417+S417</f>
        <v>68542.519284000024</v>
      </c>
      <c r="X417" s="1">
        <f>X416+B417</f>
        <v>57315</v>
      </c>
      <c r="Y417" s="37">
        <f>W417-X417</f>
        <v>11227.519284000024</v>
      </c>
      <c r="Z417" s="204">
        <f>W417/X417-1</f>
        <v>0.19589146443339489</v>
      </c>
      <c r="AA417" s="204">
        <f>S417/(X417-V417)-1</f>
        <v>1.5171872301093776</v>
      </c>
      <c r="AB417" s="204">
        <f>SUM($C$2:C417)*D417/SUM($B$2:B417)-1</f>
        <v>0.25616913766029858</v>
      </c>
      <c r="AC417" s="204">
        <f>Z417-AB417</f>
        <v>-6.0277673226903694E-2</v>
      </c>
      <c r="AD417" s="40">
        <f>IF(E417-F417&lt;0,"达成",E417-F417)</f>
        <v>0.24271533333333326</v>
      </c>
    </row>
    <row r="418" spans="1:30">
      <c r="A418" s="31" t="s">
        <v>1690</v>
      </c>
      <c r="B418" s="2">
        <v>135</v>
      </c>
      <c r="C418" s="178">
        <v>81.55</v>
      </c>
      <c r="D418" s="179">
        <v>1.6535</v>
      </c>
      <c r="E418" s="32">
        <f>10%*Q418+13%</f>
        <v>0.22000000000000003</v>
      </c>
      <c r="F418" s="13">
        <f>IF(G418="",($F$1*C418-B418)/B418,H418/B418)</f>
        <v>-1.7171481481481503E-2</v>
      </c>
      <c r="H418" s="5">
        <f>IF(G418="",$F$1*C418-B418,G418-B418)</f>
        <v>-2.3181500000000028</v>
      </c>
      <c r="I418" s="2" t="s">
        <v>66</v>
      </c>
      <c r="J418" s="33" t="s">
        <v>1691</v>
      </c>
      <c r="K418" s="34">
        <f>DATE(MID(J418,1,4),MID(J418,5,2),MID(J418,7,2))</f>
        <v>44090</v>
      </c>
      <c r="L418" s="34" t="str">
        <f ca="1">IF(LEN(J418) &gt; 15,DATE(MID(J418,12,4),MID(J418,16,2),MID(J418,18,2)),TEXT(TODAY(),"yyyy-mm-dd"))</f>
        <v>2020-11-10</v>
      </c>
      <c r="M418" s="18">
        <f ca="1">(L418-K418+1)*B418</f>
        <v>7560</v>
      </c>
      <c r="N418" s="19">
        <f ca="1">H418/M418*365</f>
        <v>-0.11192126322751336</v>
      </c>
      <c r="O418" s="35">
        <f>D418*C418</f>
        <v>134.84292499999998</v>
      </c>
      <c r="P418" s="35">
        <f>B418-O418</f>
        <v>0.15707500000002028</v>
      </c>
      <c r="Q418" s="36">
        <f>B418/150</f>
        <v>0.9</v>
      </c>
      <c r="R418" s="37">
        <f>R417+C418-T418</f>
        <v>11283.510000000011</v>
      </c>
      <c r="S418" s="38">
        <f>R418*D418</f>
        <v>18657.283785000018</v>
      </c>
      <c r="T418" s="38"/>
      <c r="U418" s="38"/>
      <c r="V418" s="39">
        <f>V417+U418</f>
        <v>49914.78</v>
      </c>
      <c r="W418" s="39">
        <f>V418+S418</f>
        <v>68572.06378500002</v>
      </c>
      <c r="X418" s="1">
        <f>X417+B418</f>
        <v>57450</v>
      </c>
      <c r="Y418" s="37">
        <f>W418-X418</f>
        <v>11122.06378500002</v>
      </c>
      <c r="Z418" s="204">
        <f>W418/X418-1</f>
        <v>0.19359554020887759</v>
      </c>
      <c r="AA418" s="204">
        <f>S418/(X418-V418)-1</f>
        <v>1.4760104927261599</v>
      </c>
      <c r="AB418" s="204">
        <f>SUM($C$2:C418)*D418/SUM($B$2:B418)-1</f>
        <v>0.24848028372497843</v>
      </c>
      <c r="AC418" s="204">
        <f>Z418-AB418</f>
        <v>-5.4884743516100842E-2</v>
      </c>
      <c r="AD418" s="40">
        <f>IF(E418-F418&lt;0,"达成",E418-F418)</f>
        <v>0.23717148148148154</v>
      </c>
    </row>
    <row r="419" spans="1:30">
      <c r="A419" s="31" t="s">
        <v>1692</v>
      </c>
      <c r="B419" s="2">
        <v>135</v>
      </c>
      <c r="C419" s="178">
        <v>81.92</v>
      </c>
      <c r="D419" s="179">
        <v>1.6459999999999999</v>
      </c>
      <c r="E419" s="32">
        <f>10%*Q419+13%</f>
        <v>0.22000000000000003</v>
      </c>
      <c r="F419" s="13">
        <f>IF(G419="",($F$1*C419-B419)/B419,H419/B419)</f>
        <v>-1.2712296296296312E-2</v>
      </c>
      <c r="H419" s="5">
        <f>IF(G419="",$F$1*C419-B419,G419-B419)</f>
        <v>-1.7161600000000021</v>
      </c>
      <c r="I419" s="2" t="s">
        <v>66</v>
      </c>
      <c r="J419" s="33" t="s">
        <v>1693</v>
      </c>
      <c r="K419" s="34">
        <f>DATE(MID(J419,1,4),MID(J419,5,2),MID(J419,7,2))</f>
        <v>44091</v>
      </c>
      <c r="L419" s="34" t="str">
        <f ca="1">IF(LEN(J419) &gt; 15,DATE(MID(J419,12,4),MID(J419,16,2),MID(J419,18,2)),TEXT(TODAY(),"yyyy-mm-dd"))</f>
        <v>2020-11-10</v>
      </c>
      <c r="M419" s="18">
        <f ca="1">(L419-K419+1)*B419</f>
        <v>7425</v>
      </c>
      <c r="N419" s="19">
        <f ca="1">H419/M419*365</f>
        <v>-8.436342087542098E-2</v>
      </c>
      <c r="O419" s="35">
        <f>D419*C419</f>
        <v>134.84031999999999</v>
      </c>
      <c r="P419" s="35">
        <f>B419-O419</f>
        <v>0.1596800000000087</v>
      </c>
      <c r="Q419" s="36">
        <f>B419/150</f>
        <v>0.9</v>
      </c>
      <c r="R419" s="37">
        <f>R418+C419-T419</f>
        <v>11365.430000000011</v>
      </c>
      <c r="S419" s="38">
        <f>R419*D419</f>
        <v>18707.497780000016</v>
      </c>
      <c r="T419" s="38"/>
      <c r="U419" s="38"/>
      <c r="V419" s="39">
        <f>V418+U419</f>
        <v>49914.78</v>
      </c>
      <c r="W419" s="39">
        <f>V419+S419</f>
        <v>68622.277780000019</v>
      </c>
      <c r="X419" s="1">
        <f>X418+B419</f>
        <v>57585</v>
      </c>
      <c r="Y419" s="37">
        <f>W419-X419</f>
        <v>11037.277780000019</v>
      </c>
      <c r="Z419" s="204">
        <f>W419/X419-1</f>
        <v>0.19166931978813961</v>
      </c>
      <c r="AA419" s="204">
        <f>S419/(X419-V419)-1</f>
        <v>1.4389779928085522</v>
      </c>
      <c r="AB419" s="204">
        <f>SUM($C$2:C419)*D419/SUM($B$2:B419)-1</f>
        <v>0.24224536111834682</v>
      </c>
      <c r="AC419" s="204">
        <f>Z419-AB419</f>
        <v>-5.0576041330207211E-2</v>
      </c>
      <c r="AD419" s="40">
        <f>IF(E419-F419&lt;0,"达成",E419-F419)</f>
        <v>0.23271229629629633</v>
      </c>
    </row>
    <row r="420" spans="1:30">
      <c r="A420" s="31" t="s">
        <v>1694</v>
      </c>
      <c r="B420" s="2">
        <v>135</v>
      </c>
      <c r="C420" s="178">
        <v>80.209999999999994</v>
      </c>
      <c r="D420" s="179">
        <v>1.6811</v>
      </c>
      <c r="E420" s="32">
        <f>10%*Q420+13%</f>
        <v>0.22000000000000003</v>
      </c>
      <c r="F420" s="13">
        <f>IF(G420="",($F$1*C420-B420)/B420,H420/B420)</f>
        <v>-3.3320962962963038E-2</v>
      </c>
      <c r="H420" s="5">
        <f>IF(G420="",$F$1*C420-B420,G420-B420)</f>
        <v>-4.4983300000000099</v>
      </c>
      <c r="I420" s="2" t="s">
        <v>66</v>
      </c>
      <c r="J420" s="33" t="s">
        <v>1695</v>
      </c>
      <c r="K420" s="34">
        <f>DATE(MID(J420,1,4),MID(J420,5,2),MID(J420,7,2))</f>
        <v>44092</v>
      </c>
      <c r="L420" s="34" t="str">
        <f ca="1">IF(LEN(J420) &gt; 15,DATE(MID(J420,12,4),MID(J420,16,2),MID(J420,18,2)),TEXT(TODAY(),"yyyy-mm-dd"))</f>
        <v>2020-11-10</v>
      </c>
      <c r="M420" s="18">
        <f ca="1">(L420-K420+1)*B420</f>
        <v>7290</v>
      </c>
      <c r="N420" s="19">
        <f ca="1">H420/M420*365</f>
        <v>-0.22522502743484274</v>
      </c>
      <c r="O420" s="35">
        <f>D420*C420</f>
        <v>134.84103099999999</v>
      </c>
      <c r="P420" s="35">
        <f>B420-O420</f>
        <v>0.15896900000001324</v>
      </c>
      <c r="Q420" s="36">
        <f>B420/150</f>
        <v>0.9</v>
      </c>
      <c r="R420" s="37">
        <f>R419+C420-T420</f>
        <v>11445.64000000001</v>
      </c>
      <c r="S420" s="38">
        <f>R420*D420</f>
        <v>19241.265404000016</v>
      </c>
      <c r="T420" s="38"/>
      <c r="U420" s="38"/>
      <c r="V420" s="39">
        <f>V419+U420</f>
        <v>49914.78</v>
      </c>
      <c r="W420" s="39">
        <f>V420+S420</f>
        <v>69156.045404000019</v>
      </c>
      <c r="X420" s="1">
        <f>X419+B420</f>
        <v>57720</v>
      </c>
      <c r="Y420" s="37">
        <f>W420-X420</f>
        <v>11436.045404000019</v>
      </c>
      <c r="Z420" s="204">
        <f>W420/X420-1</f>
        <v>0.19812968475398507</v>
      </c>
      <c r="AA420" s="204">
        <f>S420/(X420-V420)-1</f>
        <v>1.4651791242271215</v>
      </c>
      <c r="AB420" s="204">
        <f>SUM($C$2:C420)*D420/SUM($B$2:B420)-1</f>
        <v>0.26810423290020791</v>
      </c>
      <c r="AC420" s="204">
        <f>Z420-AB420</f>
        <v>-6.9974548146222837E-2</v>
      </c>
      <c r="AD420" s="40">
        <f>IF(E420-F420&lt;0,"达成",E420-F420)</f>
        <v>0.25332096296296308</v>
      </c>
    </row>
    <row r="421" spans="1:30">
      <c r="A421" s="31" t="s">
        <v>1696</v>
      </c>
      <c r="B421" s="2">
        <v>120</v>
      </c>
      <c r="C421" s="178">
        <v>71.94</v>
      </c>
      <c r="D421" s="179">
        <v>1.6660999999999999</v>
      </c>
      <c r="E421" s="32">
        <f>10%*Q421+13%</f>
        <v>0.21000000000000002</v>
      </c>
      <c r="F421" s="13">
        <f>IF(G421="",($F$1*C421-B421)/B421,H421/B421)</f>
        <v>-2.4613500000000007E-2</v>
      </c>
      <c r="H421" s="5">
        <f>IF(G421="",$F$1*C421-B421,G421-B421)</f>
        <v>-2.9536200000000008</v>
      </c>
      <c r="I421" s="2" t="s">
        <v>66</v>
      </c>
      <c r="J421" s="33" t="s">
        <v>1697</v>
      </c>
      <c r="K421" s="34">
        <f>DATE(MID(J421,1,4),MID(J421,5,2),MID(J421,7,2))</f>
        <v>44095</v>
      </c>
      <c r="L421" s="34" t="str">
        <f ca="1">IF(LEN(J421) &gt; 15,DATE(MID(J421,12,4),MID(J421,16,2),MID(J421,18,2)),TEXT(TODAY(),"yyyy-mm-dd"))</f>
        <v>2020-11-10</v>
      </c>
      <c r="M421" s="18">
        <f ca="1">(L421-K421+1)*B421</f>
        <v>6120</v>
      </c>
      <c r="N421" s="19">
        <f ca="1">H421/M421*365</f>
        <v>-0.17615544117647064</v>
      </c>
      <c r="O421" s="35">
        <f>D421*C421</f>
        <v>119.85923399999999</v>
      </c>
      <c r="P421" s="35">
        <f>B421-O421</f>
        <v>0.14076600000001349</v>
      </c>
      <c r="Q421" s="36">
        <f>B421/150</f>
        <v>0.8</v>
      </c>
      <c r="R421" s="37">
        <f>R420+C421-T421</f>
        <v>11517.580000000011</v>
      </c>
      <c r="S421" s="38">
        <f>R421*D421</f>
        <v>19189.440038000019</v>
      </c>
      <c r="T421" s="38"/>
      <c r="U421" s="38"/>
      <c r="V421" s="39">
        <f>V420+U421</f>
        <v>49914.78</v>
      </c>
      <c r="W421" s="39">
        <f>V421+S421</f>
        <v>69104.220038000014</v>
      </c>
      <c r="X421" s="1">
        <f>X420+B421</f>
        <v>57840</v>
      </c>
      <c r="Y421" s="37">
        <f>W421-X421</f>
        <v>11264.220038000014</v>
      </c>
      <c r="Z421" s="204">
        <f>W421/X421-1</f>
        <v>0.19474792596818835</v>
      </c>
      <c r="AA421" s="204">
        <f>S421/(X421-V421)-1</f>
        <v>1.421313230169007</v>
      </c>
      <c r="AB421" s="204">
        <f>SUM($C$2:C421)*D421/SUM($B$2:B421)-1</f>
        <v>0.25625409071576755</v>
      </c>
      <c r="AC421" s="204">
        <f>Z421-AB421</f>
        <v>-6.1506164747579195E-2</v>
      </c>
      <c r="AD421" s="40">
        <f>IF(E421-F421&lt;0,"达成",E421-F421)</f>
        <v>0.23461350000000003</v>
      </c>
    </row>
    <row r="422" spans="1:30">
      <c r="A422" s="31" t="s">
        <v>1698</v>
      </c>
      <c r="B422" s="2">
        <v>135</v>
      </c>
      <c r="C422" s="178">
        <v>81.84</v>
      </c>
      <c r="D422" s="179">
        <v>1.6476</v>
      </c>
      <c r="E422" s="32">
        <f>10%*Q422+13%</f>
        <v>0.22000000000000003</v>
      </c>
      <c r="F422" s="13">
        <f>IF(G422="",($F$1*C422-B422)/B422,H422/B422)</f>
        <v>-1.3676444444444382E-2</v>
      </c>
      <c r="H422" s="5">
        <f>IF(G422="",$F$1*C422-B422,G422-B422)</f>
        <v>-1.8463199999999915</v>
      </c>
      <c r="I422" s="2" t="s">
        <v>66</v>
      </c>
      <c r="J422" s="33" t="s">
        <v>1699</v>
      </c>
      <c r="K422" s="34">
        <f>DATE(MID(J422,1,4),MID(J422,5,2),MID(J422,7,2))</f>
        <v>44096</v>
      </c>
      <c r="L422" s="34" t="str">
        <f ca="1">IF(LEN(J422) &gt; 15,DATE(MID(J422,12,4),MID(J422,16,2),MID(J422,18,2)),TEXT(TODAY(),"yyyy-mm-dd"))</f>
        <v>2020-11-10</v>
      </c>
      <c r="M422" s="18">
        <f ca="1">(L422-K422+1)*B422</f>
        <v>6750</v>
      </c>
      <c r="N422" s="19">
        <f ca="1">H422/M422*365</f>
        <v>-9.9838044444443982E-2</v>
      </c>
      <c r="O422" s="35">
        <f>D422*C422</f>
        <v>134.839584</v>
      </c>
      <c r="P422" s="35">
        <f>B422-O422</f>
        <v>0.16041599999999789</v>
      </c>
      <c r="Q422" s="36">
        <f>B422/150</f>
        <v>0.9</v>
      </c>
      <c r="R422" s="37">
        <f>R421+C422-T422</f>
        <v>11599.420000000011</v>
      </c>
      <c r="S422" s="38">
        <f>R422*D422</f>
        <v>19111.204392000018</v>
      </c>
      <c r="T422" s="38"/>
      <c r="U422" s="38"/>
      <c r="V422" s="39">
        <f>V421+U422</f>
        <v>49914.78</v>
      </c>
      <c r="W422" s="39">
        <f>V422+S422</f>
        <v>69025.984392000013</v>
      </c>
      <c r="X422" s="1">
        <f>X421+B422</f>
        <v>57975</v>
      </c>
      <c r="Y422" s="37">
        <f>W422-X422</f>
        <v>11050.984392000013</v>
      </c>
      <c r="Z422" s="204">
        <f>W422/X422-1</f>
        <v>0.1906163758861581</v>
      </c>
      <c r="AA422" s="204">
        <f>S422/(X422-V422)-1</f>
        <v>1.3710524516700557</v>
      </c>
      <c r="AB422" s="204">
        <f>SUM($C$2:C422)*D422/SUM($B$2:B422)-1</f>
        <v>0.2417379317981887</v>
      </c>
      <c r="AC422" s="204">
        <f>Z422-AB422</f>
        <v>-5.1121555912030603E-2</v>
      </c>
      <c r="AD422" s="40">
        <f>IF(E422-F422&lt;0,"达成",E422-F422)</f>
        <v>0.23367644444444441</v>
      </c>
    </row>
    <row r="423" spans="1:30">
      <c r="A423" s="31" t="s">
        <v>1700</v>
      </c>
      <c r="B423" s="2">
        <v>135</v>
      </c>
      <c r="C423" s="178">
        <v>81.56</v>
      </c>
      <c r="D423" s="179">
        <v>1.6532</v>
      </c>
      <c r="E423" s="32">
        <f>10%*Q423+13%</f>
        <v>0.22000000000000003</v>
      </c>
      <c r="F423" s="13">
        <f>IF(G423="",($F$1*C423-B423)/B423,H423/B423)</f>
        <v>-1.7050962962962837E-2</v>
      </c>
      <c r="H423" s="5">
        <f>IF(G423="",$F$1*C423-B423,G423-B423)</f>
        <v>-2.3018799999999828</v>
      </c>
      <c r="I423" s="2" t="s">
        <v>66</v>
      </c>
      <c r="J423" s="33" t="s">
        <v>1701</v>
      </c>
      <c r="K423" s="34">
        <f>DATE(MID(J423,1,4),MID(J423,5,2),MID(J423,7,2))</f>
        <v>44097</v>
      </c>
      <c r="L423" s="34" t="str">
        <f ca="1">IF(LEN(J423) &gt; 15,DATE(MID(J423,12,4),MID(J423,16,2),MID(J423,18,2)),TEXT(TODAY(),"yyyy-mm-dd"))</f>
        <v>2020-11-10</v>
      </c>
      <c r="M423" s="18">
        <f ca="1">(L423-K423+1)*B423</f>
        <v>6615</v>
      </c>
      <c r="N423" s="19">
        <f ca="1">H423/M423*365</f>
        <v>-0.1270122751322742</v>
      </c>
      <c r="O423" s="35">
        <f>D423*C423</f>
        <v>134.834992</v>
      </c>
      <c r="P423" s="35">
        <f>B423-O423</f>
        <v>0.16500800000000027</v>
      </c>
      <c r="Q423" s="36">
        <f>B423/150</f>
        <v>0.9</v>
      </c>
      <c r="R423" s="37">
        <f>R422+C423-T423</f>
        <v>11680.98000000001</v>
      </c>
      <c r="S423" s="38">
        <f>R423*D423</f>
        <v>19310.996136000016</v>
      </c>
      <c r="T423" s="38"/>
      <c r="U423" s="38"/>
      <c r="V423" s="39">
        <f>V422+U423</f>
        <v>49914.78</v>
      </c>
      <c r="W423" s="39">
        <f>V423+S423</f>
        <v>69225.776136000015</v>
      </c>
      <c r="X423" s="1">
        <f>X422+B423</f>
        <v>58110</v>
      </c>
      <c r="Y423" s="37">
        <f>W423-X423</f>
        <v>11115.776136000015</v>
      </c>
      <c r="Z423" s="204">
        <f>W423/X423-1</f>
        <v>0.19128852410944797</v>
      </c>
      <c r="AA423" s="204">
        <f>S423/(X423-V423)-1</f>
        <v>1.3563731218930077</v>
      </c>
      <c r="AB423" s="204">
        <f>SUM($C$2:C423)*D423/SUM($B$2:B423)-1</f>
        <v>0.24538420863878829</v>
      </c>
      <c r="AC423" s="204">
        <f>Z423-AB423</f>
        <v>-5.4095684529340327E-2</v>
      </c>
      <c r="AD423" s="40">
        <f>IF(E423-F423&lt;0,"达成",E423-F423)</f>
        <v>0.23705096296296285</v>
      </c>
    </row>
    <row r="424" spans="1:30">
      <c r="A424" s="31" t="s">
        <v>1702</v>
      </c>
      <c r="B424" s="2">
        <v>135</v>
      </c>
      <c r="C424" s="178">
        <v>83.06</v>
      </c>
      <c r="D424" s="179">
        <v>1.6234999999999999</v>
      </c>
      <c r="E424" s="32">
        <f>10%*Q424+13%</f>
        <v>0.22000000000000003</v>
      </c>
      <c r="F424" s="13">
        <f>IF(G424="",($F$1*C424-B424)/B424,H424/B424)</f>
        <v>1.0268148148148376E-3</v>
      </c>
      <c r="H424" s="5">
        <f>IF(G424="",$F$1*C424-B424,G424-B424)</f>
        <v>0.13862000000000307</v>
      </c>
      <c r="I424" s="2" t="s">
        <v>66</v>
      </c>
      <c r="J424" s="33" t="s">
        <v>1703</v>
      </c>
      <c r="K424" s="34">
        <f>DATE(MID(J424,1,4),MID(J424,5,2),MID(J424,7,2))</f>
        <v>44098</v>
      </c>
      <c r="L424" s="34" t="str">
        <f ca="1">IF(LEN(J424) &gt; 15,DATE(MID(J424,12,4),MID(J424,16,2),MID(J424,18,2)),TEXT(TODAY(),"yyyy-mm-dd"))</f>
        <v>2020-11-10</v>
      </c>
      <c r="M424" s="18">
        <f ca="1">(L424-K424+1)*B424</f>
        <v>6480</v>
      </c>
      <c r="N424" s="19">
        <f ca="1">H424/M424*365</f>
        <v>7.8080709876544949E-3</v>
      </c>
      <c r="O424" s="35">
        <f>D424*C424</f>
        <v>134.84791000000001</v>
      </c>
      <c r="P424" s="35">
        <f>B424-O424</f>
        <v>0.15208999999998696</v>
      </c>
      <c r="Q424" s="36">
        <f>B424/150</f>
        <v>0.9</v>
      </c>
      <c r="R424" s="37">
        <f>R423+C424-T424</f>
        <v>11764.04000000001</v>
      </c>
      <c r="S424" s="38">
        <f>R424*D424</f>
        <v>19098.918940000014</v>
      </c>
      <c r="T424" s="38"/>
      <c r="U424" s="38"/>
      <c r="V424" s="39">
        <f>V423+U424</f>
        <v>49914.78</v>
      </c>
      <c r="W424" s="39">
        <f>V424+S424</f>
        <v>69013.698940000017</v>
      </c>
      <c r="X424" s="1">
        <f>X423+B424</f>
        <v>58245</v>
      </c>
      <c r="Y424" s="37">
        <f>W424-X424</f>
        <v>10768.698940000017</v>
      </c>
      <c r="Z424" s="204">
        <f>W424/X424-1</f>
        <v>0.18488623813202887</v>
      </c>
      <c r="AA424" s="204">
        <f>S424/(X424-V424)-1</f>
        <v>1.2927268355457611</v>
      </c>
      <c r="AB424" s="204">
        <f>SUM($C$2:C424)*D424/SUM($B$2:B424)-1</f>
        <v>0.22249117958623055</v>
      </c>
      <c r="AC424" s="204">
        <f>Z424-AB424</f>
        <v>-3.7604941454201679E-2</v>
      </c>
      <c r="AD424" s="40">
        <f>IF(E424-F424&lt;0,"达成",E424-F424)</f>
        <v>0.21897318518518519</v>
      </c>
    </row>
    <row r="425" spans="1:30">
      <c r="A425" s="31" t="s">
        <v>1704</v>
      </c>
      <c r="B425" s="2">
        <v>135</v>
      </c>
      <c r="C425" s="178">
        <v>82.94</v>
      </c>
      <c r="D425" s="179">
        <v>1.6257999999999999</v>
      </c>
      <c r="E425" s="32">
        <f>10%*Q425+13%</f>
        <v>0.22000000000000003</v>
      </c>
      <c r="F425" s="13">
        <f>IF(G425="",($F$1*C425-B425)/B425,H425/B425)</f>
        <v>-4.1940740740747733E-4</v>
      </c>
      <c r="H425" s="5">
        <f>IF(G425="",$F$1*C425-B425,G425-B425)</f>
        <v>-5.6620000000009441E-2</v>
      </c>
      <c r="I425" s="2" t="s">
        <v>66</v>
      </c>
      <c r="J425" s="33" t="s">
        <v>1705</v>
      </c>
      <c r="K425" s="34">
        <f>DATE(MID(J425,1,4),MID(J425,5,2),MID(J425,7,2))</f>
        <v>44099</v>
      </c>
      <c r="L425" s="34" t="str">
        <f ca="1">IF(LEN(J425) &gt; 15,DATE(MID(J425,12,4),MID(J425,16,2),MID(J425,18,2)),TEXT(TODAY(),"yyyy-mm-dd"))</f>
        <v>2020-11-10</v>
      </c>
      <c r="M425" s="18">
        <f ca="1">(L425-K425+1)*B425</f>
        <v>6345</v>
      </c>
      <c r="N425" s="19">
        <f ca="1">H425/M425*365</f>
        <v>-3.2571000788027492E-3</v>
      </c>
      <c r="O425" s="35">
        <f>D425*C425</f>
        <v>134.843852</v>
      </c>
      <c r="P425" s="35">
        <f>B425-O425</f>
        <v>0.15614800000000173</v>
      </c>
      <c r="Q425" s="36">
        <f>B425/150</f>
        <v>0.9</v>
      </c>
      <c r="R425" s="37">
        <f>R424+C425-T425</f>
        <v>11846.98000000001</v>
      </c>
      <c r="S425" s="38">
        <f>R425*D425</f>
        <v>19260.820084000017</v>
      </c>
      <c r="T425" s="38"/>
      <c r="U425" s="38"/>
      <c r="V425" s="39">
        <f>V424+U425</f>
        <v>49914.78</v>
      </c>
      <c r="W425" s="39">
        <f>V425+S425</f>
        <v>69175.60008400002</v>
      </c>
      <c r="X425" s="1">
        <f>X424+B425</f>
        <v>58380</v>
      </c>
      <c r="Y425" s="37">
        <f>W425-X425</f>
        <v>10795.60008400002</v>
      </c>
      <c r="Z425" s="204">
        <f>W425/X425-1</f>
        <v>0.18491949441589628</v>
      </c>
      <c r="AA425" s="204">
        <f>S425/(X425-V425)-1</f>
        <v>1.2752887797363819</v>
      </c>
      <c r="AB425" s="204">
        <f>SUM($C$2:C425)*D425/SUM($B$2:B425)-1</f>
        <v>0.22370189732785195</v>
      </c>
      <c r="AC425" s="204">
        <f>Z425-AB425</f>
        <v>-3.8782402911955671E-2</v>
      </c>
      <c r="AD425" s="40">
        <f>IF(E425-F425&lt;0,"达成",E425-F425)</f>
        <v>0.22041940740740751</v>
      </c>
    </row>
    <row r="426" spans="1:30">
      <c r="A426" s="31" t="s">
        <v>1721</v>
      </c>
      <c r="B426" s="2">
        <v>135</v>
      </c>
      <c r="C426" s="178">
        <v>82.71</v>
      </c>
      <c r="D426" s="179">
        <v>1.6303000000000001</v>
      </c>
      <c r="E426" s="32">
        <f>10%*Q426+13%</f>
        <v>0.22000000000000003</v>
      </c>
      <c r="F426" s="13">
        <f>IF(G426="",($F$1*C426-B426)/B426,H426/B426)</f>
        <v>-3.1913333333334405E-3</v>
      </c>
      <c r="H426" s="5">
        <f>IF(G426="",$F$1*C426-B426,G426-B426)</f>
        <v>-0.43083000000001448</v>
      </c>
      <c r="I426" s="2" t="s">
        <v>66</v>
      </c>
      <c r="J426" s="33" t="s">
        <v>1724</v>
      </c>
      <c r="K426" s="34">
        <f>DATE(MID(J426,1,4),MID(J426,5,2),MID(J426,7,2))</f>
        <v>44102</v>
      </c>
      <c r="L426" s="34" t="str">
        <f ca="1">IF(LEN(J426) &gt; 15,DATE(MID(J426,12,4),MID(J426,16,2),MID(J426,18,2)),TEXT(TODAY(),"yyyy-mm-dd"))</f>
        <v>2020-11-10</v>
      </c>
      <c r="M426" s="18">
        <f ca="1">(L426-K426+1)*B426</f>
        <v>5940</v>
      </c>
      <c r="N426" s="19">
        <f ca="1">H426/M426*365</f>
        <v>-2.6473560606061493E-2</v>
      </c>
      <c r="O426" s="35">
        <f>D426*C426</f>
        <v>134.84211299999998</v>
      </c>
      <c r="P426" s="35">
        <f>B426-O426</f>
        <v>0.15788700000001654</v>
      </c>
      <c r="Q426" s="36">
        <f>B426/150</f>
        <v>0.9</v>
      </c>
      <c r="R426" s="37">
        <f>R425+C426-T426</f>
        <v>11929.69000000001</v>
      </c>
      <c r="S426" s="38">
        <f>R426*D426</f>
        <v>19448.973607000018</v>
      </c>
      <c r="T426" s="38"/>
      <c r="U426" s="38"/>
      <c r="V426" s="39">
        <f>V425+U426</f>
        <v>49914.78</v>
      </c>
      <c r="W426" s="39">
        <f>V426+S426</f>
        <v>69363.753607000021</v>
      </c>
      <c r="X426" s="1">
        <f>X425+B426</f>
        <v>58515</v>
      </c>
      <c r="Y426" s="37">
        <f>W426-X426</f>
        <v>10848.753607000021</v>
      </c>
      <c r="Z426" s="204">
        <f>W426/X426-1</f>
        <v>0.1854012408271386</v>
      </c>
      <c r="AA426" s="204">
        <f>S426/(X426-V426)-1</f>
        <v>1.2614507078888697</v>
      </c>
      <c r="AB426" s="204">
        <f>SUM($C$2:C426)*D426/SUM($B$2:B426)-1</f>
        <v>0.22656232750576755</v>
      </c>
      <c r="AC426" s="204">
        <f>Z426-AB426</f>
        <v>-4.1161086678628944E-2</v>
      </c>
      <c r="AD426" s="40">
        <f>IF(E426-F426&lt;0,"达成",E426-F426)</f>
        <v>0.22319133333333346</v>
      </c>
    </row>
    <row r="427" spans="1:30">
      <c r="A427" s="31" t="s">
        <v>1722</v>
      </c>
      <c r="B427" s="2">
        <v>135</v>
      </c>
      <c r="C427" s="178">
        <v>82.54</v>
      </c>
      <c r="D427" s="179">
        <v>1.6336999999999999</v>
      </c>
      <c r="E427" s="32">
        <f>10%*Q427+13%</f>
        <v>0.22000000000000003</v>
      </c>
      <c r="F427" s="13">
        <f>IF(G427="",($F$1*C427-B427)/B427,H427/B427)</f>
        <v>-5.2401481481480355E-3</v>
      </c>
      <c r="H427" s="5">
        <f>IF(G427="",$F$1*C427-B427,G427-B427)</f>
        <v>-0.70741999999998484</v>
      </c>
      <c r="I427" s="2" t="s">
        <v>66</v>
      </c>
      <c r="J427" s="33" t="s">
        <v>1726</v>
      </c>
      <c r="K427" s="34">
        <f>DATE(MID(J427,1,4),MID(J427,5,2),MID(J427,7,2))</f>
        <v>44103</v>
      </c>
      <c r="L427" s="34" t="str">
        <f ca="1">IF(LEN(J427) &gt; 15,DATE(MID(J427,12,4),MID(J427,16,2),MID(J427,18,2)),TEXT(TODAY(),"yyyy-mm-dd"))</f>
        <v>2020-11-10</v>
      </c>
      <c r="M427" s="18">
        <f ca="1">(L427-K427+1)*B427</f>
        <v>5805</v>
      </c>
      <c r="N427" s="19">
        <f ca="1">H427/M427*365</f>
        <v>-4.448032730404728E-2</v>
      </c>
      <c r="O427" s="35">
        <f>D427*C427</f>
        <v>134.845598</v>
      </c>
      <c r="P427" s="35">
        <f>B427-O427</f>
        <v>0.15440200000000459</v>
      </c>
      <c r="Q427" s="36">
        <f>B427/150</f>
        <v>0.9</v>
      </c>
      <c r="R427" s="37">
        <f>R426+C427-T427</f>
        <v>12012.23000000001</v>
      </c>
      <c r="S427" s="38">
        <f>R427*D427</f>
        <v>19624.380151000016</v>
      </c>
      <c r="T427" s="38"/>
      <c r="U427" s="38"/>
      <c r="V427" s="39">
        <f>V426+U427</f>
        <v>49914.78</v>
      </c>
      <c r="W427" s="39">
        <f>V427+S427</f>
        <v>69539.160151000018</v>
      </c>
      <c r="X427" s="1">
        <f>X426+B427</f>
        <v>58650</v>
      </c>
      <c r="Y427" s="37">
        <f>W427-X427</f>
        <v>10889.160151000018</v>
      </c>
      <c r="Z427" s="204">
        <f>W427/X427-1</f>
        <v>0.18566342968456984</v>
      </c>
      <c r="AA427" s="204">
        <f>S427/(X427-V427)-1</f>
        <v>1.2465810993884543</v>
      </c>
      <c r="AB427" s="204">
        <f>SUM($C$2:C427)*D427/SUM($B$2:B427)-1</f>
        <v>0.22859031072463765</v>
      </c>
      <c r="AC427" s="204">
        <f>Z427-AB427</f>
        <v>-4.292688104006781E-2</v>
      </c>
      <c r="AD427" s="40">
        <f>IF(E427-F427&lt;0,"达成",E427-F427)</f>
        <v>0.22524014814814808</v>
      </c>
    </row>
    <row r="428" spans="1:30">
      <c r="A428" s="31" t="s">
        <v>1727</v>
      </c>
      <c r="B428" s="2">
        <v>135</v>
      </c>
      <c r="C428" s="178">
        <v>82.62</v>
      </c>
      <c r="D428" s="179">
        <v>1.6319999999999999</v>
      </c>
      <c r="E428" s="32">
        <f>10%*Q428+13%</f>
        <v>0.22000000000000003</v>
      </c>
      <c r="F428" s="13">
        <f>IF(G428="",($F$1*C428-B428)/B428,H428/B428)</f>
        <v>-4.2759999999999665E-3</v>
      </c>
      <c r="H428" s="5">
        <f>IF(G428="",$F$1*C428-B428,G428-B428)</f>
        <v>-0.57725999999999544</v>
      </c>
      <c r="I428" s="2" t="s">
        <v>66</v>
      </c>
      <c r="J428" s="33" t="s">
        <v>1728</v>
      </c>
      <c r="K428" s="34">
        <f>DATE(MID(J428,1,4),MID(J428,5,2),MID(J428,7,2))</f>
        <v>44104</v>
      </c>
      <c r="L428" s="34" t="str">
        <f ca="1">IF(LEN(J428) &gt; 15,DATE(MID(J428,12,4),MID(J428,16,2),MID(J428,18,2)),TEXT(TODAY(),"yyyy-mm-dd"))</f>
        <v>2020-11-10</v>
      </c>
      <c r="M428" s="18">
        <f ca="1">(L428-K428+1)*B428</f>
        <v>5670</v>
      </c>
      <c r="N428" s="19">
        <f ca="1">H428/M428*365</f>
        <v>-3.7160476190475897E-2</v>
      </c>
      <c r="O428" s="35">
        <f>D428*C428</f>
        <v>134.83583999999999</v>
      </c>
      <c r="P428" s="35">
        <f>B428-O428</f>
        <v>0.16416000000000963</v>
      </c>
      <c r="Q428" s="36">
        <f>B428/150</f>
        <v>0.9</v>
      </c>
      <c r="R428" s="37">
        <f>R427+C428-T428</f>
        <v>12094.850000000011</v>
      </c>
      <c r="S428" s="38">
        <f>R428*D428</f>
        <v>19738.795200000019</v>
      </c>
      <c r="T428" s="38"/>
      <c r="U428" s="38"/>
      <c r="V428" s="39">
        <f>V427+U428</f>
        <v>49914.78</v>
      </c>
      <c r="W428" s="39">
        <f>V428+S428</f>
        <v>69653.575200000021</v>
      </c>
      <c r="X428" s="1">
        <f>X427+B428</f>
        <v>58785</v>
      </c>
      <c r="Y428" s="37">
        <f>W428-X428</f>
        <v>10868.575200000021</v>
      </c>
      <c r="Z428" s="204">
        <f>W428/X428-1</f>
        <v>0.18488687930594572</v>
      </c>
      <c r="AA428" s="204">
        <f>S428/(X428-V428)-1</f>
        <v>1.2252881213769236</v>
      </c>
      <c r="AB428" s="204">
        <f>SUM($C$2:C428)*D428/SUM($B$2:B428)-1</f>
        <v>0.22678704567491703</v>
      </c>
      <c r="AC428" s="204">
        <f>Z428-AB428</f>
        <v>-4.1900166368971314E-2</v>
      </c>
      <c r="AD428" s="40">
        <f>IF(E428-F428&lt;0,"达成",E428-F428)</f>
        <v>0.224276</v>
      </c>
    </row>
    <row r="429" spans="1:30">
      <c r="A429" s="31" t="s">
        <v>1729</v>
      </c>
      <c r="B429" s="2">
        <v>135</v>
      </c>
      <c r="C429" s="178">
        <v>81.08</v>
      </c>
      <c r="D429" s="179">
        <v>1.663</v>
      </c>
      <c r="E429" s="32">
        <f>10%*Q429+13%</f>
        <v>0.22000000000000003</v>
      </c>
      <c r="F429" s="13">
        <f>IF(G429="",($F$1*C429-B429)/B429,H429/B429)</f>
        <v>-2.2835851851851885E-2</v>
      </c>
      <c r="H429" s="5">
        <f>IF(G429="",$F$1*C429-B429,G429-B429)</f>
        <v>-3.0828400000000045</v>
      </c>
      <c r="I429" s="2" t="s">
        <v>66</v>
      </c>
      <c r="J429" s="33" t="s">
        <v>1730</v>
      </c>
      <c r="K429" s="34">
        <f>DATE(MID(J429,1,4),MID(J429,5,2),MID(J429,7,2))</f>
        <v>44113</v>
      </c>
      <c r="L429" s="34" t="str">
        <f ca="1">IF(LEN(J429) &gt; 15,DATE(MID(J429,12,4),MID(J429,16,2),MID(J429,18,2)),TEXT(TODAY(),"yyyy-mm-dd"))</f>
        <v>2020-11-10</v>
      </c>
      <c r="M429" s="18">
        <f ca="1">(L429-K429+1)*B429</f>
        <v>4455</v>
      </c>
      <c r="N429" s="19">
        <f ca="1">H429/M429*365</f>
        <v>-0.25257836139169509</v>
      </c>
      <c r="O429" s="35">
        <f>D429*C429</f>
        <v>134.83604</v>
      </c>
      <c r="P429" s="35">
        <f>B429-O429</f>
        <v>0.16396000000000299</v>
      </c>
      <c r="Q429" s="36">
        <f>B429/150</f>
        <v>0.9</v>
      </c>
      <c r="R429" s="37">
        <f>R428+C429-T429</f>
        <v>12175.930000000011</v>
      </c>
      <c r="S429" s="38">
        <f>R429*D429</f>
        <v>20248.571590000018</v>
      </c>
      <c r="T429" s="38"/>
      <c r="U429" s="38"/>
      <c r="V429" s="39">
        <f>V428+U429</f>
        <v>49914.78</v>
      </c>
      <c r="W429" s="39">
        <f>V429+S429</f>
        <v>70163.35159000002</v>
      </c>
      <c r="X429" s="1">
        <f>X428+B429</f>
        <v>58920</v>
      </c>
      <c r="Y429" s="37">
        <f>W429-X429</f>
        <v>11243.35159000002</v>
      </c>
      <c r="Z429" s="204">
        <f>W429/X429-1</f>
        <v>0.19082402562797052</v>
      </c>
      <c r="AA429" s="204">
        <f>S429/(X429-V429)-1</f>
        <v>1.2485371362387609</v>
      </c>
      <c r="AB429" s="204">
        <f>SUM($C$2:C429)*D429/SUM($B$2:B429)-1</f>
        <v>0.24951418635437883</v>
      </c>
      <c r="AC429" s="204">
        <f>Z429-AB429</f>
        <v>-5.8690160726408314E-2</v>
      </c>
      <c r="AD429" s="40">
        <f>IF(E429-F429&lt;0,"达成",E429-F429)</f>
        <v>0.24283585185185191</v>
      </c>
    </row>
    <row r="430" spans="1:30">
      <c r="A430" s="31" t="s">
        <v>1731</v>
      </c>
      <c r="B430" s="2">
        <v>135</v>
      </c>
      <c r="C430" s="178">
        <v>78.83</v>
      </c>
      <c r="D430" s="179">
        <v>1.7105999999999999</v>
      </c>
      <c r="E430" s="32">
        <f>10%*Q430+13%</f>
        <v>0.22000000000000003</v>
      </c>
      <c r="F430" s="13">
        <f>IF(G430="",($F$1*C430-B430)/B430,H430/B430)</f>
        <v>-4.9952518518518604E-2</v>
      </c>
      <c r="H430" s="5">
        <f>IF(G430="",$F$1*C430-B430,G430-B430)</f>
        <v>-6.7435900000000117</v>
      </c>
      <c r="I430" s="2" t="s">
        <v>66</v>
      </c>
      <c r="J430" s="33" t="s">
        <v>1732</v>
      </c>
      <c r="K430" s="34">
        <f>DATE(MID(J430,1,4),MID(J430,5,2),MID(J430,7,2))</f>
        <v>44116</v>
      </c>
      <c r="L430" s="34" t="str">
        <f ca="1">IF(LEN(J430) &gt; 15,DATE(MID(J430,12,4),MID(J430,16,2),MID(J430,18,2)),TEXT(TODAY(),"yyyy-mm-dd"))</f>
        <v>2020-11-10</v>
      </c>
      <c r="M430" s="18">
        <f ca="1">(L430-K430+1)*B430</f>
        <v>4050</v>
      </c>
      <c r="N430" s="19">
        <f ca="1">H430/M430*365</f>
        <v>-0.60775564197530973</v>
      </c>
      <c r="O430" s="35">
        <f>D430*C430</f>
        <v>134.846598</v>
      </c>
      <c r="P430" s="35">
        <f>B430-O430</f>
        <v>0.15340199999999982</v>
      </c>
      <c r="Q430" s="36">
        <f>B430/150</f>
        <v>0.9</v>
      </c>
      <c r="R430" s="37">
        <f>R429+C430-T430</f>
        <v>12254.760000000011</v>
      </c>
      <c r="S430" s="38">
        <f>R430*D430</f>
        <v>20962.992456000018</v>
      </c>
      <c r="T430" s="38"/>
      <c r="U430" s="38"/>
      <c r="V430" s="39">
        <f>V429+U430</f>
        <v>49914.78</v>
      </c>
      <c r="W430" s="39">
        <f>V430+S430</f>
        <v>70877.772456000021</v>
      </c>
      <c r="X430" s="1">
        <f>X429+B430</f>
        <v>59055</v>
      </c>
      <c r="Y430" s="37">
        <f>W430-X430</f>
        <v>11822.772456000021</v>
      </c>
      <c r="Z430" s="204">
        <f>W430/X430-1</f>
        <v>0.20019934732029498</v>
      </c>
      <c r="AA430" s="204">
        <f>S430/(X430-V430)-1</f>
        <v>1.293488828058845</v>
      </c>
      <c r="AB430" s="204">
        <f>SUM($C$2:C430)*D430/SUM($B$2:B430)-1</f>
        <v>0.28462424739649483</v>
      </c>
      <c r="AC430" s="204">
        <f>Z430-AB430</f>
        <v>-8.4424900076199849E-2</v>
      </c>
      <c r="AD430" s="40">
        <f>IF(E430-F430&lt;0,"达成",E430-F430)</f>
        <v>0.26995251851851865</v>
      </c>
    </row>
    <row r="431" spans="1:30">
      <c r="A431" s="31" t="s">
        <v>1733</v>
      </c>
      <c r="B431" s="2">
        <v>120</v>
      </c>
      <c r="C431" s="178">
        <v>69.84</v>
      </c>
      <c r="D431" s="179">
        <v>1.7161999999999999</v>
      </c>
      <c r="E431" s="32">
        <f>10%*Q431+13%</f>
        <v>0.21000000000000002</v>
      </c>
      <c r="F431" s="13">
        <f>IF(G431="",($F$1*C431-B431)/B431,H431/B431)</f>
        <v>-5.3085999999999939E-2</v>
      </c>
      <c r="H431" s="5">
        <f>IF(G431="",$F$1*C431-B431,G431-B431)</f>
        <v>-6.3703199999999924</v>
      </c>
      <c r="I431" s="2" t="s">
        <v>66</v>
      </c>
      <c r="J431" s="33" t="s">
        <v>1734</v>
      </c>
      <c r="K431" s="34">
        <f>DATE(MID(J431,1,4),MID(J431,5,2),MID(J431,7,2))</f>
        <v>44117</v>
      </c>
      <c r="L431" s="34" t="str">
        <f ca="1">IF(LEN(J431) &gt; 15,DATE(MID(J431,12,4),MID(J431,16,2),MID(J431,18,2)),TEXT(TODAY(),"yyyy-mm-dd"))</f>
        <v>2020-11-10</v>
      </c>
      <c r="M431" s="18">
        <f ca="1">(L431-K431+1)*B431</f>
        <v>3480</v>
      </c>
      <c r="N431" s="19">
        <f ca="1">H431/M431*365</f>
        <v>-0.66815137931034396</v>
      </c>
      <c r="O431" s="35">
        <f>D431*C431</f>
        <v>119.859408</v>
      </c>
      <c r="P431" s="35">
        <f>B431-O431</f>
        <v>0.14059199999999805</v>
      </c>
      <c r="Q431" s="36">
        <f>B431/150</f>
        <v>0.8</v>
      </c>
      <c r="R431" s="37">
        <f>R430+C431-T431</f>
        <v>11676.290000000012</v>
      </c>
      <c r="S431" s="38">
        <f>R431*D431</f>
        <v>20038.848898000018</v>
      </c>
      <c r="T431" s="38">
        <v>648.30999999999995</v>
      </c>
      <c r="U431" s="38">
        <v>1107.07</v>
      </c>
      <c r="V431" s="39">
        <f>V430+U431</f>
        <v>51021.85</v>
      </c>
      <c r="W431" s="39">
        <f>V431+S431</f>
        <v>71060.698898000017</v>
      </c>
      <c r="X431" s="1">
        <f>X430+B431</f>
        <v>59175</v>
      </c>
      <c r="Y431" s="37">
        <f>W431-X431</f>
        <v>11885.698898000017</v>
      </c>
      <c r="Z431" s="204">
        <f>W431/X431-1</f>
        <v>0.20085676211237891</v>
      </c>
      <c r="AA431" s="204">
        <f>S431/(X431-V431)-1</f>
        <v>1.4578045170271632</v>
      </c>
      <c r="AB431" s="204">
        <f>SUM($C$2:C431)*D431/SUM($B$2:B431)-1</f>
        <v>0.28824163950992809</v>
      </c>
      <c r="AC431" s="204">
        <f>Z431-AB431</f>
        <v>-8.7384877397549188E-2</v>
      </c>
      <c r="AD431" s="40">
        <f>IF(E431-F431&lt;0,"达成",E431-F431)</f>
        <v>0.26308599999999993</v>
      </c>
    </row>
    <row r="432" spans="1:30">
      <c r="A432" s="31" t="s">
        <v>1743</v>
      </c>
      <c r="B432" s="2">
        <v>120</v>
      </c>
      <c r="C432" s="178">
        <v>70.28</v>
      </c>
      <c r="D432" s="179">
        <v>1.7055</v>
      </c>
      <c r="E432" s="32">
        <f>10%*Q432+13%</f>
        <v>0.21000000000000002</v>
      </c>
      <c r="F432" s="13">
        <f>IF(G432="",($F$1*C432-B432)/B432,H432/B432)</f>
        <v>-4.7120333333333285E-2</v>
      </c>
      <c r="H432" s="5">
        <f>IF(G432="",$F$1*C432-B432,G432-B432)</f>
        <v>-5.6544399999999939</v>
      </c>
      <c r="I432" s="2" t="s">
        <v>66</v>
      </c>
      <c r="J432" s="33" t="s">
        <v>1744</v>
      </c>
      <c r="K432" s="34">
        <f>DATE(MID(J432,1,4),MID(J432,5,2),MID(J432,7,2))</f>
        <v>44118</v>
      </c>
      <c r="L432" s="34" t="str">
        <f ca="1">IF(LEN(J432) &gt; 15,DATE(MID(J432,12,4),MID(J432,16,2),MID(J432,18,2)),TEXT(TODAY(),"yyyy-mm-dd"))</f>
        <v>2020-11-10</v>
      </c>
      <c r="M432" s="18">
        <f ca="1">(L432-K432+1)*B432</f>
        <v>3360</v>
      </c>
      <c r="N432" s="19">
        <f ca="1">H432/M432*365</f>
        <v>-0.61424720238095176</v>
      </c>
      <c r="O432" s="35">
        <f>D432*C432</f>
        <v>119.86254000000001</v>
      </c>
      <c r="P432" s="35">
        <f>B432-O432</f>
        <v>0.13745999999999015</v>
      </c>
      <c r="Q432" s="36">
        <f>B432/150</f>
        <v>0.8</v>
      </c>
      <c r="R432" s="37">
        <f>R431+C432-T432</f>
        <v>11746.570000000012</v>
      </c>
      <c r="S432" s="38">
        <f>R432*D432</f>
        <v>20033.775135000022</v>
      </c>
      <c r="T432" s="38"/>
      <c r="U432" s="38"/>
      <c r="V432" s="39">
        <f>V431+U432</f>
        <v>51021.85</v>
      </c>
      <c r="W432" s="39">
        <f>V432+S432</f>
        <v>71055.625135000024</v>
      </c>
      <c r="X432" s="1">
        <f>X431+B432</f>
        <v>59295</v>
      </c>
      <c r="Y432" s="37">
        <f>W432-X432</f>
        <v>11760.625135000024</v>
      </c>
      <c r="Z432" s="204">
        <f>W432/X432-1</f>
        <v>0.1983409247828658</v>
      </c>
      <c r="AA432" s="204">
        <f>S432/(X432-V432)-1</f>
        <v>1.4215413881048957</v>
      </c>
      <c r="AB432" s="204">
        <f>SUM($C$2:C432)*D432/SUM($B$2:B432)-1</f>
        <v>0.27964043232987601</v>
      </c>
      <c r="AC432" s="204">
        <f>Z432-AB432</f>
        <v>-8.1299507547010208E-2</v>
      </c>
      <c r="AD432" s="40">
        <f>IF(E432-F432&lt;0,"达成",E432-F432)</f>
        <v>0.25712033333333328</v>
      </c>
    </row>
    <row r="433" spans="1:30">
      <c r="A433" s="31" t="s">
        <v>1745</v>
      </c>
      <c r="B433" s="2">
        <v>120</v>
      </c>
      <c r="C433" s="178">
        <v>70.34</v>
      </c>
      <c r="D433" s="179">
        <v>1.7039</v>
      </c>
      <c r="E433" s="32">
        <f>10%*Q433+13%</f>
        <v>0.21000000000000002</v>
      </c>
      <c r="F433" s="13">
        <f>IF(G433="",($F$1*C433-B433)/B433,H433/B433)</f>
        <v>-4.6306833333333228E-2</v>
      </c>
      <c r="H433" s="5">
        <f>IF(G433="",$F$1*C433-B433,G433-B433)</f>
        <v>-5.5568199999999877</v>
      </c>
      <c r="I433" s="2" t="s">
        <v>66</v>
      </c>
      <c r="J433" s="33" t="s">
        <v>1746</v>
      </c>
      <c r="K433" s="34">
        <f>DATE(MID(J433,1,4),MID(J433,5,2),MID(J433,7,2))</f>
        <v>44119</v>
      </c>
      <c r="L433" s="34" t="str">
        <f ca="1">IF(LEN(J433) &gt; 15,DATE(MID(J433,12,4),MID(J433,16,2),MID(J433,18,2)),TEXT(TODAY(),"yyyy-mm-dd"))</f>
        <v>2020-11-10</v>
      </c>
      <c r="M433" s="18">
        <f ca="1">(L433-K433+1)*B433</f>
        <v>3240</v>
      </c>
      <c r="N433" s="19">
        <f ca="1">H433/M433*365</f>
        <v>-0.62599978395061584</v>
      </c>
      <c r="O433" s="35">
        <f>D433*C433</f>
        <v>119.85232600000001</v>
      </c>
      <c r="P433" s="35">
        <f>B433-O433</f>
        <v>0.14767399999999498</v>
      </c>
      <c r="Q433" s="36">
        <f>B433/150</f>
        <v>0.8</v>
      </c>
      <c r="R433" s="37">
        <f>R432+C433-T433</f>
        <v>11816.910000000013</v>
      </c>
      <c r="S433" s="38">
        <f>R433*D433</f>
        <v>20134.832949000021</v>
      </c>
      <c r="T433" s="38"/>
      <c r="U433" s="38"/>
      <c r="V433" s="39">
        <f>V432+U433</f>
        <v>51021.85</v>
      </c>
      <c r="W433" s="39">
        <f>V433+S433</f>
        <v>71156.682949000024</v>
      </c>
      <c r="X433" s="1">
        <f>X432+B433</f>
        <v>59415</v>
      </c>
      <c r="Y433" s="37">
        <f>W433-X433</f>
        <v>11741.682949000024</v>
      </c>
      <c r="Z433" s="204">
        <f>W433/X433-1</f>
        <v>0.19762152569216562</v>
      </c>
      <c r="AA433" s="204">
        <f>S433/(X433-V433)-1</f>
        <v>1.3989602174392233</v>
      </c>
      <c r="AB433" s="204">
        <f>SUM($C$2:C433)*D433/SUM($B$2:B433)-1</f>
        <v>0.27787510037869212</v>
      </c>
      <c r="AC433" s="204">
        <f>Z433-AB433</f>
        <v>-8.0253574686526497E-2</v>
      </c>
      <c r="AD433" s="40">
        <f>IF(E433-F433&lt;0,"达成",E433-F433)</f>
        <v>0.25630683333333326</v>
      </c>
    </row>
    <row r="434" spans="1:30">
      <c r="A434" s="31" t="s">
        <v>1747</v>
      </c>
      <c r="B434" s="2">
        <v>120</v>
      </c>
      <c r="C434" s="178">
        <v>70.44</v>
      </c>
      <c r="D434" s="179">
        <v>1.7015</v>
      </c>
      <c r="E434" s="32">
        <f>10%*Q434+13%</f>
        <v>0.21000000000000002</v>
      </c>
      <c r="F434" s="13">
        <f>IF(G434="",($F$1*C434-B434)/B434,H434/B434)</f>
        <v>-4.4951000000000005E-2</v>
      </c>
      <c r="H434" s="5">
        <f>IF(G434="",$F$1*C434-B434,G434-B434)</f>
        <v>-5.3941200000000009</v>
      </c>
      <c r="I434" s="2" t="s">
        <v>66</v>
      </c>
      <c r="J434" s="33" t="s">
        <v>1748</v>
      </c>
      <c r="K434" s="34">
        <f>DATE(MID(J434,1,4),MID(J434,5,2),MID(J434,7,2))</f>
        <v>44120</v>
      </c>
      <c r="L434" s="34" t="str">
        <f ca="1">IF(LEN(J434) &gt; 15,DATE(MID(J434,12,4),MID(J434,16,2),MID(J434,18,2)),TEXT(TODAY(),"yyyy-mm-dd"))</f>
        <v>2020-11-10</v>
      </c>
      <c r="M434" s="18">
        <f ca="1">(L434-K434+1)*B434</f>
        <v>3120</v>
      </c>
      <c r="N434" s="19">
        <f ca="1">H434/M434*365</f>
        <v>-0.63104288461538471</v>
      </c>
      <c r="O434" s="35">
        <f>D434*C434</f>
        <v>119.85365999999999</v>
      </c>
      <c r="P434" s="35">
        <f>B434-O434</f>
        <v>0.14634000000000924</v>
      </c>
      <c r="Q434" s="36">
        <f>B434/150</f>
        <v>0.8</v>
      </c>
      <c r="R434" s="37">
        <f>R433+C434-T434</f>
        <v>11887.350000000013</v>
      </c>
      <c r="S434" s="38">
        <f>R434*D434</f>
        <v>20226.326025000024</v>
      </c>
      <c r="T434" s="38"/>
      <c r="U434" s="38"/>
      <c r="V434" s="39">
        <f>V433+U434</f>
        <v>51021.85</v>
      </c>
      <c r="W434" s="39">
        <f>V434+S434</f>
        <v>71248.176025000022</v>
      </c>
      <c r="X434" s="1">
        <f>X433+B434</f>
        <v>59535</v>
      </c>
      <c r="Y434" s="37">
        <f>W434-X434</f>
        <v>11713.176025000022</v>
      </c>
      <c r="Z434" s="204">
        <f>W434/X434-1</f>
        <v>0.19674436927857597</v>
      </c>
      <c r="AA434" s="204">
        <f>S434/(X434-V434)-1</f>
        <v>1.3758921227747685</v>
      </c>
      <c r="AB434" s="204">
        <f>SUM($C$2:C434)*D434/SUM($B$2:B434)-1</f>
        <v>0.27551624968505917</v>
      </c>
      <c r="AC434" s="204">
        <f>Z434-AB434</f>
        <v>-7.8771880406483197E-2</v>
      </c>
      <c r="AD434" s="40">
        <f>IF(E434-F434&lt;0,"达成",E434-F434)</f>
        <v>0.25495100000000004</v>
      </c>
    </row>
    <row r="435" spans="1:30">
      <c r="A435" s="31" t="s">
        <v>1749</v>
      </c>
      <c r="B435" s="2">
        <v>120</v>
      </c>
      <c r="C435" s="178">
        <v>70.959999999999994</v>
      </c>
      <c r="D435" s="179">
        <v>1.6892</v>
      </c>
      <c r="E435" s="32">
        <f>10%*Q435+13%</f>
        <v>0.21000000000000002</v>
      </c>
      <c r="F435" s="13">
        <f>IF(G435="",($F$1*C435-B435)/B435,H435/B435)</f>
        <v>-3.7900666666666777E-2</v>
      </c>
      <c r="H435" s="5">
        <f>IF(G435="",$F$1*C435-B435,G435-B435)</f>
        <v>-4.548080000000013</v>
      </c>
      <c r="I435" s="2" t="s">
        <v>66</v>
      </c>
      <c r="J435" s="33" t="s">
        <v>1750</v>
      </c>
      <c r="K435" s="34">
        <f>DATE(MID(J435,1,4),MID(J435,5,2),MID(J435,7,2))</f>
        <v>44123</v>
      </c>
      <c r="L435" s="34" t="str">
        <f ca="1">IF(LEN(J435) &gt; 15,DATE(MID(J435,12,4),MID(J435,16,2),MID(J435,18,2)),TEXT(TODAY(),"yyyy-mm-dd"))</f>
        <v>2020-11-10</v>
      </c>
      <c r="M435" s="18">
        <f ca="1">(L435-K435+1)*B435</f>
        <v>2760</v>
      </c>
      <c r="N435" s="19">
        <f ca="1">H435/M435*365</f>
        <v>-0.60146710144927706</v>
      </c>
      <c r="O435" s="35">
        <f>D435*C435</f>
        <v>119.86563199999999</v>
      </c>
      <c r="P435" s="35">
        <f>B435-O435</f>
        <v>0.13436800000000915</v>
      </c>
      <c r="Q435" s="36">
        <f>B435/150</f>
        <v>0.8</v>
      </c>
      <c r="R435" s="37">
        <f>R434+C435-T435</f>
        <v>11958.310000000012</v>
      </c>
      <c r="S435" s="38">
        <f>R435*D435</f>
        <v>20199.977252000022</v>
      </c>
      <c r="T435" s="38"/>
      <c r="U435" s="38"/>
      <c r="V435" s="39">
        <f>V434+U435</f>
        <v>51021.85</v>
      </c>
      <c r="W435" s="39">
        <f>V435+S435</f>
        <v>71221.827252000017</v>
      </c>
      <c r="X435" s="1">
        <f>X434+B435</f>
        <v>59655</v>
      </c>
      <c r="Y435" s="37">
        <f>W435-X435</f>
        <v>11566.827252000017</v>
      </c>
      <c r="Z435" s="204">
        <f>W435/X435-1</f>
        <v>0.1938953524767415</v>
      </c>
      <c r="AA435" s="204">
        <f>S435/(X435-V435)-1</f>
        <v>1.3398153920643123</v>
      </c>
      <c r="AB435" s="204">
        <f>SUM($C$2:C435)*D435/SUM($B$2:B435)-1</f>
        <v>0.26575772646048113</v>
      </c>
      <c r="AC435" s="204">
        <f>Z435-AB435</f>
        <v>-7.1862373983739625E-2</v>
      </c>
      <c r="AD435" s="40">
        <f>IF(E435-F435&lt;0,"达成",E435-F435)</f>
        <v>0.2479006666666668</v>
      </c>
    </row>
    <row r="436" spans="1:30">
      <c r="A436" s="31" t="s">
        <v>1751</v>
      </c>
      <c r="B436" s="2">
        <v>135</v>
      </c>
      <c r="C436" s="178">
        <v>79.22</v>
      </c>
      <c r="D436" s="179">
        <v>1.702</v>
      </c>
      <c r="E436" s="32">
        <f>10%*Q436+13%</f>
        <v>0.22000000000000003</v>
      </c>
      <c r="F436" s="13">
        <f>IF(G436="",($F$1*C436-B436)/B436,H436/B436)</f>
        <v>-4.525229629629629E-2</v>
      </c>
      <c r="H436" s="5">
        <f>IF(G436="",$F$1*C436-B436,G436-B436)</f>
        <v>-6.1090599999999995</v>
      </c>
      <c r="I436" s="2" t="s">
        <v>66</v>
      </c>
      <c r="J436" s="33" t="s">
        <v>1752</v>
      </c>
      <c r="K436" s="34">
        <f>DATE(MID(J436,1,4),MID(J436,5,2),MID(J436,7,2))</f>
        <v>44124</v>
      </c>
      <c r="L436" s="34" t="str">
        <f ca="1">IF(LEN(J436) &gt; 15,DATE(MID(J436,12,4),MID(J436,16,2),MID(J436,18,2)),TEXT(TODAY(),"yyyy-mm-dd"))</f>
        <v>2020-11-10</v>
      </c>
      <c r="M436" s="18">
        <f ca="1">(L436-K436+1)*B436</f>
        <v>2970</v>
      </c>
      <c r="N436" s="19">
        <f ca="1">H436/M436*365</f>
        <v>-0.75077673400673406</v>
      </c>
      <c r="O436" s="35">
        <f>D436*C436</f>
        <v>134.83243999999999</v>
      </c>
      <c r="P436" s="35">
        <f>B436-O436</f>
        <v>0.16756000000000881</v>
      </c>
      <c r="Q436" s="36">
        <f>B436/150</f>
        <v>0.9</v>
      </c>
      <c r="R436" s="37">
        <f>R435+C436-T436</f>
        <v>12037.530000000012</v>
      </c>
      <c r="S436" s="38">
        <f>R436*D436</f>
        <v>20487.876060000021</v>
      </c>
      <c r="T436" s="38"/>
      <c r="U436" s="38"/>
      <c r="V436" s="39">
        <f>V435+U436</f>
        <v>51021.85</v>
      </c>
      <c r="W436" s="39">
        <f>V436+S436</f>
        <v>71509.726060000015</v>
      </c>
      <c r="X436" s="1">
        <f>X435+B436</f>
        <v>59790</v>
      </c>
      <c r="Y436" s="37">
        <f>W436-X436</f>
        <v>11719.726060000015</v>
      </c>
      <c r="Z436" s="204">
        <f>W436/X436-1</f>
        <v>0.19601481953503952</v>
      </c>
      <c r="AA436" s="204">
        <f>S436/(X436-V436)-1</f>
        <v>1.3366247224328984</v>
      </c>
      <c r="AB436" s="204">
        <f>SUM($C$2:C436)*D436/SUM($B$2:B436)-1</f>
        <v>0.27472455694932241</v>
      </c>
      <c r="AC436" s="204">
        <f>Z436-AB436</f>
        <v>-7.8709737414282888E-2</v>
      </c>
      <c r="AD436" s="40">
        <f>IF(E436-F436&lt;0,"达成",E436-F436)</f>
        <v>0.26525229629629632</v>
      </c>
    </row>
    <row r="437" spans="1:30">
      <c r="A437" s="31" t="s">
        <v>1753</v>
      </c>
      <c r="B437" s="2">
        <v>120</v>
      </c>
      <c r="C437" s="178">
        <v>70.44</v>
      </c>
      <c r="D437" s="179">
        <v>1.7016</v>
      </c>
      <c r="E437" s="32">
        <f>10%*Q437+13%</f>
        <v>0.21000000000000002</v>
      </c>
      <c r="F437" s="13">
        <f>IF(G437="",($F$1*C437-B437)/B437,H437/B437)</f>
        <v>-4.4951000000000005E-2</v>
      </c>
      <c r="H437" s="5">
        <f>IF(G437="",$F$1*C437-B437,G437-B437)</f>
        <v>-5.3941200000000009</v>
      </c>
      <c r="I437" s="2" t="s">
        <v>66</v>
      </c>
      <c r="J437" s="33" t="s">
        <v>1754</v>
      </c>
      <c r="K437" s="34">
        <f>DATE(MID(J437,1,4),MID(J437,5,2),MID(J437,7,2))</f>
        <v>44125</v>
      </c>
      <c r="L437" s="34" t="str">
        <f ca="1">IF(LEN(J437) &gt; 15,DATE(MID(J437,12,4),MID(J437,16,2),MID(J437,18,2)),TEXT(TODAY(),"yyyy-mm-dd"))</f>
        <v>2020-11-10</v>
      </c>
      <c r="M437" s="18">
        <f ca="1">(L437-K437+1)*B437</f>
        <v>2520</v>
      </c>
      <c r="N437" s="19">
        <f ca="1">H437/M437*365</f>
        <v>-0.78129119047619067</v>
      </c>
      <c r="O437" s="35">
        <f>D437*C437</f>
        <v>119.860704</v>
      </c>
      <c r="P437" s="35">
        <f>B437-O437</f>
        <v>0.13929600000000164</v>
      </c>
      <c r="Q437" s="36">
        <f>B437/150</f>
        <v>0.8</v>
      </c>
      <c r="R437" s="37">
        <f>R436+C437-T437</f>
        <v>12107.970000000012</v>
      </c>
      <c r="S437" s="38">
        <f>R437*D437</f>
        <v>20602.92175200002</v>
      </c>
      <c r="T437" s="38"/>
      <c r="U437" s="38"/>
      <c r="V437" s="39">
        <f>V436+U437</f>
        <v>51021.85</v>
      </c>
      <c r="W437" s="39">
        <f>V437+S437</f>
        <v>71624.771752000015</v>
      </c>
      <c r="X437" s="1">
        <f>X436+B437</f>
        <v>59910</v>
      </c>
      <c r="Y437" s="37">
        <f>W437-X437</f>
        <v>11714.771752000015</v>
      </c>
      <c r="Z437" s="204">
        <f>W437/X437-1</f>
        <v>0.19553950512435336</v>
      </c>
      <c r="AA437" s="204">
        <f>S437/(X437-V437)-1</f>
        <v>1.3180213826274327</v>
      </c>
      <c r="AB437" s="204">
        <f>SUM($C$2:C437)*D437/SUM($B$2:B437)-1</f>
        <v>0.27387297466199301</v>
      </c>
      <c r="AC437" s="204">
        <f>Z437-AB437</f>
        <v>-7.8333469537639644E-2</v>
      </c>
      <c r="AD437" s="40">
        <f>IF(E437-F437&lt;0,"达成",E437-F437)</f>
        <v>0.25495100000000004</v>
      </c>
    </row>
    <row r="438" spans="1:30">
      <c r="A438" s="31" t="s">
        <v>1755</v>
      </c>
      <c r="B438" s="2">
        <v>120</v>
      </c>
      <c r="C438" s="178">
        <v>70.64</v>
      </c>
      <c r="D438" s="179">
        <v>1.6968000000000001</v>
      </c>
      <c r="E438" s="32">
        <f>10%*Q438+13%</f>
        <v>0.21000000000000002</v>
      </c>
      <c r="F438" s="13">
        <f>IF(G438="",($F$1*C438-B438)/B438,H438/B438)</f>
        <v>-4.2239333333333323E-2</v>
      </c>
      <c r="H438" s="5">
        <f>IF(G438="",$F$1*C438-B438,G438-B438)</f>
        <v>-5.068719999999999</v>
      </c>
      <c r="I438" s="2" t="s">
        <v>66</v>
      </c>
      <c r="J438" s="33" t="s">
        <v>1756</v>
      </c>
      <c r="K438" s="34">
        <f>DATE(MID(J438,1,4),MID(J438,5,2),MID(J438,7,2))</f>
        <v>44126</v>
      </c>
      <c r="L438" s="34" t="str">
        <f ca="1">IF(LEN(J438) &gt; 15,DATE(MID(J438,12,4),MID(J438,16,2),MID(J438,18,2)),TEXT(TODAY(),"yyyy-mm-dd"))</f>
        <v>2020-11-10</v>
      </c>
      <c r="M438" s="18">
        <f ca="1">(L438-K438+1)*B438</f>
        <v>2400</v>
      </c>
      <c r="N438" s="19">
        <f ca="1">H438/M438*365</f>
        <v>-0.7708678333333332</v>
      </c>
      <c r="O438" s="35">
        <f>D438*C438</f>
        <v>119.861952</v>
      </c>
      <c r="P438" s="35">
        <f>B438-O438</f>
        <v>0.13804799999999773</v>
      </c>
      <c r="Q438" s="36">
        <f>B438/150</f>
        <v>0.8</v>
      </c>
      <c r="R438" s="37">
        <f>R437+C438-T438</f>
        <v>12178.610000000011</v>
      </c>
      <c r="S438" s="38">
        <f>R438*D438</f>
        <v>20664.665448000022</v>
      </c>
      <c r="T438" s="38"/>
      <c r="U438" s="38"/>
      <c r="V438" s="39">
        <f>V437+U438</f>
        <v>51021.85</v>
      </c>
      <c r="W438" s="39">
        <f>V438+S438</f>
        <v>71686.51544800002</v>
      </c>
      <c r="X438" s="1">
        <f>X437+B438</f>
        <v>60030</v>
      </c>
      <c r="Y438" s="37">
        <f>W438-X438</f>
        <v>11656.51544800002</v>
      </c>
      <c r="Z438" s="204">
        <f>W438/X438-1</f>
        <v>0.1941781683824757</v>
      </c>
      <c r="AA438" s="204">
        <f>S438/(X438-V438)-1</f>
        <v>1.293996597303555</v>
      </c>
      <c r="AB438" s="204">
        <f>SUM($C$2:C438)*D438/SUM($B$2:B438)-1</f>
        <v>0.26973695032483769</v>
      </c>
      <c r="AC438" s="204">
        <f>Z438-AB438</f>
        <v>-7.5558781942361986E-2</v>
      </c>
      <c r="AD438" s="40">
        <f>IF(E438-F438&lt;0,"达成",E438-F438)</f>
        <v>0.25223933333333337</v>
      </c>
    </row>
    <row r="439" spans="1:30">
      <c r="A439" s="31" t="s">
        <v>1757</v>
      </c>
      <c r="B439" s="2">
        <v>135</v>
      </c>
      <c r="C439" s="178">
        <v>80.400000000000006</v>
      </c>
      <c r="D439" s="179">
        <v>1.6771</v>
      </c>
      <c r="E439" s="32">
        <f>10%*Q439+13%</f>
        <v>0.22000000000000003</v>
      </c>
      <c r="F439" s="13">
        <f>IF(G439="",($F$1*C439-B439)/B439,H439/B439)</f>
        <v>-3.1031111111111107E-2</v>
      </c>
      <c r="H439" s="5">
        <f>IF(G439="",$F$1*C439-B439,G439-B439)</f>
        <v>-4.1891999999999996</v>
      </c>
      <c r="I439" s="2" t="s">
        <v>66</v>
      </c>
      <c r="J439" s="33" t="s">
        <v>1758</v>
      </c>
      <c r="K439" s="34">
        <f>DATE(MID(J439,1,4),MID(J439,5,2),MID(J439,7,2))</f>
        <v>44127</v>
      </c>
      <c r="L439" s="34" t="str">
        <f ca="1">IF(LEN(J439) &gt; 15,DATE(MID(J439,12,4),MID(J439,16,2),MID(J439,18,2)),TEXT(TODAY(),"yyyy-mm-dd"))</f>
        <v>2020-11-10</v>
      </c>
      <c r="M439" s="18">
        <f ca="1">(L439-K439+1)*B439</f>
        <v>2565</v>
      </c>
      <c r="N439" s="19">
        <f ca="1">H439/M439*365</f>
        <v>-0.59612397660818706</v>
      </c>
      <c r="O439" s="35">
        <f>D439*C439</f>
        <v>134.83884</v>
      </c>
      <c r="P439" s="35">
        <f>B439-O439</f>
        <v>0.16115999999999531</v>
      </c>
      <c r="Q439" s="36">
        <f>B439/150</f>
        <v>0.9</v>
      </c>
      <c r="R439" s="37">
        <f>R438+C439-T439</f>
        <v>12259.010000000011</v>
      </c>
      <c r="S439" s="38">
        <f>R439*D439</f>
        <v>20559.585671000019</v>
      </c>
      <c r="T439" s="38"/>
      <c r="U439" s="38"/>
      <c r="V439" s="39">
        <f>V438+U439</f>
        <v>51021.85</v>
      </c>
      <c r="W439" s="39">
        <f>V439+S439</f>
        <v>71581.435671000014</v>
      </c>
      <c r="X439" s="1">
        <f>X438+B439</f>
        <v>60165</v>
      </c>
      <c r="Y439" s="37">
        <f>W439-X439</f>
        <v>11416.435671000014</v>
      </c>
      <c r="Z439" s="204">
        <f>W439/X439-1</f>
        <v>0.18975210954874111</v>
      </c>
      <c r="AA439" s="204">
        <f>S439/(X439-V439)-1</f>
        <v>1.2486326562508561</v>
      </c>
      <c r="AB439" s="204">
        <f>SUM($C$2:C439)*D439/SUM($B$2:B439)-1</f>
        <v>0.25442034623119758</v>
      </c>
      <c r="AC439" s="204">
        <f>Z439-AB439</f>
        <v>-6.466823668245647E-2</v>
      </c>
      <c r="AD439" s="40">
        <f>IF(E439-F439&lt;0,"达成",E439-F439)</f>
        <v>0.25103111111111115</v>
      </c>
    </row>
    <row r="440" spans="1:30">
      <c r="A440" s="31" t="s">
        <v>1759</v>
      </c>
      <c r="B440" s="2">
        <v>135</v>
      </c>
      <c r="C440" s="178">
        <v>80.83</v>
      </c>
      <c r="D440" s="179">
        <v>1.6680999999999999</v>
      </c>
      <c r="E440" s="32">
        <f>10%*Q440+13%</f>
        <v>0.22000000000000003</v>
      </c>
      <c r="F440" s="13">
        <f>IF(G440="",($F$1*C440-B440)/B440,H440/B440)</f>
        <v>-2.5848814814814762E-2</v>
      </c>
      <c r="H440" s="5">
        <f>IF(G440="",$F$1*C440-B440,G440-B440)</f>
        <v>-3.4895899999999926</v>
      </c>
      <c r="I440" s="2" t="s">
        <v>66</v>
      </c>
      <c r="J440" s="33" t="s">
        <v>1760</v>
      </c>
      <c r="K440" s="34">
        <f>DATE(MID(J440,1,4),MID(J440,5,2),MID(J440,7,2))</f>
        <v>44130</v>
      </c>
      <c r="L440" s="34" t="str">
        <f ca="1">IF(LEN(J440) &gt; 15,DATE(MID(J440,12,4),MID(J440,16,2),MID(J440,18,2)),TEXT(TODAY(),"yyyy-mm-dd"))</f>
        <v>2020-11-10</v>
      </c>
      <c r="M440" s="18">
        <f ca="1">(L440-K440+1)*B440</f>
        <v>2160</v>
      </c>
      <c r="N440" s="19">
        <f ca="1">H440/M440*365</f>
        <v>-0.58967608796296178</v>
      </c>
      <c r="O440" s="35">
        <f>D440*C440</f>
        <v>134.83252299999998</v>
      </c>
      <c r="P440" s="35">
        <f>B440-O440</f>
        <v>0.16747700000001942</v>
      </c>
      <c r="Q440" s="36">
        <f>B440/150</f>
        <v>0.9</v>
      </c>
      <c r="R440" s="37">
        <f>R439+C440-T440</f>
        <v>12339.840000000011</v>
      </c>
      <c r="S440" s="38">
        <f>R440*D440</f>
        <v>20584.087104000017</v>
      </c>
      <c r="T440" s="38"/>
      <c r="U440" s="38"/>
      <c r="V440" s="39">
        <f>V439+U440</f>
        <v>51021.85</v>
      </c>
      <c r="W440" s="39">
        <f>V440+S440</f>
        <v>71605.937104000011</v>
      </c>
      <c r="X440" s="1">
        <f>X439+B440</f>
        <v>60300</v>
      </c>
      <c r="Y440" s="37">
        <f>W440-X440</f>
        <v>11305.937104000011</v>
      </c>
      <c r="Z440" s="204">
        <f>W440/X440-1</f>
        <v>0.18749481101160881</v>
      </c>
      <c r="AA440" s="204">
        <f>S440/(X440-V440)-1</f>
        <v>1.2185551110943469</v>
      </c>
      <c r="AB440" s="204">
        <f>SUM($C$2:C440)*D440/SUM($B$2:B440)-1</f>
        <v>0.24713131283582079</v>
      </c>
      <c r="AC440" s="204">
        <f>Z440-AB440</f>
        <v>-5.9636501824211985E-2</v>
      </c>
      <c r="AD440" s="40">
        <f>IF(E440-F440&lt;0,"达成",E440-F440)</f>
        <v>0.2458488148148148</v>
      </c>
    </row>
    <row r="441" spans="1:30">
      <c r="A441" s="31" t="s">
        <v>1761</v>
      </c>
      <c r="B441" s="2">
        <v>135</v>
      </c>
      <c r="C441" s="178">
        <v>80.69</v>
      </c>
      <c r="D441" s="179">
        <v>1.671</v>
      </c>
      <c r="E441" s="32">
        <f>10%*Q441+13%</f>
        <v>0.22000000000000003</v>
      </c>
      <c r="F441" s="13">
        <f>IF(G441="",($F$1*C441-B441)/B441,H441/B441)</f>
        <v>-2.7536074074074199E-2</v>
      </c>
      <c r="H441" s="5">
        <f>IF(G441="",$F$1*C441-B441,G441-B441)</f>
        <v>-3.7173700000000167</v>
      </c>
      <c r="I441" s="2" t="s">
        <v>66</v>
      </c>
      <c r="J441" s="33" t="s">
        <v>1762</v>
      </c>
      <c r="K441" s="34">
        <f>DATE(MID(J441,1,4),MID(J441,5,2),MID(J441,7,2))</f>
        <v>44131</v>
      </c>
      <c r="L441" s="34" t="str">
        <f ca="1">IF(LEN(J441) &gt; 15,DATE(MID(J441,12,4),MID(J441,16,2),MID(J441,18,2)),TEXT(TODAY(),"yyyy-mm-dd"))</f>
        <v>2020-11-10</v>
      </c>
      <c r="M441" s="18">
        <f ca="1">(L441-K441+1)*B441</f>
        <v>2025</v>
      </c>
      <c r="N441" s="19">
        <f ca="1">H441/M441*365</f>
        <v>-0.67004446913580551</v>
      </c>
      <c r="O441" s="35">
        <f>D441*C441</f>
        <v>134.83299</v>
      </c>
      <c r="P441" s="35">
        <f>B441-O441</f>
        <v>0.16701000000000477</v>
      </c>
      <c r="Q441" s="36">
        <f>B441/150</f>
        <v>0.9</v>
      </c>
      <c r="R441" s="37">
        <f>R440+C441-T441</f>
        <v>12420.530000000012</v>
      </c>
      <c r="S441" s="38">
        <f>R441*D441</f>
        <v>20754.705630000019</v>
      </c>
      <c r="T441" s="38"/>
      <c r="U441" s="38"/>
      <c r="V441" s="39">
        <f>V440+U441</f>
        <v>51021.85</v>
      </c>
      <c r="W441" s="39">
        <f>V441+S441</f>
        <v>71776.555630000017</v>
      </c>
      <c r="X441" s="1">
        <f>X440+B441</f>
        <v>60435</v>
      </c>
      <c r="Y441" s="37">
        <f>W441-X441</f>
        <v>11341.555630000017</v>
      </c>
      <c r="Z441" s="204">
        <f>W441/X441-1</f>
        <v>0.18766535335484424</v>
      </c>
      <c r="AA441" s="204">
        <f>S441/(X441-V441)-1</f>
        <v>1.2048629449227959</v>
      </c>
      <c r="AB441" s="204">
        <f>SUM($C$2:C441)*D441/SUM($B$2:B441)-1</f>
        <v>0.24873980689997555</v>
      </c>
      <c r="AC441" s="204">
        <f>Z441-AB441</f>
        <v>-6.1074453545131302E-2</v>
      </c>
      <c r="AD441" s="40">
        <f>IF(E441-F441&lt;0,"达成",E441-F441)</f>
        <v>0.24753607407407424</v>
      </c>
    </row>
    <row r="442" spans="1:30">
      <c r="A442" s="31" t="s">
        <v>1763</v>
      </c>
      <c r="B442" s="2">
        <v>135</v>
      </c>
      <c r="C442" s="178">
        <v>80.069999999999993</v>
      </c>
      <c r="D442" s="179">
        <v>1.6839999999999999</v>
      </c>
      <c r="E442" s="32">
        <f>10%*Q442+13%</f>
        <v>0.22000000000000003</v>
      </c>
      <c r="F442" s="13">
        <f>IF(G442="",($F$1*C442-B442)/B442,H442/B442)</f>
        <v>-3.5008222222222267E-2</v>
      </c>
      <c r="H442" s="5">
        <f>IF(G442="",$F$1*C442-B442,G442-B442)</f>
        <v>-4.7261100000000056</v>
      </c>
      <c r="I442" s="2" t="s">
        <v>66</v>
      </c>
      <c r="J442" s="33" t="s">
        <v>1764</v>
      </c>
      <c r="K442" s="34">
        <f>DATE(MID(J442,1,4),MID(J442,5,2),MID(J442,7,2))</f>
        <v>44132</v>
      </c>
      <c r="L442" s="34" t="str">
        <f ca="1">IF(LEN(J442) &gt; 15,DATE(MID(J442,12,4),MID(J442,16,2),MID(J442,18,2)),TEXT(TODAY(),"yyyy-mm-dd"))</f>
        <v>2020-11-10</v>
      </c>
      <c r="M442" s="18">
        <f ca="1">(L442-K442+1)*B442</f>
        <v>1890</v>
      </c>
      <c r="N442" s="19">
        <f ca="1">H442/M442*365</f>
        <v>-0.9127143650793661</v>
      </c>
      <c r="O442" s="35">
        <f>D442*C442</f>
        <v>134.83787999999998</v>
      </c>
      <c r="P442" s="35">
        <f>B442-O442</f>
        <v>0.16212000000001581</v>
      </c>
      <c r="Q442" s="36">
        <f>B442/150</f>
        <v>0.9</v>
      </c>
      <c r="R442" s="37">
        <f>R441+C442-T442</f>
        <v>12500.600000000011</v>
      </c>
      <c r="S442" s="38">
        <f>R442*D442</f>
        <v>21051.010400000017</v>
      </c>
      <c r="T442" s="38"/>
      <c r="U442" s="38"/>
      <c r="V442" s="39">
        <f>V441+U442</f>
        <v>51021.85</v>
      </c>
      <c r="W442" s="39">
        <f>V442+S442</f>
        <v>72072.86040000002</v>
      </c>
      <c r="X442" s="1">
        <f>X441+B442</f>
        <v>60570</v>
      </c>
      <c r="Y442" s="37">
        <f>W442-X442</f>
        <v>11502.86040000002</v>
      </c>
      <c r="Z442" s="204">
        <f>W442/X442-1</f>
        <v>0.18991019316493341</v>
      </c>
      <c r="AA442" s="204">
        <f>S442/(X442-V442)-1</f>
        <v>1.2047213753449637</v>
      </c>
      <c r="AB442" s="204">
        <f>SUM($C$2:C442)*D442/SUM($B$2:B442)-1</f>
        <v>0.25787599141489204</v>
      </c>
      <c r="AC442" s="204">
        <f>Z442-AB442</f>
        <v>-6.7965798249958631E-2</v>
      </c>
      <c r="AD442" s="40">
        <f>IF(E442-F442&lt;0,"达成",E442-F442)</f>
        <v>0.2550082222222223</v>
      </c>
    </row>
    <row r="443" spans="1:30">
      <c r="A443" s="31" t="s">
        <v>1765</v>
      </c>
      <c r="B443" s="2">
        <v>135</v>
      </c>
      <c r="C443" s="178">
        <v>79.44</v>
      </c>
      <c r="D443" s="179">
        <v>1.6974</v>
      </c>
      <c r="E443" s="32">
        <f>10%*Q443+13%</f>
        <v>0.22000000000000003</v>
      </c>
      <c r="F443" s="13">
        <f>IF(G443="",($F$1*C443-B443)/B443,H443/B443)</f>
        <v>-4.2600888888888994E-2</v>
      </c>
      <c r="H443" s="5">
        <f>IF(G443="",$F$1*C443-B443,G443-B443)</f>
        <v>-5.7511200000000144</v>
      </c>
      <c r="I443" s="2" t="s">
        <v>66</v>
      </c>
      <c r="J443" s="33" t="s">
        <v>1766</v>
      </c>
      <c r="K443" s="34">
        <f>DATE(MID(J443,1,4),MID(J443,5,2),MID(J443,7,2))</f>
        <v>44133</v>
      </c>
      <c r="L443" s="34" t="str">
        <f ca="1">IF(LEN(J443) &gt; 15,DATE(MID(J443,12,4),MID(J443,16,2),MID(J443,18,2)),TEXT(TODAY(),"yyyy-mm-dd"))</f>
        <v>2020-11-10</v>
      </c>
      <c r="M443" s="18">
        <f ca="1">(L443-K443+1)*B443</f>
        <v>1755</v>
      </c>
      <c r="N443" s="19">
        <f ca="1">H443/M443*365</f>
        <v>-1.1961018803418833</v>
      </c>
      <c r="O443" s="35">
        <f>D443*C443</f>
        <v>134.84145599999999</v>
      </c>
      <c r="P443" s="35">
        <f>B443-O443</f>
        <v>0.15854400000000624</v>
      </c>
      <c r="Q443" s="36">
        <f>B443/150</f>
        <v>0.9</v>
      </c>
      <c r="R443" s="37">
        <f>R442+C443-T443</f>
        <v>12580.040000000012</v>
      </c>
      <c r="S443" s="38">
        <f>R443*D443</f>
        <v>21353.35989600002</v>
      </c>
      <c r="T443" s="38"/>
      <c r="U443" s="38"/>
      <c r="V443" s="39">
        <f>V442+U443</f>
        <v>51021.85</v>
      </c>
      <c r="W443" s="39">
        <f>V443+S443</f>
        <v>72375.209896000015</v>
      </c>
      <c r="X443" s="1">
        <f>X442+B443</f>
        <v>60705</v>
      </c>
      <c r="Y443" s="37">
        <f>W443-X443</f>
        <v>11670.209896000015</v>
      </c>
      <c r="Z443" s="204">
        <f>W443/X443-1</f>
        <v>0.19224462393542563</v>
      </c>
      <c r="AA443" s="204">
        <f>S443/(X443-V443)-1</f>
        <v>1.2052080052462286</v>
      </c>
      <c r="AB443" s="204">
        <f>SUM($C$2:C443)*D443/SUM($B$2:B443)-1</f>
        <v>0.26728686493699039</v>
      </c>
      <c r="AC443" s="204">
        <f>Z443-AB443</f>
        <v>-7.5042241001564758E-2</v>
      </c>
      <c r="AD443" s="40">
        <f>IF(E443-F443&lt;0,"达成",E443-F443)</f>
        <v>0.26260088888888899</v>
      </c>
    </row>
    <row r="444" spans="1:30">
      <c r="A444" s="31" t="s">
        <v>1767</v>
      </c>
      <c r="B444" s="2">
        <v>135</v>
      </c>
      <c r="C444" s="178">
        <v>80.680000000000007</v>
      </c>
      <c r="D444" s="179">
        <v>1.6713</v>
      </c>
      <c r="E444" s="32">
        <f>10%*Q444+13%</f>
        <v>0.22000000000000003</v>
      </c>
      <c r="F444" s="13">
        <f>IF(G444="",($F$1*C444-B444)/B444,H444/B444)</f>
        <v>-2.7656592592592445E-2</v>
      </c>
      <c r="H444" s="5">
        <f>IF(G444="",$F$1*C444-B444,G444-B444)</f>
        <v>-3.7336399999999799</v>
      </c>
      <c r="I444" s="2" t="s">
        <v>66</v>
      </c>
      <c r="J444" s="33" t="s">
        <v>1768</v>
      </c>
      <c r="K444" s="34">
        <f>DATE(MID(J444,1,4),MID(J444,5,2),MID(J444,7,2))</f>
        <v>44134</v>
      </c>
      <c r="L444" s="34" t="str">
        <f ca="1">IF(LEN(J444) &gt; 15,DATE(MID(J444,12,4),MID(J444,16,2),MID(J444,18,2)),TEXT(TODAY(),"yyyy-mm-dd"))</f>
        <v>2020-11-10</v>
      </c>
      <c r="M444" s="18">
        <f ca="1">(L444-K444+1)*B444</f>
        <v>1620</v>
      </c>
      <c r="N444" s="19">
        <f ca="1">H444/M444*365</f>
        <v>-0.84122135802468689</v>
      </c>
      <c r="O444" s="35">
        <f>D444*C444</f>
        <v>134.840484</v>
      </c>
      <c r="P444" s="35">
        <f>B444-O444</f>
        <v>0.15951599999999644</v>
      </c>
      <c r="Q444" s="36">
        <f>B444/150</f>
        <v>0.9</v>
      </c>
      <c r="R444" s="37">
        <f>R443+C444-T444</f>
        <v>12660.720000000012</v>
      </c>
      <c r="S444" s="38">
        <f>R444*D444</f>
        <v>21159.86133600002</v>
      </c>
      <c r="T444" s="38"/>
      <c r="U444" s="38"/>
      <c r="V444" s="39">
        <f>V443+U444</f>
        <v>51021.85</v>
      </c>
      <c r="W444" s="39">
        <f>V444+S444</f>
        <v>72181.711336000022</v>
      </c>
      <c r="X444" s="1">
        <f>X443+B444</f>
        <v>60840</v>
      </c>
      <c r="Y444" s="37">
        <f>W444-X444</f>
        <v>11341.711336000022</v>
      </c>
      <c r="Z444" s="204">
        <f>W444/X444-1</f>
        <v>0.18641866101249205</v>
      </c>
      <c r="AA444" s="204">
        <f>S444/(X444-V444)-1</f>
        <v>1.1551780463733001</v>
      </c>
      <c r="AB444" s="204">
        <f>SUM($C$2:C444)*D444/SUM($B$2:B444)-1</f>
        <v>0.2472480065088758</v>
      </c>
      <c r="AC444" s="204">
        <f>Z444-AB444</f>
        <v>-6.0829345496383747E-2</v>
      </c>
      <c r="AD444" s="40">
        <f>IF(E444-F444&lt;0,"达成",E444-F444)</f>
        <v>0.24765659259259248</v>
      </c>
    </row>
  </sheetData>
  <autoFilter ref="A1:AD444" xr:uid="{7617C6B2-BB93-3C4F-A90E-C228A284E33B}"/>
  <phoneticPr fontId="30" type="noConversion"/>
  <conditionalFormatting sqref="P1:P1048576">
    <cfRule type="cellIs" dxfId="7" priority="3" operator="between">
      <formula>-0.45</formula>
      <formula>0.45</formula>
    </cfRule>
  </conditionalFormatting>
  <conditionalFormatting sqref="F2:F444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AA2:AA44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{B3EBF5A3-118C-4CB7-B867-B32C55FEC967}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B3EBF5A3-118C-4CB7-B867-B32C55FEC9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K444"/>
  <sheetViews>
    <sheetView zoomScale="80" zoomScaleNormal="80" workbookViewId="0">
      <pane xSplit="1" ySplit="1" topLeftCell="B431" activePane="bottomRight" state="frozen"/>
      <selection activeCell="G436" sqref="G436"/>
      <selection pane="topRight" activeCell="G436" sqref="G436"/>
      <selection pane="bottomLeft" activeCell="G436" sqref="G436"/>
      <selection pane="bottomRight" activeCell="E14" sqref="E1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ROUND(SUM(H2:H19862),2)&amp;"盈利"</f>
        <v>12435.11盈利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34.73%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0" t="s">
        <v>334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335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>
      <c r="A3" s="10" t="s">
        <v>336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337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>
      <c r="A4" s="10" t="s">
        <v>338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339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>
      <c r="A5" s="10" t="s">
        <v>340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>
      <c r="A6" s="10" t="s">
        <v>341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342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>
      <c r="A7" s="10" t="s">
        <v>343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344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>
      <c r="A8" s="10" t="s">
        <v>345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>
      <c r="A9" s="10" t="s">
        <v>346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347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>
      <c r="A10" s="10" t="s">
        <v>348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>
      <c r="A11" s="10" t="s">
        <v>349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350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>
      <c r="A12" s="10" t="s">
        <v>351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352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>
      <c r="A13" s="10" t="s">
        <v>353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354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>
      <c r="A14" s="10" t="s">
        <v>355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356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>
      <c r="A15" s="10" t="s">
        <v>357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358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>
      <c r="A16" s="10" t="s">
        <v>359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360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>
      <c r="A17" s="10" t="s">
        <v>361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362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>
      <c r="A18" s="10" t="s">
        <v>363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364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>
      <c r="A19" s="10" t="s">
        <v>365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366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>
      <c r="A20" s="10" t="s">
        <v>367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368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>
      <c r="A21" s="10" t="s">
        <v>369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370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>
      <c r="A22" s="10" t="s">
        <v>371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372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>
      <c r="A23" s="10" t="s">
        <v>373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374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>
      <c r="A24" s="10" t="s">
        <v>375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376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>
      <c r="A25" s="10" t="s">
        <v>377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378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>
      <c r="A26" s="10" t="s">
        <v>379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380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>
      <c r="A27" s="10" t="s">
        <v>381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382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>
      <c r="A28" s="10" t="s">
        <v>383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384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>
      <c r="A29" s="10" t="s">
        <v>385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386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>
      <c r="A30" s="10" t="s">
        <v>387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388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>
      <c r="A31" s="10" t="s">
        <v>389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390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>
      <c r="A32" s="10" t="s">
        <v>391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392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>
      <c r="A33" s="10" t="s">
        <v>393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394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>
      <c r="A34" s="10" t="s">
        <v>395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396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>
      <c r="A35" s="10" t="s">
        <v>397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757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>
      <c r="A36" s="10" t="s">
        <v>398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399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>
      <c r="A37" s="10" t="s">
        <v>400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401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>
      <c r="A38" s="10" t="s">
        <v>402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403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>
      <c r="A39" s="10" t="s">
        <v>404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405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>
      <c r="A40" s="147" t="s">
        <v>406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975</v>
      </c>
      <c r="J40" s="155" t="s">
        <v>1146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>
      <c r="A41" s="147" t="s">
        <v>407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975</v>
      </c>
      <c r="J41" s="155" t="s">
        <v>1231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>
      <c r="A42" s="147" t="s">
        <v>408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975</v>
      </c>
      <c r="J42" s="155" t="s">
        <v>1232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>
      <c r="A43" s="147" t="s">
        <v>409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975</v>
      </c>
      <c r="J43" s="155" t="s">
        <v>1411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>
      <c r="A44" s="147" t="s">
        <v>410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975</v>
      </c>
      <c r="J44" s="155" t="s">
        <v>1233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>
      <c r="A45" s="147" t="s">
        <v>411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975</v>
      </c>
      <c r="J45" s="155" t="s">
        <v>1412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>
      <c r="A46" s="147" t="s">
        <v>412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975</v>
      </c>
      <c r="J46" s="155" t="s">
        <v>1413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>
      <c r="A47" s="147" t="s">
        <v>413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975</v>
      </c>
      <c r="J47" s="155" t="s">
        <v>1414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>
      <c r="A48" s="147" t="s">
        <v>414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975</v>
      </c>
      <c r="J48" s="155" t="s">
        <v>1234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>
      <c r="A49" s="147" t="s">
        <v>415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975</v>
      </c>
      <c r="J49" s="155" t="s">
        <v>1235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>
      <c r="A50" s="147" t="s">
        <v>416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1415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>
      <c r="A51" s="147" t="s">
        <v>417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975</v>
      </c>
      <c r="J51" s="155" t="s">
        <v>1416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>
      <c r="A52" s="147" t="s">
        <v>418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975</v>
      </c>
      <c r="J52" s="155" t="s">
        <v>1417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>
      <c r="A53" s="147" t="s">
        <v>419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975</v>
      </c>
      <c r="J53" s="155" t="s">
        <v>1418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>
      <c r="A54" s="147" t="s">
        <v>420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975</v>
      </c>
      <c r="J54" s="155" t="s">
        <v>1419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>
      <c r="A55" s="147" t="s">
        <v>421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975</v>
      </c>
      <c r="J55" s="155" t="s">
        <v>1420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>
      <c r="A56" s="147" t="s">
        <v>422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975</v>
      </c>
      <c r="J56" s="155" t="s">
        <v>1236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>
      <c r="A57" s="147" t="s">
        <v>423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1421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>
      <c r="A58" s="147" t="s">
        <v>424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975</v>
      </c>
      <c r="J58" s="155" t="s">
        <v>1237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>
      <c r="A59" s="147" t="s">
        <v>425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975</v>
      </c>
      <c r="J59" s="155" t="s">
        <v>1422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>
      <c r="A60" s="147" t="s">
        <v>426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975</v>
      </c>
      <c r="J60" s="155" t="s">
        <v>1489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>
      <c r="A61" s="147" t="s">
        <v>427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975</v>
      </c>
      <c r="J61" s="155" t="s">
        <v>1490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>
      <c r="A62" s="147" t="s">
        <v>428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975</v>
      </c>
      <c r="J62" s="155" t="s">
        <v>1491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>
      <c r="A63" s="147" t="s">
        <v>429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975</v>
      </c>
      <c r="J63" s="155" t="s">
        <v>1492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>
      <c r="A64" s="147" t="s">
        <v>430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975</v>
      </c>
      <c r="J64" s="155" t="s">
        <v>1493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>
      <c r="A65" s="147" t="s">
        <v>431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975</v>
      </c>
      <c r="J65" s="155" t="s">
        <v>1494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>
      <c r="A66" s="147" t="s">
        <v>432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975</v>
      </c>
      <c r="J66" s="155" t="s">
        <v>1495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>
      <c r="A67" s="147" t="s">
        <v>433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975</v>
      </c>
      <c r="J67" s="155" t="s">
        <v>1423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>
      <c r="A68" s="147" t="s">
        <v>434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975</v>
      </c>
      <c r="J68" s="155" t="s">
        <v>1424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>
      <c r="A69" s="147" t="s">
        <v>435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975</v>
      </c>
      <c r="J69" s="155" t="s">
        <v>1425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>
      <c r="A70" s="147" t="s">
        <v>436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975</v>
      </c>
      <c r="J70" s="155" t="s">
        <v>1496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>
      <c r="A71" s="147" t="s">
        <v>437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975</v>
      </c>
      <c r="J71" s="155" t="s">
        <v>1462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>
      <c r="A72" s="147" t="s">
        <v>438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975</v>
      </c>
      <c r="J72" s="155" t="s">
        <v>1426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>
      <c r="A73" s="147" t="s">
        <v>439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975</v>
      </c>
      <c r="J73" s="155" t="s">
        <v>1497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>
      <c r="A74" s="147" t="s">
        <v>440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975</v>
      </c>
      <c r="J74" s="155" t="s">
        <v>1427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>
      <c r="A75" s="147" t="s">
        <v>441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975</v>
      </c>
      <c r="J75" s="155" t="s">
        <v>1428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>
      <c r="A76" s="147" t="s">
        <v>442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975</v>
      </c>
      <c r="J76" s="155" t="s">
        <v>1429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>
      <c r="A77" s="147" t="s">
        <v>443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1430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972</v>
      </c>
      <c r="AE77" s="40"/>
    </row>
    <row r="78" spans="1:31">
      <c r="A78" s="147" t="s">
        <v>444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975</v>
      </c>
      <c r="J78" s="155" t="s">
        <v>1171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972</v>
      </c>
      <c r="AE78" s="40"/>
    </row>
    <row r="79" spans="1:31">
      <c r="A79" s="147" t="s">
        <v>445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975</v>
      </c>
      <c r="J79" s="155" t="s">
        <v>1172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972</v>
      </c>
      <c r="AE79" s="40"/>
    </row>
    <row r="80" spans="1:31">
      <c r="A80" s="147" t="s">
        <v>446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975</v>
      </c>
      <c r="J80" s="155" t="s">
        <v>1173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972</v>
      </c>
      <c r="AE80" s="40"/>
    </row>
    <row r="81" spans="1:31">
      <c r="A81" s="147" t="s">
        <v>447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797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972</v>
      </c>
      <c r="AE81" s="40"/>
    </row>
    <row r="82" spans="1:31">
      <c r="A82" s="147" t="s">
        <v>448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798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972</v>
      </c>
      <c r="AE82" s="40"/>
    </row>
    <row r="83" spans="1:31">
      <c r="A83" s="147" t="s">
        <v>449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799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972</v>
      </c>
      <c r="AE83" s="40"/>
    </row>
    <row r="84" spans="1:31">
      <c r="A84" s="147" t="s">
        <v>450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800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972</v>
      </c>
      <c r="AE84" s="40"/>
    </row>
    <row r="85" spans="1:31">
      <c r="A85" s="147" t="s">
        <v>451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1019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972</v>
      </c>
      <c r="AE85" s="40"/>
    </row>
    <row r="86" spans="1:31">
      <c r="A86" s="147" t="s">
        <v>452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975</v>
      </c>
      <c r="J86" s="155" t="s">
        <v>1020</v>
      </c>
      <c r="K86" s="156">
        <v>43598</v>
      </c>
      <c r="L86" s="157" t="s">
        <v>992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972</v>
      </c>
      <c r="AE86" s="40"/>
    </row>
    <row r="87" spans="1:31">
      <c r="A87" s="147" t="s">
        <v>453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975</v>
      </c>
      <c r="J87" s="155" t="s">
        <v>1051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972</v>
      </c>
      <c r="AE87" s="40"/>
    </row>
    <row r="88" spans="1:31">
      <c r="A88" s="147" t="s">
        <v>454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975</v>
      </c>
      <c r="J88" s="155" t="s">
        <v>1064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972</v>
      </c>
      <c r="AE88" s="40"/>
    </row>
    <row r="89" spans="1:31">
      <c r="A89" s="147" t="s">
        <v>455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975</v>
      </c>
      <c r="J89" s="155" t="s">
        <v>1065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972</v>
      </c>
      <c r="AE89" s="40"/>
    </row>
    <row r="90" spans="1:31">
      <c r="A90" s="147" t="s">
        <v>456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801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972</v>
      </c>
      <c r="AE90" s="40"/>
    </row>
    <row r="91" spans="1:31">
      <c r="A91" s="147" t="s">
        <v>457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975</v>
      </c>
      <c r="J91" s="155" t="s">
        <v>1238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972</v>
      </c>
      <c r="AE91" s="40"/>
    </row>
    <row r="92" spans="1:31">
      <c r="A92" s="147" t="s">
        <v>458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975</v>
      </c>
      <c r="J92" s="155" t="s">
        <v>1239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972</v>
      </c>
      <c r="AE92" s="40"/>
    </row>
    <row r="93" spans="1:31">
      <c r="A93" s="147" t="s">
        <v>459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1021</v>
      </c>
      <c r="K93" s="156">
        <v>43607</v>
      </c>
      <c r="L93" s="157" t="s">
        <v>992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972</v>
      </c>
      <c r="AE93" s="40"/>
    </row>
    <row r="94" spans="1:31">
      <c r="A94" s="10" t="s">
        <v>460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461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>
      <c r="A95" s="147" t="s">
        <v>462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975</v>
      </c>
      <c r="J95" s="155" t="s">
        <v>1130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>
      <c r="A96" s="10" t="s">
        <v>463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464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>
      <c r="A97" s="147" t="s">
        <v>465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975</v>
      </c>
      <c r="J97" s="155" t="s">
        <v>973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>
      <c r="A98" s="147" t="s">
        <v>466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975</v>
      </c>
      <c r="J98" s="155" t="s">
        <v>974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>
      <c r="A99" s="10" t="s">
        <v>467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802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>
      <c r="A100" s="10" t="s">
        <v>468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469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>
      <c r="A101" s="10" t="s">
        <v>470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471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>
      <c r="A102" s="147" t="s">
        <v>472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975</v>
      </c>
      <c r="J102" s="155" t="s">
        <v>1071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>
      <c r="A103" s="147" t="s">
        <v>473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975</v>
      </c>
      <c r="J103" s="155" t="s">
        <v>1072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>
      <c r="A104" s="147" t="s">
        <v>474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1022</v>
      </c>
      <c r="K104" s="156">
        <v>43622</v>
      </c>
      <c r="L104" s="157" t="s">
        <v>992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>
      <c r="A105" s="147" t="s">
        <v>475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975</v>
      </c>
      <c r="J105" s="155" t="s">
        <v>1018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>
      <c r="A106" s="147" t="s">
        <v>476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803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>
      <c r="A107" s="147" t="s">
        <v>477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1073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>
      <c r="A108" s="147" t="s">
        <v>478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1040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>
      <c r="A109" s="147" t="s">
        <v>479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975</v>
      </c>
      <c r="J109" s="155" t="s">
        <v>1074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>
      <c r="A110" s="147" t="s">
        <v>480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975</v>
      </c>
      <c r="J110" s="155" t="s">
        <v>1075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>
      <c r="A111" s="147" t="s">
        <v>481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975</v>
      </c>
      <c r="J111" s="155" t="s">
        <v>1069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>
      <c r="A112" s="147" t="s">
        <v>482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975</v>
      </c>
      <c r="J112" s="155" t="s">
        <v>1131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>
      <c r="A113" s="147" t="s">
        <v>483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975</v>
      </c>
      <c r="J113" s="155" t="s">
        <v>976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972</v>
      </c>
      <c r="AE113" s="40"/>
    </row>
    <row r="114" spans="1:31">
      <c r="A114" s="147" t="s">
        <v>484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975</v>
      </c>
      <c r="J114" s="155" t="s">
        <v>1041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972</v>
      </c>
      <c r="AE114" s="40"/>
    </row>
    <row r="115" spans="1:31">
      <c r="A115" s="147" t="s">
        <v>485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975</v>
      </c>
      <c r="J115" s="155" t="s">
        <v>1042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972</v>
      </c>
      <c r="AE115" s="40"/>
    </row>
    <row r="116" spans="1:31">
      <c r="A116" s="147" t="s">
        <v>486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1023</v>
      </c>
      <c r="K116" s="156">
        <v>43641</v>
      </c>
      <c r="L116" s="157" t="s">
        <v>992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972</v>
      </c>
      <c r="AE116" s="40"/>
    </row>
    <row r="117" spans="1:31">
      <c r="A117" s="147" t="s">
        <v>487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1024</v>
      </c>
      <c r="K117" s="156">
        <v>43642</v>
      </c>
      <c r="L117" s="157" t="s">
        <v>992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972</v>
      </c>
      <c r="AE117" s="40"/>
    </row>
    <row r="118" spans="1:31">
      <c r="A118" s="147" t="s">
        <v>488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1025</v>
      </c>
      <c r="K118" s="156">
        <v>43643</v>
      </c>
      <c r="L118" s="157" t="s">
        <v>992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972</v>
      </c>
      <c r="AE118" s="40"/>
    </row>
    <row r="119" spans="1:31">
      <c r="A119" s="147" t="s">
        <v>489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975</v>
      </c>
      <c r="J119" s="155" t="s">
        <v>977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972</v>
      </c>
      <c r="AE119" s="40"/>
    </row>
    <row r="120" spans="1:31">
      <c r="A120" s="147" t="s">
        <v>490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975</v>
      </c>
      <c r="J120" s="155" t="s">
        <v>1076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972</v>
      </c>
      <c r="AE120" s="40"/>
    </row>
    <row r="121" spans="1:31">
      <c r="A121" s="147" t="s">
        <v>491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975</v>
      </c>
      <c r="J121" s="155" t="s">
        <v>1077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972</v>
      </c>
      <c r="AE121" s="40"/>
    </row>
    <row r="122" spans="1:31">
      <c r="A122" s="147" t="s">
        <v>492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975</v>
      </c>
      <c r="J122" s="155" t="s">
        <v>1078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972</v>
      </c>
      <c r="AE122" s="40"/>
    </row>
    <row r="123" spans="1:31">
      <c r="A123" s="147" t="s">
        <v>493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975</v>
      </c>
      <c r="J123" s="155" t="s">
        <v>1079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972</v>
      </c>
      <c r="AE123" s="40"/>
    </row>
    <row r="124" spans="1:31">
      <c r="A124" s="147" t="s">
        <v>494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975</v>
      </c>
      <c r="J124" s="155" t="s">
        <v>1080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972</v>
      </c>
      <c r="AE124" s="40"/>
    </row>
    <row r="125" spans="1:31">
      <c r="A125" s="10" t="s">
        <v>495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804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>
      <c r="A126" s="10" t="s">
        <v>496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805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>
      <c r="A127" s="10" t="s">
        <v>497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806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>
      <c r="A128" s="10" t="s">
        <v>498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807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>
      <c r="A129" s="10" t="s">
        <v>499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808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>
      <c r="A130" s="10" t="s">
        <v>500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809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>
      <c r="A131" s="10" t="s">
        <v>501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810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>
      <c r="A132" s="10" t="s">
        <v>502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811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>
      <c r="A133" s="10" t="s">
        <v>503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812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>
      <c r="A134" s="10" t="s">
        <v>504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813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>
      <c r="A135" s="147" t="s">
        <v>505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975</v>
      </c>
      <c r="J135" s="155" t="s">
        <v>1240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>
      <c r="A136" s="147" t="s">
        <v>506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975</v>
      </c>
      <c r="J136" s="155" t="s">
        <v>1241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>
      <c r="A137" s="147" t="s">
        <v>507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975</v>
      </c>
      <c r="J137" s="155" t="s">
        <v>1198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>
      <c r="A138" s="147" t="s">
        <v>508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975</v>
      </c>
      <c r="J138" s="155" t="s">
        <v>978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>
      <c r="A139" s="147" t="s">
        <v>509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975</v>
      </c>
      <c r="J139" s="155" t="s">
        <v>979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>
      <c r="A140" s="147" t="s">
        <v>510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975</v>
      </c>
      <c r="J140" s="155" t="s">
        <v>980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>
      <c r="A141" s="147" t="s">
        <v>511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1026</v>
      </c>
      <c r="K141" s="156">
        <v>43676</v>
      </c>
      <c r="L141" s="157" t="s">
        <v>992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>
      <c r="A142" s="147" t="s">
        <v>512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1027</v>
      </c>
      <c r="K142" s="156">
        <v>43677</v>
      </c>
      <c r="L142" s="157" t="s">
        <v>992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>
      <c r="A143" s="147" t="s">
        <v>513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814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>
      <c r="A144" s="147" t="s">
        <v>514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975</v>
      </c>
      <c r="J144" s="155" t="s">
        <v>1242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>
      <c r="A145" s="147" t="s">
        <v>515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975</v>
      </c>
      <c r="J145" s="155" t="s">
        <v>1081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>
      <c r="A146" s="147" t="s">
        <v>516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1028</v>
      </c>
      <c r="K146" s="156">
        <v>43683</v>
      </c>
      <c r="L146" s="157" t="s">
        <v>992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>
      <c r="A147" s="147" t="s">
        <v>517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1029</v>
      </c>
      <c r="K147" s="156">
        <v>43684</v>
      </c>
      <c r="L147" s="157" t="s">
        <v>992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>
      <c r="A148" s="147" t="s">
        <v>518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1030</v>
      </c>
      <c r="K148" s="156">
        <v>43685</v>
      </c>
      <c r="L148" s="157" t="s">
        <v>992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>
      <c r="A149" s="147" t="s">
        <v>519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815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>
      <c r="A150" s="147" t="s">
        <v>520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975</v>
      </c>
      <c r="J150" s="155" t="s">
        <v>1082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>
      <c r="A151" s="147" t="s">
        <v>521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1031</v>
      </c>
      <c r="K151" s="156">
        <v>43690</v>
      </c>
      <c r="L151" s="157" t="s">
        <v>992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>
      <c r="A152" s="147" t="s">
        <v>522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1518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>
      <c r="A153" s="147" t="s">
        <v>523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993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>
      <c r="A154" s="147" t="s">
        <v>524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994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>
      <c r="A155" s="147" t="s">
        <v>525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1032</v>
      </c>
      <c r="K155" s="156">
        <v>43696</v>
      </c>
      <c r="L155" s="157" t="s">
        <v>992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>
      <c r="A156" s="147" t="s">
        <v>526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816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>
      <c r="A157" s="147" t="s">
        <v>527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975</v>
      </c>
      <c r="J157" s="155" t="s">
        <v>981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>
      <c r="A158" s="147" t="s">
        <v>528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975</v>
      </c>
      <c r="J158" s="155" t="s">
        <v>982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>
      <c r="A159" s="147" t="s">
        <v>529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1033</v>
      </c>
      <c r="K159" s="156">
        <v>43700</v>
      </c>
      <c r="L159" s="157" t="s">
        <v>992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>
      <c r="A160" s="10" t="s">
        <v>530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817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>
      <c r="A161" s="147" t="s">
        <v>531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975</v>
      </c>
      <c r="J161" s="155" t="s">
        <v>1043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972</v>
      </c>
      <c r="AE161" s="40"/>
    </row>
    <row r="162" spans="1:31">
      <c r="A162" s="147" t="s">
        <v>532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1034</v>
      </c>
      <c r="K162" s="156">
        <v>43705</v>
      </c>
      <c r="L162" s="157" t="s">
        <v>992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972</v>
      </c>
      <c r="AE162" s="40"/>
    </row>
    <row r="163" spans="1:31">
      <c r="A163" s="147" t="s">
        <v>533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975</v>
      </c>
      <c r="J163" s="155" t="s">
        <v>1044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972</v>
      </c>
      <c r="AE163" s="40"/>
    </row>
    <row r="164" spans="1:31">
      <c r="A164" s="147" t="s">
        <v>534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1035</v>
      </c>
      <c r="K164" s="156">
        <v>43707</v>
      </c>
      <c r="L164" s="157" t="s">
        <v>992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972</v>
      </c>
      <c r="AE164" s="40"/>
    </row>
    <row r="165" spans="1:31">
      <c r="A165" s="147" t="s">
        <v>535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975</v>
      </c>
      <c r="J165" s="155" t="s">
        <v>1083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972</v>
      </c>
      <c r="AE165" s="40"/>
    </row>
    <row r="166" spans="1:31">
      <c r="A166" s="147" t="s">
        <v>536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975</v>
      </c>
      <c r="J166" s="155" t="s">
        <v>1243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972</v>
      </c>
      <c r="AE166" s="40"/>
    </row>
    <row r="167" spans="1:31">
      <c r="A167" s="147" t="s">
        <v>537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975</v>
      </c>
      <c r="J167" s="155" t="s">
        <v>1244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972</v>
      </c>
      <c r="AE167" s="40"/>
    </row>
    <row r="168" spans="1:31">
      <c r="A168" s="147" t="s">
        <v>538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975</v>
      </c>
      <c r="J168" s="155" t="s">
        <v>1245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972</v>
      </c>
      <c r="AE168" s="40"/>
    </row>
    <row r="169" spans="1:31">
      <c r="A169" s="147" t="s">
        <v>539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975</v>
      </c>
      <c r="J169" s="155" t="s">
        <v>1246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972</v>
      </c>
      <c r="AE169" s="40"/>
    </row>
    <row r="170" spans="1:31">
      <c r="A170" s="147" t="s">
        <v>540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975</v>
      </c>
      <c r="J170" s="155" t="s">
        <v>1247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972</v>
      </c>
      <c r="AE170" s="40"/>
    </row>
    <row r="171" spans="1:31">
      <c r="A171" s="147" t="s">
        <v>541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975</v>
      </c>
      <c r="J171" s="155" t="s">
        <v>1248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972</v>
      </c>
      <c r="AE171" s="40"/>
    </row>
    <row r="172" spans="1:31">
      <c r="A172" s="147" t="s">
        <v>542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975</v>
      </c>
      <c r="J172" s="155" t="s">
        <v>1249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972</v>
      </c>
      <c r="AE172" s="40"/>
    </row>
    <row r="173" spans="1:31">
      <c r="A173" s="147" t="s">
        <v>543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975</v>
      </c>
      <c r="J173" s="155" t="s">
        <v>1250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972</v>
      </c>
      <c r="AE173" s="40"/>
    </row>
    <row r="174" spans="1:31">
      <c r="A174" s="147" t="s">
        <v>544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975</v>
      </c>
      <c r="J174" s="155" t="s">
        <v>1251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972</v>
      </c>
      <c r="AE174" s="40"/>
    </row>
    <row r="175" spans="1:31">
      <c r="A175" s="147" t="s">
        <v>545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975</v>
      </c>
      <c r="J175" s="155" t="s">
        <v>1252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972</v>
      </c>
      <c r="AE175" s="40"/>
    </row>
    <row r="176" spans="1:31">
      <c r="A176" s="147" t="s">
        <v>546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975</v>
      </c>
      <c r="J176" s="155" t="s">
        <v>1253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972</v>
      </c>
      <c r="AE176" s="40"/>
    </row>
    <row r="177" spans="1:31">
      <c r="A177" s="147" t="s">
        <v>547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975</v>
      </c>
      <c r="J177" s="155" t="s">
        <v>1254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972</v>
      </c>
      <c r="AE177" s="40"/>
    </row>
    <row r="178" spans="1:31">
      <c r="A178" s="147" t="s">
        <v>548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975</v>
      </c>
      <c r="J178" s="155" t="s">
        <v>1255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972</v>
      </c>
      <c r="AE178" s="40"/>
    </row>
    <row r="179" spans="1:31">
      <c r="A179" s="147" t="s">
        <v>549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975</v>
      </c>
      <c r="J179" s="155" t="s">
        <v>1256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972</v>
      </c>
      <c r="AE179" s="40"/>
    </row>
    <row r="180" spans="1:31">
      <c r="A180" s="147" t="s">
        <v>550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975</v>
      </c>
      <c r="J180" s="155" t="s">
        <v>1257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972</v>
      </c>
      <c r="AE180" s="40"/>
    </row>
    <row r="181" spans="1:31">
      <c r="A181" s="147" t="s">
        <v>551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975</v>
      </c>
      <c r="J181" s="155" t="s">
        <v>1258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972</v>
      </c>
      <c r="AE181" s="40"/>
    </row>
    <row r="182" spans="1:31">
      <c r="A182" s="147" t="s">
        <v>552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975</v>
      </c>
      <c r="J182" s="155" t="s">
        <v>1084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972</v>
      </c>
      <c r="AE182" s="40"/>
    </row>
    <row r="183" spans="1:31">
      <c r="A183" s="147" t="s">
        <v>553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975</v>
      </c>
      <c r="J183" s="155" t="s">
        <v>1085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972</v>
      </c>
      <c r="AE183" s="40"/>
    </row>
    <row r="184" spans="1:31">
      <c r="A184" s="147" t="s">
        <v>554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975</v>
      </c>
      <c r="J184" s="155" t="s">
        <v>1086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972</v>
      </c>
      <c r="AE184" s="40"/>
    </row>
    <row r="185" spans="1:31">
      <c r="A185" s="147" t="s">
        <v>555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975</v>
      </c>
      <c r="J185" s="155" t="s">
        <v>1087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972</v>
      </c>
      <c r="AE185" s="40"/>
    </row>
    <row r="186" spans="1:31">
      <c r="A186" s="147" t="s">
        <v>556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975</v>
      </c>
      <c r="J186" s="155" t="s">
        <v>1088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972</v>
      </c>
      <c r="AE186" s="40"/>
    </row>
    <row r="187" spans="1:31">
      <c r="A187" s="147" t="s">
        <v>557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975</v>
      </c>
      <c r="J187" s="155" t="s">
        <v>1259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972</v>
      </c>
      <c r="AE187" s="40"/>
    </row>
    <row r="188" spans="1:31">
      <c r="A188" s="147" t="s">
        <v>558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975</v>
      </c>
      <c r="J188" s="155" t="s">
        <v>1260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972</v>
      </c>
      <c r="AE188" s="40"/>
    </row>
    <row r="189" spans="1:31">
      <c r="A189" s="147" t="s">
        <v>559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975</v>
      </c>
      <c r="J189" s="155" t="s">
        <v>1261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972</v>
      </c>
      <c r="AE189" s="40"/>
    </row>
    <row r="190" spans="1:31">
      <c r="A190" s="147" t="s">
        <v>560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975</v>
      </c>
      <c r="J190" s="155" t="s">
        <v>1262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972</v>
      </c>
      <c r="AE190" s="40"/>
    </row>
    <row r="191" spans="1:31">
      <c r="A191" s="147" t="s">
        <v>561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975</v>
      </c>
      <c r="J191" s="155" t="s">
        <v>1263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972</v>
      </c>
      <c r="AE191" s="40"/>
    </row>
    <row r="192" spans="1:31">
      <c r="A192" s="147" t="s">
        <v>562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975</v>
      </c>
      <c r="J192" s="155" t="s">
        <v>1264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972</v>
      </c>
      <c r="AE192" s="40"/>
    </row>
    <row r="193" spans="1:31">
      <c r="A193" s="147" t="s">
        <v>563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975</v>
      </c>
      <c r="J193" s="155" t="s">
        <v>1089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972</v>
      </c>
      <c r="AE193" s="40"/>
    </row>
    <row r="194" spans="1:31">
      <c r="A194" s="147" t="s">
        <v>564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975</v>
      </c>
      <c r="J194" s="155" t="s">
        <v>1090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972</v>
      </c>
      <c r="AE194" s="40"/>
    </row>
    <row r="195" spans="1:31">
      <c r="A195" s="147" t="s">
        <v>565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975</v>
      </c>
      <c r="J195" s="155" t="s">
        <v>1265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972</v>
      </c>
      <c r="AE195" s="40"/>
    </row>
    <row r="196" spans="1:31">
      <c r="A196" s="147" t="s">
        <v>566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975</v>
      </c>
      <c r="J196" s="155" t="s">
        <v>1091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972</v>
      </c>
      <c r="AE196" s="40"/>
    </row>
    <row r="197" spans="1:31">
      <c r="A197" s="147" t="s">
        <v>567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975</v>
      </c>
      <c r="J197" s="155" t="s">
        <v>1092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972</v>
      </c>
      <c r="AE197" s="40"/>
    </row>
    <row r="198" spans="1:31">
      <c r="A198" s="147" t="s">
        <v>568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975</v>
      </c>
      <c r="J198" s="155" t="s">
        <v>1093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972</v>
      </c>
      <c r="AE198" s="40"/>
    </row>
    <row r="199" spans="1:31">
      <c r="A199" s="147" t="s">
        <v>569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975</v>
      </c>
      <c r="J199" s="155" t="s">
        <v>1266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972</v>
      </c>
      <c r="AE199" s="40"/>
    </row>
    <row r="200" spans="1:31">
      <c r="A200" s="147" t="s">
        <v>570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975</v>
      </c>
      <c r="J200" s="155" t="s">
        <v>1267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972</v>
      </c>
      <c r="AE200" s="40"/>
    </row>
    <row r="201" spans="1:31">
      <c r="A201" s="147" t="s">
        <v>571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975</v>
      </c>
      <c r="J201" s="155" t="s">
        <v>1094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972</v>
      </c>
      <c r="AE201" s="40"/>
    </row>
    <row r="202" spans="1:31">
      <c r="A202" s="147" t="s">
        <v>572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975</v>
      </c>
      <c r="J202" s="155" t="s">
        <v>1045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972</v>
      </c>
      <c r="AE202" s="40"/>
    </row>
    <row r="203" spans="1:31">
      <c r="A203" s="147" t="s">
        <v>573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975</v>
      </c>
      <c r="J203" s="155" t="s">
        <v>1095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972</v>
      </c>
      <c r="AE203" s="40"/>
    </row>
    <row r="204" spans="1:31">
      <c r="A204" s="147" t="s">
        <v>574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975</v>
      </c>
      <c r="J204" s="155" t="s">
        <v>1096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972</v>
      </c>
      <c r="AE204" s="40"/>
    </row>
    <row r="205" spans="1:31">
      <c r="A205" s="147" t="s">
        <v>575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975</v>
      </c>
      <c r="J205" s="155" t="s">
        <v>1268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972</v>
      </c>
      <c r="AE205" s="40"/>
    </row>
    <row r="206" spans="1:31">
      <c r="A206" s="147" t="s">
        <v>576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975</v>
      </c>
      <c r="J206" s="155" t="s">
        <v>1097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972</v>
      </c>
      <c r="AE206" s="40"/>
    </row>
    <row r="207" spans="1:31">
      <c r="A207" s="147" t="s">
        <v>577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975</v>
      </c>
      <c r="J207" s="155" t="s">
        <v>1269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972</v>
      </c>
      <c r="AE207" s="40"/>
    </row>
    <row r="208" spans="1:31">
      <c r="A208" s="147" t="s">
        <v>578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975</v>
      </c>
      <c r="J208" s="155" t="s">
        <v>1098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972</v>
      </c>
      <c r="AE208" s="40"/>
    </row>
    <row r="209" spans="1:31">
      <c r="A209" s="147" t="s">
        <v>579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1036</v>
      </c>
      <c r="K209" s="156">
        <v>43780</v>
      </c>
      <c r="L209" s="157" t="s">
        <v>992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972</v>
      </c>
      <c r="AE209" s="40"/>
    </row>
    <row r="210" spans="1:31">
      <c r="A210" s="147" t="s">
        <v>580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975</v>
      </c>
      <c r="J210" s="155" t="s">
        <v>1270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972</v>
      </c>
      <c r="AE210" s="40"/>
    </row>
    <row r="211" spans="1:31">
      <c r="A211" s="147" t="s">
        <v>581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975</v>
      </c>
      <c r="J211" s="155" t="s">
        <v>1271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972</v>
      </c>
      <c r="AE211" s="40"/>
    </row>
    <row r="212" spans="1:31">
      <c r="A212" s="147" t="s">
        <v>582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975</v>
      </c>
      <c r="J212" s="155" t="s">
        <v>1272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972</v>
      </c>
      <c r="AE212" s="40"/>
    </row>
    <row r="213" spans="1:31">
      <c r="A213" s="147" t="s">
        <v>583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1037</v>
      </c>
      <c r="K213" s="156">
        <v>43784</v>
      </c>
      <c r="L213" s="157" t="s">
        <v>992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972</v>
      </c>
      <c r="AE213" s="40"/>
    </row>
    <row r="214" spans="1:31">
      <c r="A214" s="147" t="s">
        <v>584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975</v>
      </c>
      <c r="J214" s="155" t="s">
        <v>1273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972</v>
      </c>
      <c r="AE214" s="40"/>
    </row>
    <row r="215" spans="1:31">
      <c r="A215" s="147" t="s">
        <v>585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975</v>
      </c>
      <c r="J215" s="155" t="s">
        <v>1099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972</v>
      </c>
      <c r="AE215" s="40"/>
    </row>
    <row r="216" spans="1:31">
      <c r="A216" s="147" t="s">
        <v>586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975</v>
      </c>
      <c r="J216" s="155" t="s">
        <v>1100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972</v>
      </c>
      <c r="AE216" s="40"/>
    </row>
    <row r="217" spans="1:31">
      <c r="A217" s="147" t="s">
        <v>587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975</v>
      </c>
      <c r="J217" s="155" t="s">
        <v>1101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972</v>
      </c>
      <c r="AE217" s="40"/>
    </row>
    <row r="218" spans="1:31">
      <c r="A218" s="147" t="s">
        <v>588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975</v>
      </c>
      <c r="J218" s="155" t="s">
        <v>1046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972</v>
      </c>
      <c r="AE218" s="40"/>
    </row>
    <row r="219" spans="1:31">
      <c r="A219" s="147" t="s">
        <v>589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975</v>
      </c>
      <c r="J219" s="155" t="s">
        <v>1047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972</v>
      </c>
      <c r="AE219" s="40"/>
    </row>
    <row r="220" spans="1:31">
      <c r="A220" s="147" t="s">
        <v>590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1038</v>
      </c>
      <c r="K220" s="156">
        <v>43795</v>
      </c>
      <c r="L220" s="157" t="s">
        <v>992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972</v>
      </c>
      <c r="AE220" s="40"/>
    </row>
    <row r="221" spans="1:31">
      <c r="A221" s="147" t="s">
        <v>591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975</v>
      </c>
      <c r="J221" s="155" t="s">
        <v>1274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972</v>
      </c>
      <c r="AE221" s="40"/>
    </row>
    <row r="222" spans="1:31">
      <c r="A222" s="147" t="s">
        <v>592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1039</v>
      </c>
      <c r="K222" s="156">
        <v>43797</v>
      </c>
      <c r="L222" s="157" t="s">
        <v>992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972</v>
      </c>
      <c r="AE222" s="40"/>
    </row>
    <row r="223" spans="1:31">
      <c r="A223" s="147" t="s">
        <v>593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975</v>
      </c>
      <c r="J223" s="155" t="s">
        <v>1226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972</v>
      </c>
      <c r="AE223" s="40"/>
    </row>
    <row r="224" spans="1:31">
      <c r="A224" s="147" t="s">
        <v>594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975</v>
      </c>
      <c r="J224" s="155" t="s">
        <v>1227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972</v>
      </c>
      <c r="AE224" s="40"/>
    </row>
    <row r="225" spans="1:31">
      <c r="A225" s="147" t="s">
        <v>595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975</v>
      </c>
      <c r="J225" s="155" t="s">
        <v>1275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972</v>
      </c>
      <c r="AE225" s="40"/>
    </row>
    <row r="226" spans="1:31">
      <c r="A226" s="147" t="s">
        <v>596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975</v>
      </c>
      <c r="J226" s="155" t="s">
        <v>1102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972</v>
      </c>
      <c r="AE226" s="40"/>
    </row>
    <row r="227" spans="1:31">
      <c r="A227" s="147" t="s">
        <v>597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975</v>
      </c>
      <c r="J227" s="155" t="s">
        <v>1103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972</v>
      </c>
      <c r="AE227" s="40"/>
    </row>
    <row r="228" spans="1:31">
      <c r="A228" s="147" t="s">
        <v>598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975</v>
      </c>
      <c r="J228" s="155" t="s">
        <v>1276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972</v>
      </c>
      <c r="AE228" s="40"/>
    </row>
    <row r="229" spans="1:31">
      <c r="A229" s="147" t="s">
        <v>599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975</v>
      </c>
      <c r="J229" s="155" t="s">
        <v>1277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972</v>
      </c>
      <c r="AE229" s="40"/>
    </row>
    <row r="230" spans="1:31">
      <c r="A230" s="147" t="s">
        <v>600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975</v>
      </c>
      <c r="J230" s="155" t="s">
        <v>1278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972</v>
      </c>
      <c r="AE230" s="40"/>
    </row>
    <row r="231" spans="1:31">
      <c r="A231" s="147" t="s">
        <v>601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975</v>
      </c>
      <c r="J231" s="155" t="s">
        <v>1279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972</v>
      </c>
      <c r="AE231" s="40"/>
    </row>
    <row r="232" spans="1:31">
      <c r="A232" s="147" t="s">
        <v>602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975</v>
      </c>
      <c r="J232" s="155" t="s">
        <v>1280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972</v>
      </c>
      <c r="AE232" s="40"/>
    </row>
    <row r="233" spans="1:31">
      <c r="A233" s="147" t="s">
        <v>603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975</v>
      </c>
      <c r="J233" s="155" t="s">
        <v>1281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972</v>
      </c>
      <c r="AE233" s="40"/>
    </row>
    <row r="234" spans="1:31">
      <c r="A234" s="147" t="s">
        <v>604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975</v>
      </c>
      <c r="J234" s="155" t="s">
        <v>1282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972</v>
      </c>
      <c r="AE234" s="40"/>
    </row>
    <row r="235" spans="1:31">
      <c r="A235" s="147" t="s">
        <v>605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975</v>
      </c>
      <c r="J235" s="155" t="s">
        <v>1283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972</v>
      </c>
      <c r="AE235" s="40"/>
    </row>
    <row r="236" spans="1:31">
      <c r="A236" s="147" t="s">
        <v>606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975</v>
      </c>
      <c r="J236" s="155" t="s">
        <v>1284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972</v>
      </c>
      <c r="AE236" s="40"/>
    </row>
    <row r="237" spans="1:31">
      <c r="A237" s="147" t="s">
        <v>607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975</v>
      </c>
      <c r="J237" s="155" t="s">
        <v>1285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972</v>
      </c>
      <c r="AE237" s="40"/>
    </row>
    <row r="238" spans="1:31">
      <c r="A238" s="147" t="s">
        <v>608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975</v>
      </c>
      <c r="J238" s="155" t="s">
        <v>1286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972</v>
      </c>
      <c r="AE238" s="40"/>
    </row>
    <row r="239" spans="1:31">
      <c r="A239" s="147" t="s">
        <v>609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975</v>
      </c>
      <c r="J239" s="155" t="s">
        <v>1287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972</v>
      </c>
      <c r="AE239" s="40"/>
    </row>
    <row r="240" spans="1:31">
      <c r="A240" s="147" t="s">
        <v>610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975</v>
      </c>
      <c r="J240" s="155" t="s">
        <v>1288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972</v>
      </c>
      <c r="AE240" s="40"/>
    </row>
    <row r="241" spans="1:31">
      <c r="A241" s="147" t="s">
        <v>611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975</v>
      </c>
      <c r="J241" s="155" t="s">
        <v>1289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972</v>
      </c>
      <c r="AE241" s="40"/>
    </row>
    <row r="242" spans="1:31">
      <c r="A242" s="147" t="s">
        <v>612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975</v>
      </c>
      <c r="J242" s="155" t="s">
        <v>1290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972</v>
      </c>
      <c r="AE242" s="40"/>
    </row>
    <row r="243" spans="1:31">
      <c r="A243" s="147" t="s">
        <v>613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975</v>
      </c>
      <c r="J243" s="155" t="s">
        <v>1291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972</v>
      </c>
      <c r="AE243" s="40"/>
    </row>
    <row r="244" spans="1:31">
      <c r="A244" s="147" t="s">
        <v>614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975</v>
      </c>
      <c r="J244" s="155" t="s">
        <v>1292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972</v>
      </c>
      <c r="AE244" s="40"/>
    </row>
    <row r="245" spans="1:31">
      <c r="A245" s="147" t="s">
        <v>615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1431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972</v>
      </c>
      <c r="AE245" s="40"/>
    </row>
    <row r="246" spans="1:31">
      <c r="A246" s="147" t="s">
        <v>616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975</v>
      </c>
      <c r="J246" s="155" t="s">
        <v>1432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972</v>
      </c>
      <c r="AE246" s="40"/>
    </row>
    <row r="247" spans="1:31">
      <c r="A247" s="147" t="s">
        <v>617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975</v>
      </c>
      <c r="J247" s="155" t="s">
        <v>1433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972</v>
      </c>
      <c r="AE247" s="40"/>
    </row>
    <row r="248" spans="1:31">
      <c r="A248" s="147" t="s">
        <v>618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975</v>
      </c>
      <c r="J248" s="155" t="s">
        <v>1434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972</v>
      </c>
      <c r="AE248" s="40"/>
    </row>
    <row r="249" spans="1:31">
      <c r="A249" s="147" t="s">
        <v>619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975</v>
      </c>
      <c r="J249" s="155" t="s">
        <v>1435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972</v>
      </c>
      <c r="AE249" s="40"/>
    </row>
    <row r="250" spans="1:31">
      <c r="A250" s="147" t="s">
        <v>620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975</v>
      </c>
      <c r="J250" s="155" t="s">
        <v>1436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972</v>
      </c>
      <c r="AE250" s="40"/>
    </row>
    <row r="251" spans="1:31">
      <c r="A251" s="147" t="s">
        <v>621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975</v>
      </c>
      <c r="J251" s="155" t="s">
        <v>1437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972</v>
      </c>
      <c r="AE251" s="40"/>
    </row>
    <row r="252" spans="1:31">
      <c r="A252" s="147" t="s">
        <v>622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975</v>
      </c>
      <c r="J252" s="155" t="s">
        <v>1438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972</v>
      </c>
      <c r="AE252" s="40"/>
    </row>
    <row r="253" spans="1:31">
      <c r="A253" s="147" t="s">
        <v>623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975</v>
      </c>
      <c r="J253" s="155" t="s">
        <v>1439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972</v>
      </c>
      <c r="AE253" s="40"/>
    </row>
    <row r="254" spans="1:31">
      <c r="A254" s="147" t="s">
        <v>624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975</v>
      </c>
      <c r="J254" s="155" t="s">
        <v>1440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972</v>
      </c>
      <c r="AE254" s="40"/>
    </row>
    <row r="255" spans="1:31">
      <c r="A255" s="147" t="s">
        <v>625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975</v>
      </c>
      <c r="J255" s="155" t="s">
        <v>1441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972</v>
      </c>
      <c r="AE255" s="40"/>
    </row>
    <row r="256" spans="1:31">
      <c r="A256" s="147" t="s">
        <v>626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975</v>
      </c>
      <c r="J256" s="155" t="s">
        <v>1442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972</v>
      </c>
      <c r="AE256" s="40"/>
    </row>
    <row r="257" spans="1:31">
      <c r="A257" s="147" t="s">
        <v>627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975</v>
      </c>
      <c r="J257" s="155" t="s">
        <v>1443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972</v>
      </c>
      <c r="AE257" s="40"/>
    </row>
    <row r="258" spans="1:31">
      <c r="A258" s="147" t="s">
        <v>628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975</v>
      </c>
      <c r="J258" s="155" t="s">
        <v>1498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972</v>
      </c>
    </row>
    <row r="259" spans="1:31">
      <c r="A259" s="147" t="s">
        <v>629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975</v>
      </c>
      <c r="J259" s="155" t="s">
        <v>1450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972</v>
      </c>
    </row>
    <row r="260" spans="1:31">
      <c r="A260" s="147" t="s">
        <v>630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975</v>
      </c>
      <c r="J260" s="155" t="s">
        <v>1499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972</v>
      </c>
    </row>
    <row r="261" spans="1:31">
      <c r="A261" s="147" t="s">
        <v>631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975</v>
      </c>
      <c r="J261" s="155" t="s">
        <v>1444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972</v>
      </c>
    </row>
    <row r="262" spans="1:31">
      <c r="A262" s="147" t="s">
        <v>632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975</v>
      </c>
      <c r="J262" s="155" t="s">
        <v>1104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972</v>
      </c>
    </row>
    <row r="263" spans="1:31">
      <c r="A263" s="147" t="s">
        <v>633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975</v>
      </c>
      <c r="J263" s="155" t="s">
        <v>1048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972</v>
      </c>
    </row>
    <row r="264" spans="1:31">
      <c r="A264" s="147" t="s">
        <v>634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975</v>
      </c>
      <c r="J264" s="155" t="s">
        <v>1293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972</v>
      </c>
    </row>
    <row r="265" spans="1:31">
      <c r="A265" s="147" t="s">
        <v>635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1445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972</v>
      </c>
    </row>
    <row r="266" spans="1:31">
      <c r="A266" s="147" t="s">
        <v>636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975</v>
      </c>
      <c r="J266" s="155" t="s">
        <v>1406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972</v>
      </c>
    </row>
    <row r="267" spans="1:31">
      <c r="A267" s="147" t="s">
        <v>637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975</v>
      </c>
      <c r="J267" s="155" t="s">
        <v>1407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972</v>
      </c>
    </row>
    <row r="268" spans="1:31">
      <c r="A268" s="147" t="s">
        <v>638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975</v>
      </c>
      <c r="J268" s="155" t="s">
        <v>1446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972</v>
      </c>
    </row>
    <row r="269" spans="1:31">
      <c r="A269" s="147" t="s">
        <v>639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975</v>
      </c>
      <c r="J269" s="155" t="s">
        <v>1447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972</v>
      </c>
    </row>
    <row r="270" spans="1:31">
      <c r="A270" s="147" t="s">
        <v>640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975</v>
      </c>
      <c r="J270" s="155" t="s">
        <v>1448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972</v>
      </c>
    </row>
    <row r="271" spans="1:31">
      <c r="A271" s="147" t="s">
        <v>641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975</v>
      </c>
      <c r="J271" s="155" t="s">
        <v>1449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972</v>
      </c>
    </row>
    <row r="272" spans="1:31">
      <c r="A272" s="147" t="s">
        <v>642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975</v>
      </c>
      <c r="J272" s="155" t="s">
        <v>1500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972</v>
      </c>
    </row>
    <row r="273" spans="1:30">
      <c r="A273" s="147" t="s">
        <v>643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975</v>
      </c>
      <c r="J273" s="155" t="s">
        <v>1501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972</v>
      </c>
    </row>
    <row r="274" spans="1:30">
      <c r="A274" s="147" t="s">
        <v>644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975</v>
      </c>
      <c r="J274" s="155" t="s">
        <v>1502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972</v>
      </c>
    </row>
    <row r="275" spans="1:30">
      <c r="A275" s="147" t="s">
        <v>645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975</v>
      </c>
      <c r="J275" s="155" t="s">
        <v>1503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972</v>
      </c>
    </row>
    <row r="276" spans="1:30">
      <c r="A276" s="63" t="s">
        <v>646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0.11370355555555568</v>
      </c>
      <c r="H276" s="58">
        <f t="shared" ref="H276:H280" si="3">IF(G276="",$F$1*C276-B276,G276-B276)</f>
        <v>15.349980000000016</v>
      </c>
      <c r="I276" s="2" t="s">
        <v>66</v>
      </c>
      <c r="J276" s="33" t="s">
        <v>314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2020/11/10</v>
      </c>
      <c r="M276" s="44">
        <f t="shared" ref="M276:M280" ca="1" si="6">(L276-K276+1)*B276</f>
        <v>35640</v>
      </c>
      <c r="N276" s="61">
        <f t="shared" ref="N276:N280" ca="1" si="7">H276/M276*365</f>
        <v>0.15720377946127961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0.10629644444444435</v>
      </c>
    </row>
    <row r="277" spans="1:30">
      <c r="A277" s="63" t="s">
        <v>647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9.960484444444441E-2</v>
      </c>
      <c r="H277" s="58">
        <f t="shared" si="3"/>
        <v>13.446653999999995</v>
      </c>
      <c r="I277" s="2" t="s">
        <v>66</v>
      </c>
      <c r="J277" s="33" t="s">
        <v>316</v>
      </c>
      <c r="K277" s="59">
        <f t="shared" si="4"/>
        <v>43885</v>
      </c>
      <c r="L277" s="60" t="str">
        <f t="shared" ca="1" si="5"/>
        <v>2020/11/10</v>
      </c>
      <c r="M277" s="44">
        <f t="shared" ca="1" si="6"/>
        <v>35235</v>
      </c>
      <c r="N277" s="61">
        <f t="shared" ca="1" si="7"/>
        <v>0.13929413111962533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0.12039515555555562</v>
      </c>
    </row>
    <row r="278" spans="1:30">
      <c r="A278" s="63" t="s">
        <v>648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9.4211377777777786E-2</v>
      </c>
      <c r="H278" s="58">
        <f t="shared" si="3"/>
        <v>12.718536</v>
      </c>
      <c r="I278" s="2" t="s">
        <v>66</v>
      </c>
      <c r="J278" s="33" t="s">
        <v>318</v>
      </c>
      <c r="K278" s="59">
        <f t="shared" si="4"/>
        <v>43886</v>
      </c>
      <c r="L278" s="60" t="str">
        <f t="shared" ca="1" si="5"/>
        <v>2020/11/10</v>
      </c>
      <c r="M278" s="44">
        <f t="shared" ca="1" si="6"/>
        <v>35100</v>
      </c>
      <c r="N278" s="61">
        <f t="shared" ca="1" si="7"/>
        <v>0.13225828034188034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0.12578862222222226</v>
      </c>
    </row>
    <row r="279" spans="1:30">
      <c r="A279" s="63" t="s">
        <v>649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0.12051635555555562</v>
      </c>
      <c r="H279" s="58">
        <f t="shared" si="3"/>
        <v>16.269708000000008</v>
      </c>
      <c r="I279" s="2" t="s">
        <v>66</v>
      </c>
      <c r="J279" s="33" t="s">
        <v>320</v>
      </c>
      <c r="K279" s="59">
        <f t="shared" si="4"/>
        <v>43887</v>
      </c>
      <c r="L279" s="60" t="str">
        <f t="shared" ca="1" si="5"/>
        <v>2020/11/10</v>
      </c>
      <c r="M279" s="44">
        <f t="shared" ca="1" si="6"/>
        <v>34965</v>
      </c>
      <c r="N279" s="61">
        <f t="shared" ca="1" si="7"/>
        <v>0.16983965165165174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9.9483644444444408E-2</v>
      </c>
    </row>
    <row r="280" spans="1:30">
      <c r="A280" s="63" t="s">
        <v>650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0.11663684444444458</v>
      </c>
      <c r="H280" s="58">
        <f t="shared" si="3"/>
        <v>15.745974000000018</v>
      </c>
      <c r="I280" s="2" t="s">
        <v>66</v>
      </c>
      <c r="J280" s="33" t="s">
        <v>322</v>
      </c>
      <c r="K280" s="59">
        <f t="shared" si="4"/>
        <v>43888</v>
      </c>
      <c r="L280" s="60" t="str">
        <f t="shared" ca="1" si="5"/>
        <v>2020/11/10</v>
      </c>
      <c r="M280" s="44">
        <f t="shared" ca="1" si="6"/>
        <v>34830</v>
      </c>
      <c r="N280" s="61">
        <f t="shared" ca="1" si="7"/>
        <v>0.16500948923341965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0.10336315555555545</v>
      </c>
    </row>
    <row r="281" spans="1:30">
      <c r="A281" s="147" t="s">
        <v>651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975</v>
      </c>
      <c r="J281" s="155" t="s">
        <v>1410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972</v>
      </c>
    </row>
    <row r="282" spans="1:30">
      <c r="A282" s="147" t="s">
        <v>652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975</v>
      </c>
      <c r="J282" s="155" t="s">
        <v>1504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972</v>
      </c>
    </row>
    <row r="283" spans="1:30">
      <c r="A283" s="147" t="s">
        <v>653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975</v>
      </c>
      <c r="J283" s="155" t="s">
        <v>1505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972</v>
      </c>
    </row>
    <row r="284" spans="1:30">
      <c r="A284" s="63" t="s">
        <v>654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0.12524746666666672</v>
      </c>
      <c r="H284" s="58">
        <f>IF(G284="",$F$1*C284-B284,G284-B284)</f>
        <v>16.908408000000009</v>
      </c>
      <c r="I284" s="2" t="s">
        <v>66</v>
      </c>
      <c r="J284" s="33" t="s">
        <v>327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2020/11/10</v>
      </c>
      <c r="M284" s="44">
        <f ca="1">(L284-K284+1)*B284</f>
        <v>34020</v>
      </c>
      <c r="N284" s="61">
        <f ca="1">H284/M284*365</f>
        <v>0.18141002116402125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9.4752533333333305E-2</v>
      </c>
    </row>
    <row r="285" spans="1:30">
      <c r="A285" s="63" t="s">
        <v>655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0.10925631111111118</v>
      </c>
      <c r="H285" s="58">
        <f>IF(G285="",$F$1*C285-B285,G285-B285)</f>
        <v>14.74960200000001</v>
      </c>
      <c r="I285" s="2" t="s">
        <v>66</v>
      </c>
      <c r="J285" s="33" t="s">
        <v>329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2020/11/10</v>
      </c>
      <c r="M285" s="44">
        <f ca="1">(L285-K285+1)*B285</f>
        <v>33885</v>
      </c>
      <c r="N285" s="61">
        <f ca="1">H285/M285*365</f>
        <v>0.15887869942452423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0.11074368888888884</v>
      </c>
    </row>
    <row r="286" spans="1:30">
      <c r="A286" s="184" t="s">
        <v>1506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0.11606911111111112</v>
      </c>
      <c r="G286" s="190"/>
      <c r="H286" s="58">
        <f>IF(G286="",$F$1*C286-B286,G286-B286)</f>
        <v>15.669330000000002</v>
      </c>
      <c r="I286" s="2" t="s">
        <v>66</v>
      </c>
      <c r="J286" s="191" t="s">
        <v>1507</v>
      </c>
      <c r="K286" s="192">
        <v>43896</v>
      </c>
      <c r="L286" s="193" t="str">
        <f ca="1">IF(LEN(J286) &gt; 15,DATE(MID(J286,12,4),MID(J286,16,2),MID(J286,18,2)),TEXT(TODAY(),"yyyy/m/d"))</f>
        <v>2020/11/10</v>
      </c>
      <c r="M286" s="194">
        <v>17145</v>
      </c>
      <c r="N286" s="195">
        <f>H286/M286*365</f>
        <v>0.33358445319335089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0.10393088888888891</v>
      </c>
    </row>
    <row r="287" spans="1:30">
      <c r="A287" s="147" t="s">
        <v>824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975</v>
      </c>
      <c r="J287" s="155" t="s">
        <v>1463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972</v>
      </c>
    </row>
    <row r="288" spans="1:30">
      <c r="A288" s="147" t="s">
        <v>825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975</v>
      </c>
      <c r="J288" s="155" t="s">
        <v>1477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972</v>
      </c>
    </row>
    <row r="289" spans="1:30">
      <c r="A289" s="147" t="s">
        <v>826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975</v>
      </c>
      <c r="J289" s="155" t="s">
        <v>1478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972</v>
      </c>
    </row>
    <row r="290" spans="1:30">
      <c r="A290" s="147" t="s">
        <v>827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975</v>
      </c>
      <c r="J290" s="155" t="s">
        <v>1331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972</v>
      </c>
    </row>
    <row r="291" spans="1:30" ht="18" customHeight="1">
      <c r="A291" s="147" t="s">
        <v>828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975</v>
      </c>
      <c r="J291" s="155" t="s">
        <v>1332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972</v>
      </c>
    </row>
    <row r="292" spans="1:30">
      <c r="A292" s="147" t="s">
        <v>836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1304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972</v>
      </c>
    </row>
    <row r="293" spans="1:30">
      <c r="A293" s="147" t="s">
        <v>837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1305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972</v>
      </c>
    </row>
    <row r="294" spans="1:30">
      <c r="A294" s="147" t="s">
        <v>838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975</v>
      </c>
      <c r="J294" s="155" t="s">
        <v>1138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972</v>
      </c>
    </row>
    <row r="295" spans="1:30">
      <c r="A295" s="147" t="s">
        <v>839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975</v>
      </c>
      <c r="J295" s="155" t="s">
        <v>1139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972</v>
      </c>
    </row>
    <row r="296" spans="1:30">
      <c r="A296" s="147" t="s">
        <v>840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975</v>
      </c>
      <c r="J296" s="155" t="s">
        <v>1140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972</v>
      </c>
    </row>
    <row r="297" spans="1:30">
      <c r="A297" s="147" t="s">
        <v>847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975</v>
      </c>
      <c r="J297" s="155" t="s">
        <v>1141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972</v>
      </c>
    </row>
    <row r="298" spans="1:30">
      <c r="A298" s="147" t="s">
        <v>848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975</v>
      </c>
      <c r="J298" s="155" t="s">
        <v>1105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972</v>
      </c>
    </row>
    <row r="299" spans="1:30">
      <c r="A299" s="147" t="s">
        <v>849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975</v>
      </c>
      <c r="J299" s="155" t="s">
        <v>1133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972</v>
      </c>
    </row>
    <row r="300" spans="1:30">
      <c r="A300" s="147" t="s">
        <v>850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975</v>
      </c>
      <c r="J300" s="155" t="s">
        <v>1142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972</v>
      </c>
    </row>
    <row r="301" spans="1:30">
      <c r="A301" s="147" t="s">
        <v>851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975</v>
      </c>
      <c r="J301" s="155" t="s">
        <v>1143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972</v>
      </c>
    </row>
    <row r="302" spans="1:30">
      <c r="A302" s="147" t="s">
        <v>859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975</v>
      </c>
      <c r="J302" s="155" t="s">
        <v>1316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972</v>
      </c>
    </row>
    <row r="303" spans="1:30">
      <c r="A303" s="147" t="s">
        <v>860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975</v>
      </c>
      <c r="J303" s="155" t="s">
        <v>1317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972</v>
      </c>
    </row>
    <row r="304" spans="1:30">
      <c r="A304" s="147" t="s">
        <v>861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975</v>
      </c>
      <c r="J304" s="155" t="s">
        <v>1319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972</v>
      </c>
    </row>
    <row r="305" spans="1:30">
      <c r="A305" s="147" t="s">
        <v>862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975</v>
      </c>
      <c r="J305" s="155" t="s">
        <v>1333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972</v>
      </c>
    </row>
    <row r="306" spans="1:30">
      <c r="A306" s="147" t="s">
        <v>863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975</v>
      </c>
      <c r="J306" s="155" t="s">
        <v>1144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972</v>
      </c>
    </row>
    <row r="307" spans="1:30">
      <c r="A307" s="147" t="s">
        <v>868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1303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972</v>
      </c>
    </row>
    <row r="308" spans="1:30">
      <c r="A308" s="147" t="s">
        <v>869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1302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972</v>
      </c>
    </row>
    <row r="309" spans="1:30">
      <c r="A309" s="147" t="s">
        <v>870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975</v>
      </c>
      <c r="J309" s="155" t="s">
        <v>1318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972</v>
      </c>
    </row>
    <row r="310" spans="1:30">
      <c r="A310" s="147" t="s">
        <v>871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1301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972</v>
      </c>
    </row>
    <row r="311" spans="1:30">
      <c r="A311" s="147" t="s">
        <v>878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975</v>
      </c>
      <c r="J311" s="155" t="s">
        <v>1145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972</v>
      </c>
    </row>
    <row r="312" spans="1:30">
      <c r="A312" s="147" t="s">
        <v>879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975</v>
      </c>
      <c r="J312" s="155" t="s">
        <v>1320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972</v>
      </c>
    </row>
    <row r="313" spans="1:30">
      <c r="A313" s="147" t="s">
        <v>880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1300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972</v>
      </c>
    </row>
    <row r="314" spans="1:30">
      <c r="A314" s="147" t="s">
        <v>881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975</v>
      </c>
      <c r="J314" s="155" t="s">
        <v>1321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972</v>
      </c>
    </row>
    <row r="315" spans="1:30">
      <c r="A315" s="147" t="s">
        <v>882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975</v>
      </c>
      <c r="J315" s="155" t="s">
        <v>1322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972</v>
      </c>
    </row>
    <row r="316" spans="1:30">
      <c r="A316" s="147" t="s">
        <v>888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975</v>
      </c>
      <c r="J316" s="155" t="s">
        <v>1323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972</v>
      </c>
    </row>
    <row r="317" spans="1:30">
      <c r="A317" s="147" t="s">
        <v>889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975</v>
      </c>
      <c r="J317" s="155" t="s">
        <v>1324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972</v>
      </c>
    </row>
    <row r="318" spans="1:30">
      <c r="A318" s="147" t="s">
        <v>890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975</v>
      </c>
      <c r="J318" s="155" t="s">
        <v>1325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972</v>
      </c>
    </row>
    <row r="319" spans="1:30">
      <c r="A319" s="147" t="s">
        <v>891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975</v>
      </c>
      <c r="J319" s="155" t="s">
        <v>1326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972</v>
      </c>
    </row>
    <row r="320" spans="1:30">
      <c r="A320" s="147" t="s">
        <v>892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1299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972</v>
      </c>
    </row>
    <row r="321" spans="1:30">
      <c r="A321" s="147" t="s">
        <v>897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1298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972</v>
      </c>
    </row>
    <row r="322" spans="1:30">
      <c r="A322" s="147" t="s">
        <v>898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1297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972</v>
      </c>
    </row>
    <row r="323" spans="1:30">
      <c r="A323" s="147" t="s">
        <v>899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1296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972</v>
      </c>
    </row>
    <row r="324" spans="1:30">
      <c r="A324" s="147" t="s">
        <v>900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975</v>
      </c>
      <c r="J324" s="155" t="s">
        <v>1314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972</v>
      </c>
    </row>
    <row r="325" spans="1:30">
      <c r="A325" s="147" t="s">
        <v>901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975</v>
      </c>
      <c r="J325" s="155" t="s">
        <v>1334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972</v>
      </c>
    </row>
    <row r="326" spans="1:30">
      <c r="A326" s="147" t="s">
        <v>902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975</v>
      </c>
      <c r="J326" s="155" t="s">
        <v>1335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972</v>
      </c>
    </row>
    <row r="327" spans="1:30">
      <c r="A327" s="147" t="s">
        <v>903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975</v>
      </c>
      <c r="J327" s="155" t="s">
        <v>1474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972</v>
      </c>
    </row>
    <row r="328" spans="1:30">
      <c r="A328" s="147" t="s">
        <v>907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975</v>
      </c>
      <c r="J328" s="155" t="s">
        <v>1336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972</v>
      </c>
    </row>
    <row r="329" spans="1:30">
      <c r="A329" s="147" t="s">
        <v>908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975</v>
      </c>
      <c r="J329" s="155" t="s">
        <v>1475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972</v>
      </c>
    </row>
    <row r="330" spans="1:30">
      <c r="A330" s="147" t="s">
        <v>909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975</v>
      </c>
      <c r="J330" s="155" t="s">
        <v>1471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972</v>
      </c>
    </row>
    <row r="331" spans="1:30">
      <c r="A331" s="147" t="s">
        <v>910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975</v>
      </c>
      <c r="J331" s="155" t="s">
        <v>1337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972</v>
      </c>
    </row>
    <row r="332" spans="1:30">
      <c r="A332" s="147" t="s">
        <v>911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975</v>
      </c>
      <c r="J332" s="155" t="s">
        <v>1479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972</v>
      </c>
    </row>
    <row r="333" spans="1:30">
      <c r="A333" s="147" t="s">
        <v>922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975</v>
      </c>
      <c r="J333" s="155" t="s">
        <v>1340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972</v>
      </c>
    </row>
    <row r="334" spans="1:30">
      <c r="A334" s="147" t="s">
        <v>923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975</v>
      </c>
      <c r="J334" s="155" t="s">
        <v>1476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972</v>
      </c>
    </row>
    <row r="335" spans="1:30">
      <c r="A335" s="147" t="s">
        <v>924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975</v>
      </c>
      <c r="J335" s="155" t="s">
        <v>1338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972</v>
      </c>
    </row>
    <row r="336" spans="1:30">
      <c r="A336" s="147" t="s">
        <v>925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975</v>
      </c>
      <c r="J336" s="155" t="s">
        <v>1339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972</v>
      </c>
    </row>
    <row r="337" spans="1:30">
      <c r="A337" s="147" t="s">
        <v>926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975</v>
      </c>
      <c r="J337" s="155" t="s">
        <v>1327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972</v>
      </c>
    </row>
    <row r="338" spans="1:30">
      <c r="A338" s="147" t="s">
        <v>927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975</v>
      </c>
      <c r="J338" s="155" t="s">
        <v>1329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972</v>
      </c>
    </row>
    <row r="339" spans="1:30">
      <c r="A339" s="147" t="s">
        <v>928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975</v>
      </c>
      <c r="J339" s="155" t="s">
        <v>1341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972</v>
      </c>
    </row>
    <row r="340" spans="1:30">
      <c r="A340" s="147" t="s">
        <v>929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975</v>
      </c>
      <c r="J340" s="155" t="s">
        <v>1342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972</v>
      </c>
    </row>
    <row r="341" spans="1:30">
      <c r="A341" s="147" t="s">
        <v>930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975</v>
      </c>
      <c r="J341" s="155" t="s">
        <v>1330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972</v>
      </c>
    </row>
    <row r="342" spans="1:30">
      <c r="A342" s="147" t="s">
        <v>931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975</v>
      </c>
      <c r="J342" s="155" t="s">
        <v>1343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972</v>
      </c>
    </row>
    <row r="343" spans="1:30">
      <c r="A343" s="147" t="s">
        <v>938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975</v>
      </c>
      <c r="J343" s="155" t="s">
        <v>1470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972</v>
      </c>
    </row>
    <row r="344" spans="1:30">
      <c r="A344" s="147" t="s">
        <v>939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975</v>
      </c>
      <c r="J344" s="155" t="s">
        <v>1480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972</v>
      </c>
    </row>
    <row r="345" spans="1:30">
      <c r="A345" s="147" t="s">
        <v>940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975</v>
      </c>
      <c r="J345" s="155" t="s">
        <v>1482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972</v>
      </c>
    </row>
    <row r="346" spans="1:30">
      <c r="A346" s="147" t="s">
        <v>941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975</v>
      </c>
      <c r="J346" s="155" t="s">
        <v>1481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972</v>
      </c>
    </row>
    <row r="347" spans="1:30">
      <c r="A347" s="147" t="s">
        <v>942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975</v>
      </c>
      <c r="J347" s="155" t="s">
        <v>1483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972</v>
      </c>
    </row>
    <row r="348" spans="1:30">
      <c r="A348" s="147" t="s">
        <v>953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975</v>
      </c>
      <c r="J348" s="155" t="s">
        <v>1484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972</v>
      </c>
    </row>
    <row r="349" spans="1:30">
      <c r="A349" s="147" t="s">
        <v>954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975</v>
      </c>
      <c r="J349" s="155" t="s">
        <v>1486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972</v>
      </c>
    </row>
    <row r="350" spans="1:30">
      <c r="A350" s="147" t="s">
        <v>955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975</v>
      </c>
      <c r="J350" s="155" t="s">
        <v>1488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972</v>
      </c>
    </row>
    <row r="351" spans="1:30">
      <c r="A351" s="147" t="s">
        <v>956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975</v>
      </c>
      <c r="J351" s="155" t="s">
        <v>1485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972</v>
      </c>
    </row>
    <row r="352" spans="1:30">
      <c r="A352" s="147" t="s">
        <v>957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975</v>
      </c>
      <c r="J352" s="155" t="s">
        <v>1487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972</v>
      </c>
    </row>
    <row r="353" spans="1:30">
      <c r="A353" s="147" t="s">
        <v>967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975</v>
      </c>
      <c r="J353" s="155" t="s">
        <v>1469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972</v>
      </c>
    </row>
    <row r="354" spans="1:30">
      <c r="A354" s="63" t="s">
        <v>968</v>
      </c>
      <c r="B354" s="2">
        <v>135</v>
      </c>
      <c r="C354" s="56">
        <v>117.87</v>
      </c>
      <c r="D354" s="57">
        <v>1.1447000000000001</v>
      </c>
      <c r="E354" s="32">
        <f t="shared" ref="E354:E417" si="21">10%*Q354+13%</f>
        <v>0.22000000000000003</v>
      </c>
      <c r="F354" s="26">
        <f t="shared" ref="F354:F417" si="22">IF(G354="",($F$1*C354-B354)/B354,H354/B354)</f>
        <v>0.11531213333333354</v>
      </c>
      <c r="H354" s="58">
        <f t="shared" ref="H354:H417" si="23">IF(G354="",$F$1*C354-B354,G354-B354)</f>
        <v>15.567138000000028</v>
      </c>
      <c r="I354" s="2" t="s">
        <v>66</v>
      </c>
      <c r="J354" s="33" t="s">
        <v>960</v>
      </c>
      <c r="K354" s="59">
        <f t="shared" ref="K354:K417" si="24">DATE(MID(J354,1,4),MID(J354,5,2),MID(J354,7,2))</f>
        <v>43998</v>
      </c>
      <c r="L354" s="60" t="str">
        <f t="shared" ref="L354:L417" ca="1" si="25">IF(LEN(J354) &gt; 15,DATE(MID(J354,12,4),MID(J354,16,2),MID(J354,18,2)),TEXT(TODAY(),"yyyy/m/d"))</f>
        <v>2020/11/10</v>
      </c>
      <c r="M354" s="44">
        <f t="shared" ref="M354:M417" ca="1" si="26">(L354-K354+1)*B354</f>
        <v>19980</v>
      </c>
      <c r="N354" s="61">
        <f t="shared" ref="N354:N417" ca="1" si="27">H354/M354*365</f>
        <v>0.2843846531531537</v>
      </c>
      <c r="O354" s="35">
        <f t="shared" ref="O354:O417" si="28">D354*C354</f>
        <v>134.92578900000001</v>
      </c>
      <c r="P354" s="35">
        <f t="shared" ref="P354:P417" si="29">O354-B354</f>
        <v>-7.4210999999991145E-2</v>
      </c>
      <c r="Q354" s="36">
        <f t="shared" ref="Q354:Q417" si="30">B354/150</f>
        <v>0.9</v>
      </c>
      <c r="R354" s="37">
        <f t="shared" ref="R354:R417" si="31">R353+C354-T354</f>
        <v>41630.799999999974</v>
      </c>
      <c r="S354" s="38">
        <f t="shared" ref="S354:S417" si="32">R354*D354</f>
        <v>47654.776759999972</v>
      </c>
      <c r="T354" s="38"/>
      <c r="U354" s="62"/>
      <c r="V354" s="39">
        <f t="shared" ref="V354:V417" si="33">U354+V353</f>
        <v>12581.689999999999</v>
      </c>
      <c r="W354" s="39">
        <f t="shared" ref="W354:W417" si="34">S354+V354</f>
        <v>60236.466759999967</v>
      </c>
      <c r="X354" s="1">
        <f t="shared" ref="X354:X417" si="35">X353+B354</f>
        <v>52565</v>
      </c>
      <c r="Y354" s="37">
        <f t="shared" ref="Y354:Y417" si="36">W354-X354</f>
        <v>7671.4667599999666</v>
      </c>
      <c r="Z354" s="204">
        <f t="shared" ref="Z354:Z417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417" si="39">Z354-AB354</f>
        <v>-2.5215001802405101E-2</v>
      </c>
      <c r="AD354" s="40">
        <f t="shared" ref="AD354:AD417" si="40">IF(E354-F354&lt;0,"达成",E354-F354)</f>
        <v>0.10468786666666649</v>
      </c>
    </row>
    <row r="355" spans="1:30">
      <c r="A355" s="63" t="s">
        <v>969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0.10840471111111112</v>
      </c>
      <c r="H355" s="58">
        <f t="shared" si="23"/>
        <v>14.634636</v>
      </c>
      <c r="I355" s="2" t="s">
        <v>66</v>
      </c>
      <c r="J355" s="33" t="s">
        <v>962</v>
      </c>
      <c r="K355" s="59">
        <f t="shared" si="24"/>
        <v>43999</v>
      </c>
      <c r="L355" s="60" t="str">
        <f t="shared" ca="1" si="25"/>
        <v>2020/11/10</v>
      </c>
      <c r="M355" s="44">
        <f t="shared" ca="1" si="26"/>
        <v>19845</v>
      </c>
      <c r="N355" s="61">
        <f t="shared" ca="1" si="27"/>
        <v>0.26916816024187457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0.11159528888888891</v>
      </c>
    </row>
    <row r="356" spans="1:30">
      <c r="A356" s="63" t="s">
        <v>970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0.10793160000000016</v>
      </c>
      <c r="H356" s="58">
        <f t="shared" si="23"/>
        <v>14.57076600000002</v>
      </c>
      <c r="I356" s="2" t="s">
        <v>66</v>
      </c>
      <c r="J356" s="33" t="s">
        <v>964</v>
      </c>
      <c r="K356" s="59">
        <f t="shared" si="24"/>
        <v>44000</v>
      </c>
      <c r="L356" s="60" t="str">
        <f t="shared" ca="1" si="25"/>
        <v>2020/11/10</v>
      </c>
      <c r="M356" s="44">
        <f t="shared" ca="1" si="26"/>
        <v>19710</v>
      </c>
      <c r="N356" s="61">
        <f t="shared" ca="1" si="27"/>
        <v>0.26982900000000037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0.11206839999999987</v>
      </c>
    </row>
    <row r="357" spans="1:30">
      <c r="A357" s="63" t="s">
        <v>971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9.610382222222226E-2</v>
      </c>
      <c r="H357" s="58">
        <f t="shared" si="23"/>
        <v>12.974016000000006</v>
      </c>
      <c r="I357" s="2" t="s">
        <v>66</v>
      </c>
      <c r="J357" s="33" t="s">
        <v>966</v>
      </c>
      <c r="K357" s="59">
        <f t="shared" si="24"/>
        <v>44001</v>
      </c>
      <c r="L357" s="60" t="str">
        <f t="shared" ca="1" si="25"/>
        <v>2020/11/10</v>
      </c>
      <c r="M357" s="44">
        <f t="shared" ca="1" si="26"/>
        <v>19575</v>
      </c>
      <c r="N357" s="61">
        <f t="shared" ca="1" si="27"/>
        <v>0.24191651800766298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0.12389617777777777</v>
      </c>
    </row>
    <row r="358" spans="1:30">
      <c r="A358" s="63" t="s">
        <v>983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9.4968355555555578E-2</v>
      </c>
      <c r="H358" s="58">
        <f t="shared" si="23"/>
        <v>12.820728000000003</v>
      </c>
      <c r="I358" s="2" t="s">
        <v>66</v>
      </c>
      <c r="J358" s="33" t="s">
        <v>984</v>
      </c>
      <c r="K358" s="59">
        <f t="shared" si="24"/>
        <v>44004</v>
      </c>
      <c r="L358" s="60" t="str">
        <f t="shared" ca="1" si="25"/>
        <v>2020/11/10</v>
      </c>
      <c r="M358" s="44">
        <f t="shared" ca="1" si="26"/>
        <v>19170</v>
      </c>
      <c r="N358" s="61">
        <f t="shared" ca="1" si="27"/>
        <v>0.24410880125195622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0.12503164444444445</v>
      </c>
    </row>
    <row r="359" spans="1:30">
      <c r="A359" s="63" t="s">
        <v>985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9.1088844444444539E-2</v>
      </c>
      <c r="H359" s="58">
        <f t="shared" si="23"/>
        <v>12.296994000000012</v>
      </c>
      <c r="I359" s="2" t="s">
        <v>66</v>
      </c>
      <c r="J359" s="33" t="s">
        <v>986</v>
      </c>
      <c r="K359" s="59">
        <f t="shared" si="24"/>
        <v>44005</v>
      </c>
      <c r="L359" s="60" t="str">
        <f t="shared" ca="1" si="25"/>
        <v>2020/11/10</v>
      </c>
      <c r="M359" s="44">
        <f t="shared" ca="1" si="26"/>
        <v>19035</v>
      </c>
      <c r="N359" s="61">
        <f t="shared" ca="1" si="27"/>
        <v>0.23579736327817202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0.12891115555555549</v>
      </c>
    </row>
    <row r="360" spans="1:30">
      <c r="A360" s="63" t="s">
        <v>987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9.307591111111109E-2</v>
      </c>
      <c r="H360" s="58">
        <f t="shared" si="23"/>
        <v>12.565247999999997</v>
      </c>
      <c r="I360" s="2" t="s">
        <v>66</v>
      </c>
      <c r="J360" s="33" t="s">
        <v>988</v>
      </c>
      <c r="K360" s="59">
        <f t="shared" si="24"/>
        <v>44006</v>
      </c>
      <c r="L360" s="60" t="str">
        <f t="shared" ca="1" si="25"/>
        <v>2020/11/10</v>
      </c>
      <c r="M360" s="44">
        <f t="shared" ca="1" si="26"/>
        <v>18900</v>
      </c>
      <c r="N360" s="61">
        <f t="shared" ca="1" si="27"/>
        <v>0.24266219682539675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0.12692408888888895</v>
      </c>
    </row>
    <row r="361" spans="1:30">
      <c r="A361" s="63" t="s">
        <v>1106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9.7807022222222192E-2</v>
      </c>
      <c r="H361" s="58">
        <f t="shared" si="23"/>
        <v>13.203947999999997</v>
      </c>
      <c r="I361" s="2" t="s">
        <v>66</v>
      </c>
      <c r="J361" s="33" t="s">
        <v>1111</v>
      </c>
      <c r="K361" s="59">
        <f t="shared" si="24"/>
        <v>44011</v>
      </c>
      <c r="L361" s="60" t="str">
        <f t="shared" ca="1" si="25"/>
        <v>2020/11/10</v>
      </c>
      <c r="M361" s="44">
        <f t="shared" ca="1" si="26"/>
        <v>18225</v>
      </c>
      <c r="N361" s="61">
        <f t="shared" ca="1" si="27"/>
        <v>0.26444120823045258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0.12219297777777784</v>
      </c>
    </row>
    <row r="362" spans="1:30">
      <c r="A362" s="63" t="s">
        <v>1107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7.9544933333333484E-2</v>
      </c>
      <c r="H362" s="58">
        <f t="shared" si="23"/>
        <v>10.73856600000002</v>
      </c>
      <c r="I362" s="2" t="s">
        <v>66</v>
      </c>
      <c r="J362" s="33" t="s">
        <v>1112</v>
      </c>
      <c r="K362" s="59">
        <f t="shared" si="24"/>
        <v>44012</v>
      </c>
      <c r="L362" s="60" t="str">
        <f t="shared" ca="1" si="25"/>
        <v>2020/11/10</v>
      </c>
      <c r="M362" s="44">
        <f t="shared" ca="1" si="26"/>
        <v>18090</v>
      </c>
      <c r="N362" s="61">
        <f t="shared" ca="1" si="27"/>
        <v>0.21667090049751284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0.14045506666666654</v>
      </c>
    </row>
    <row r="363" spans="1:30">
      <c r="A363" s="63" t="s">
        <v>1108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7.6327777777777966E-2</v>
      </c>
      <c r="H363" s="58">
        <f t="shared" si="23"/>
        <v>10.304250000000025</v>
      </c>
      <c r="I363" s="2" t="s">
        <v>66</v>
      </c>
      <c r="J363" s="33" t="s">
        <v>1113</v>
      </c>
      <c r="K363" s="59">
        <f t="shared" si="24"/>
        <v>44013</v>
      </c>
      <c r="L363" s="60" t="str">
        <f t="shared" ca="1" si="25"/>
        <v>2020/11/10</v>
      </c>
      <c r="M363" s="44">
        <f t="shared" ca="1" si="26"/>
        <v>17955</v>
      </c>
      <c r="N363" s="61">
        <f t="shared" ca="1" si="27"/>
        <v>0.20947096908939064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0.14367222222222206</v>
      </c>
    </row>
    <row r="364" spans="1:30">
      <c r="A364" s="63" t="s">
        <v>1109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5.9579644444444621E-2</v>
      </c>
      <c r="H364" s="58">
        <f t="shared" si="23"/>
        <v>8.0432520000000238</v>
      </c>
      <c r="I364" s="2" t="s">
        <v>66</v>
      </c>
      <c r="J364" s="33" t="s">
        <v>1115</v>
      </c>
      <c r="K364" s="59">
        <f t="shared" si="24"/>
        <v>44014</v>
      </c>
      <c r="L364" s="60" t="str">
        <f t="shared" ca="1" si="25"/>
        <v>2020/11/10</v>
      </c>
      <c r="M364" s="44">
        <f t="shared" ca="1" si="26"/>
        <v>17820</v>
      </c>
      <c r="N364" s="61">
        <f t="shared" ca="1" si="27"/>
        <v>0.16474674410774459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0.16042035555555539</v>
      </c>
    </row>
    <row r="365" spans="1:30">
      <c r="A365" s="63" t="s">
        <v>1110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4.6616400000000044E-2</v>
      </c>
      <c r="H365" s="58">
        <f t="shared" si="23"/>
        <v>6.2932140000000061</v>
      </c>
      <c r="I365" s="2" t="s">
        <v>66</v>
      </c>
      <c r="J365" s="33" t="s">
        <v>1117</v>
      </c>
      <c r="K365" s="59">
        <f t="shared" si="24"/>
        <v>44015</v>
      </c>
      <c r="L365" s="60" t="str">
        <f t="shared" ca="1" si="25"/>
        <v>2020/11/10</v>
      </c>
      <c r="M365" s="44">
        <f t="shared" ca="1" si="26"/>
        <v>17685</v>
      </c>
      <c r="N365" s="61">
        <f t="shared" ca="1" si="27"/>
        <v>0.12988538931297722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0.17338359999999997</v>
      </c>
    </row>
    <row r="366" spans="1:30">
      <c r="A366" s="63" t="s">
        <v>1464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6.3783000000000815E-3</v>
      </c>
      <c r="H366" s="58">
        <f t="shared" si="23"/>
        <v>0.76539600000000974</v>
      </c>
      <c r="I366" s="2" t="s">
        <v>66</v>
      </c>
      <c r="J366" s="33" t="s">
        <v>1453</v>
      </c>
      <c r="K366" s="59">
        <f t="shared" si="24"/>
        <v>44018</v>
      </c>
      <c r="L366" s="60" t="str">
        <f t="shared" ca="1" si="25"/>
        <v>2020/11/10</v>
      </c>
      <c r="M366" s="44">
        <f t="shared" ca="1" si="26"/>
        <v>15360</v>
      </c>
      <c r="N366" s="61">
        <f t="shared" ca="1" si="27"/>
        <v>1.8188121093750231E-2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0.20362169999999993</v>
      </c>
    </row>
    <row r="367" spans="1:30">
      <c r="A367" s="63" t="s">
        <v>1465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-6.6085999999999723E-3</v>
      </c>
      <c r="H367" s="58">
        <f t="shared" si="23"/>
        <v>-0.79303199999999663</v>
      </c>
      <c r="I367" s="2" t="s">
        <v>66</v>
      </c>
      <c r="J367" s="33" t="s">
        <v>1455</v>
      </c>
      <c r="K367" s="59">
        <f t="shared" si="24"/>
        <v>44019</v>
      </c>
      <c r="L367" s="60" t="str">
        <f t="shared" ca="1" si="25"/>
        <v>2020/11/10</v>
      </c>
      <c r="M367" s="44">
        <f t="shared" ca="1" si="26"/>
        <v>15240</v>
      </c>
      <c r="N367" s="61">
        <f t="shared" ca="1" si="27"/>
        <v>-1.8993220472440866E-2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0.21660859999999998</v>
      </c>
    </row>
    <row r="368" spans="1:30">
      <c r="A368" s="63" t="s">
        <v>1466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-2.853729999999987E-2</v>
      </c>
      <c r="H368" s="58">
        <f t="shared" si="23"/>
        <v>-3.4244759999999843</v>
      </c>
      <c r="I368" s="2" t="s">
        <v>66</v>
      </c>
      <c r="J368" s="33" t="s">
        <v>1457</v>
      </c>
      <c r="K368" s="59">
        <f t="shared" si="24"/>
        <v>44020</v>
      </c>
      <c r="L368" s="60" t="str">
        <f t="shared" ca="1" si="25"/>
        <v>2020/11/10</v>
      </c>
      <c r="M368" s="44">
        <f t="shared" ca="1" si="26"/>
        <v>15120</v>
      </c>
      <c r="N368" s="61">
        <f t="shared" ca="1" si="27"/>
        <v>-8.2667575396825024E-2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0.2385372999999999</v>
      </c>
    </row>
    <row r="369" spans="1:30">
      <c r="A369" s="63" t="s">
        <v>1467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-5.0572449999999949E-2</v>
      </c>
      <c r="H369" s="58">
        <f t="shared" si="23"/>
        <v>-6.0686939999999936</v>
      </c>
      <c r="I369" s="2" t="s">
        <v>66</v>
      </c>
      <c r="J369" s="33" t="s">
        <v>1459</v>
      </c>
      <c r="K369" s="59">
        <f t="shared" si="24"/>
        <v>44021</v>
      </c>
      <c r="L369" s="60" t="str">
        <f t="shared" ca="1" si="25"/>
        <v>2020/11/10</v>
      </c>
      <c r="M369" s="44">
        <f t="shared" ca="1" si="26"/>
        <v>15000</v>
      </c>
      <c r="N369" s="61">
        <f t="shared" ca="1" si="27"/>
        <v>-0.14767155399999984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0.26057244999999996</v>
      </c>
    </row>
    <row r="370" spans="1:30">
      <c r="A370" s="63" t="s">
        <v>1468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-4.9295049999999917E-2</v>
      </c>
      <c r="H370" s="58">
        <f t="shared" si="23"/>
        <v>-5.9154059999999902</v>
      </c>
      <c r="I370" s="2" t="s">
        <v>66</v>
      </c>
      <c r="J370" s="33" t="s">
        <v>1461</v>
      </c>
      <c r="K370" s="59">
        <f t="shared" si="24"/>
        <v>44022</v>
      </c>
      <c r="L370" s="60" t="str">
        <f t="shared" ca="1" si="25"/>
        <v>2020/11/10</v>
      </c>
      <c r="M370" s="44">
        <f t="shared" ca="1" si="26"/>
        <v>14880</v>
      </c>
      <c r="N370" s="61">
        <f t="shared" ca="1" si="27"/>
        <v>-0.1451023649193546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0.25929504999999992</v>
      </c>
    </row>
    <row r="371" spans="1:30">
      <c r="A371" s="63" t="s">
        <v>1529</v>
      </c>
      <c r="B371" s="2">
        <v>120</v>
      </c>
      <c r="C371" s="180">
        <v>86.63</v>
      </c>
      <c r="D371" s="181">
        <v>1.3845000000000001</v>
      </c>
      <c r="E371" s="32">
        <f t="shared" si="21"/>
        <v>0.21000000000000002</v>
      </c>
      <c r="F371" s="26">
        <f t="shared" si="22"/>
        <v>-7.7823649999999966E-2</v>
      </c>
      <c r="H371" s="58">
        <f t="shared" si="23"/>
        <v>-9.3388379999999955</v>
      </c>
      <c r="I371" s="2" t="s">
        <v>66</v>
      </c>
      <c r="J371" s="33" t="s">
        <v>1520</v>
      </c>
      <c r="K371" s="59">
        <f t="shared" si="24"/>
        <v>44025</v>
      </c>
      <c r="L371" s="60" t="str">
        <f t="shared" ca="1" si="25"/>
        <v>2020/11/10</v>
      </c>
      <c r="M371" s="44">
        <f t="shared" ca="1" si="26"/>
        <v>14520</v>
      </c>
      <c r="N371" s="61">
        <f t="shared" ca="1" si="27"/>
        <v>-0.23475729132231396</v>
      </c>
      <c r="O371" s="35">
        <f t="shared" si="28"/>
        <v>119.939235</v>
      </c>
      <c r="P371" s="35">
        <f t="shared" si="29"/>
        <v>-6.0765000000003511E-2</v>
      </c>
      <c r="Q371" s="36">
        <f t="shared" si="30"/>
        <v>0.8</v>
      </c>
      <c r="R371" s="37">
        <f t="shared" si="31"/>
        <v>2865.269999999955</v>
      </c>
      <c r="S371" s="38">
        <f t="shared" si="32"/>
        <v>3966.9663149999378</v>
      </c>
      <c r="T371" s="38">
        <v>4154.74</v>
      </c>
      <c r="U371" s="62">
        <v>5746.49</v>
      </c>
      <c r="V371" s="39">
        <f t="shared" si="33"/>
        <v>63905.729999999989</v>
      </c>
      <c r="W371" s="39">
        <f t="shared" si="34"/>
        <v>67872.696314999921</v>
      </c>
      <c r="X371" s="1">
        <f t="shared" si="35"/>
        <v>54770</v>
      </c>
      <c r="Y371" s="37">
        <f t="shared" si="36"/>
        <v>13102.696314999921</v>
      </c>
      <c r="Z371" s="204">
        <f t="shared" si="37"/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si="39"/>
        <v>-0.16582321663662558</v>
      </c>
      <c r="AD371" s="40">
        <f t="shared" si="40"/>
        <v>0.28782364999999999</v>
      </c>
    </row>
    <row r="372" spans="1:30">
      <c r="A372" s="63" t="s">
        <v>1530</v>
      </c>
      <c r="B372" s="2">
        <v>120</v>
      </c>
      <c r="C372" s="180">
        <v>87.72</v>
      </c>
      <c r="D372" s="181">
        <v>1.3673</v>
      </c>
      <c r="E372" s="32">
        <f t="shared" si="21"/>
        <v>0.21000000000000002</v>
      </c>
      <c r="F372" s="26">
        <f t="shared" si="22"/>
        <v>-6.6220600000000004E-2</v>
      </c>
      <c r="H372" s="58">
        <f t="shared" si="23"/>
        <v>-7.946472</v>
      </c>
      <c r="I372" s="2" t="s">
        <v>66</v>
      </c>
      <c r="J372" s="33" t="s">
        <v>1522</v>
      </c>
      <c r="K372" s="59">
        <f t="shared" si="24"/>
        <v>44026</v>
      </c>
      <c r="L372" s="60" t="str">
        <f t="shared" ca="1" si="25"/>
        <v>2020/11/10</v>
      </c>
      <c r="M372" s="44">
        <f t="shared" ca="1" si="26"/>
        <v>14400</v>
      </c>
      <c r="N372" s="61">
        <f t="shared" ca="1" si="27"/>
        <v>-0.20142099166666666</v>
      </c>
      <c r="O372" s="35">
        <f t="shared" si="28"/>
        <v>119.939556</v>
      </c>
      <c r="P372" s="35">
        <f t="shared" si="29"/>
        <v>-6.0444000000003939E-2</v>
      </c>
      <c r="Q372" s="36">
        <f t="shared" si="30"/>
        <v>0.8</v>
      </c>
      <c r="R372" s="37">
        <f t="shared" si="31"/>
        <v>2952.9899999999548</v>
      </c>
      <c r="S372" s="38">
        <f t="shared" si="32"/>
        <v>4037.6232269999382</v>
      </c>
      <c r="T372" s="38"/>
      <c r="U372" s="62"/>
      <c r="V372" s="39">
        <f t="shared" si="33"/>
        <v>63905.729999999989</v>
      </c>
      <c r="W372" s="39">
        <f t="shared" si="34"/>
        <v>67943.353226999927</v>
      </c>
      <c r="X372" s="1">
        <f t="shared" si="35"/>
        <v>54890</v>
      </c>
      <c r="Y372" s="37">
        <f t="shared" si="36"/>
        <v>13053.353226999927</v>
      </c>
      <c r="Z372" s="204">
        <f t="shared" si="3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39"/>
        <v>-0.14893354653119828</v>
      </c>
      <c r="AD372" s="40">
        <f t="shared" si="40"/>
        <v>0.27622060000000004</v>
      </c>
    </row>
    <row r="373" spans="1:30">
      <c r="A373" s="63" t="s">
        <v>1531</v>
      </c>
      <c r="B373" s="2">
        <v>120</v>
      </c>
      <c r="C373" s="180">
        <v>89.44</v>
      </c>
      <c r="D373" s="181">
        <v>1.341</v>
      </c>
      <c r="E373" s="32">
        <f t="shared" si="21"/>
        <v>0.21000000000000002</v>
      </c>
      <c r="F373" s="26">
        <f t="shared" si="22"/>
        <v>-4.7911199999999945E-2</v>
      </c>
      <c r="H373" s="58">
        <f t="shared" si="23"/>
        <v>-5.7493439999999936</v>
      </c>
      <c r="I373" s="2" t="s">
        <v>66</v>
      </c>
      <c r="J373" s="33" t="s">
        <v>1524</v>
      </c>
      <c r="K373" s="59">
        <f t="shared" si="24"/>
        <v>44027</v>
      </c>
      <c r="L373" s="60" t="str">
        <f t="shared" ca="1" si="25"/>
        <v>2020/11/10</v>
      </c>
      <c r="M373" s="44">
        <f t="shared" ca="1" si="26"/>
        <v>14280</v>
      </c>
      <c r="N373" s="61">
        <f t="shared" ca="1" si="27"/>
        <v>-0.1469545210084032</v>
      </c>
      <c r="O373" s="35">
        <f t="shared" si="28"/>
        <v>119.93903999999999</v>
      </c>
      <c r="P373" s="35">
        <f t="shared" si="29"/>
        <v>-6.0960000000008563E-2</v>
      </c>
      <c r="Q373" s="36">
        <f t="shared" si="30"/>
        <v>0.8</v>
      </c>
      <c r="R373" s="37">
        <f t="shared" si="31"/>
        <v>3042.4299999999548</v>
      </c>
      <c r="S373" s="38">
        <f t="shared" si="32"/>
        <v>4079.8986299999392</v>
      </c>
      <c r="T373" s="38"/>
      <c r="U373" s="62"/>
      <c r="V373" s="39">
        <f t="shared" si="33"/>
        <v>63905.729999999989</v>
      </c>
      <c r="W373" s="39">
        <f t="shared" si="34"/>
        <v>67985.628629999934</v>
      </c>
      <c r="X373" s="1">
        <f t="shared" si="35"/>
        <v>55010</v>
      </c>
      <c r="Y373" s="37">
        <f t="shared" si="36"/>
        <v>12975.628629999934</v>
      </c>
      <c r="Z373" s="204">
        <f t="shared" si="3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39"/>
        <v>-0.12339745820677872</v>
      </c>
      <c r="AD373" s="40">
        <f t="shared" si="40"/>
        <v>0.25791119999999995</v>
      </c>
    </row>
    <row r="374" spans="1:30">
      <c r="A374" s="63" t="s">
        <v>1532</v>
      </c>
      <c r="B374" s="2">
        <v>120</v>
      </c>
      <c r="C374" s="180">
        <v>93.69</v>
      </c>
      <c r="D374" s="181">
        <v>1.2802</v>
      </c>
      <c r="E374" s="32">
        <f t="shared" si="21"/>
        <v>0.21000000000000002</v>
      </c>
      <c r="F374" s="26">
        <f t="shared" si="22"/>
        <v>-2.6699499999999431E-3</v>
      </c>
      <c r="H374" s="58">
        <f t="shared" si="23"/>
        <v>-0.32039399999999318</v>
      </c>
      <c r="I374" s="2" t="s">
        <v>66</v>
      </c>
      <c r="J374" s="33" t="s">
        <v>1526</v>
      </c>
      <c r="K374" s="59">
        <f t="shared" si="24"/>
        <v>44028</v>
      </c>
      <c r="L374" s="60" t="str">
        <f t="shared" ca="1" si="25"/>
        <v>2020/11/10</v>
      </c>
      <c r="M374" s="44">
        <f t="shared" ca="1" si="26"/>
        <v>14160</v>
      </c>
      <c r="N374" s="61">
        <f t="shared" ca="1" si="27"/>
        <v>-8.2587436440676211E-3</v>
      </c>
      <c r="O374" s="35">
        <f t="shared" si="28"/>
        <v>119.94193799999999</v>
      </c>
      <c r="P374" s="35">
        <f t="shared" si="29"/>
        <v>-5.8062000000006719E-2</v>
      </c>
      <c r="Q374" s="36">
        <f t="shared" si="30"/>
        <v>0.8</v>
      </c>
      <c r="R374" s="37">
        <f t="shared" si="31"/>
        <v>3136.1199999999549</v>
      </c>
      <c r="S374" s="38">
        <f t="shared" si="32"/>
        <v>4014.8608239999421</v>
      </c>
      <c r="T374" s="38"/>
      <c r="U374" s="62"/>
      <c r="V374" s="39">
        <f t="shared" si="33"/>
        <v>63905.729999999989</v>
      </c>
      <c r="W374" s="39">
        <f t="shared" si="34"/>
        <v>67920.590823999926</v>
      </c>
      <c r="X374" s="1">
        <f t="shared" si="35"/>
        <v>55130</v>
      </c>
      <c r="Y374" s="37">
        <f t="shared" si="36"/>
        <v>12790.590823999926</v>
      </c>
      <c r="Z374" s="204">
        <f t="shared" si="3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39"/>
        <v>-6.4983825614979285E-2</v>
      </c>
      <c r="AD374" s="40">
        <f t="shared" si="40"/>
        <v>0.21266994999999997</v>
      </c>
    </row>
    <row r="375" spans="1:30">
      <c r="A375" s="63" t="s">
        <v>1533</v>
      </c>
      <c r="B375" s="2">
        <v>120</v>
      </c>
      <c r="C375" s="180">
        <v>93.28</v>
      </c>
      <c r="D375" s="181">
        <v>1.2858000000000001</v>
      </c>
      <c r="E375" s="32">
        <f t="shared" si="21"/>
        <v>0.21000000000000002</v>
      </c>
      <c r="F375" s="26">
        <f t="shared" si="22"/>
        <v>-7.0343999999998626E-3</v>
      </c>
      <c r="H375" s="58">
        <f t="shared" si="23"/>
        <v>-0.84412799999998356</v>
      </c>
      <c r="I375" s="2" t="s">
        <v>66</v>
      </c>
      <c r="J375" s="33" t="s">
        <v>1528</v>
      </c>
      <c r="K375" s="59">
        <f t="shared" si="24"/>
        <v>44029</v>
      </c>
      <c r="L375" s="60" t="str">
        <f t="shared" ca="1" si="25"/>
        <v>2020/11/10</v>
      </c>
      <c r="M375" s="44">
        <f t="shared" ca="1" si="26"/>
        <v>14040</v>
      </c>
      <c r="N375" s="61">
        <f t="shared" ca="1" si="27"/>
        <v>-2.194492307692265E-2</v>
      </c>
      <c r="O375" s="35">
        <f t="shared" si="28"/>
        <v>119.939424</v>
      </c>
      <c r="P375" s="35">
        <f t="shared" si="29"/>
        <v>-6.0575999999997521E-2</v>
      </c>
      <c r="Q375" s="36">
        <f t="shared" si="30"/>
        <v>0.8</v>
      </c>
      <c r="R375" s="37">
        <f t="shared" si="31"/>
        <v>3229.3999999999551</v>
      </c>
      <c r="S375" s="38">
        <f t="shared" si="32"/>
        <v>4152.3625199999424</v>
      </c>
      <c r="T375" s="38"/>
      <c r="U375" s="62"/>
      <c r="V375" s="39">
        <f t="shared" si="33"/>
        <v>63905.729999999989</v>
      </c>
      <c r="W375" s="39">
        <f t="shared" si="34"/>
        <v>68058.092519999933</v>
      </c>
      <c r="X375" s="1">
        <f t="shared" si="35"/>
        <v>55250</v>
      </c>
      <c r="Y375" s="37">
        <f t="shared" si="36"/>
        <v>12808.092519999933</v>
      </c>
      <c r="Z375" s="204">
        <f t="shared" si="3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39"/>
        <v>-7.0179931206347801E-2</v>
      </c>
      <c r="AD375" s="40">
        <f t="shared" si="40"/>
        <v>0.21703439999999988</v>
      </c>
    </row>
    <row r="376" spans="1:30">
      <c r="A376" s="63" t="s">
        <v>1544</v>
      </c>
      <c r="B376" s="2">
        <v>120</v>
      </c>
      <c r="C376" s="180">
        <v>90.75</v>
      </c>
      <c r="D376" s="181">
        <v>1.3216000000000001</v>
      </c>
      <c r="E376" s="32">
        <f t="shared" si="21"/>
        <v>0.21000000000000002</v>
      </c>
      <c r="F376" s="26">
        <f t="shared" si="22"/>
        <v>-3.3966249999999934E-2</v>
      </c>
      <c r="H376" s="58">
        <f t="shared" si="23"/>
        <v>-4.0759499999999917</v>
      </c>
      <c r="I376" s="2" t="s">
        <v>66</v>
      </c>
      <c r="J376" s="33" t="s">
        <v>1535</v>
      </c>
      <c r="K376" s="59">
        <f t="shared" si="24"/>
        <v>44032</v>
      </c>
      <c r="L376" s="60" t="str">
        <f t="shared" ca="1" si="25"/>
        <v>2020/11/10</v>
      </c>
      <c r="M376" s="44">
        <f t="shared" ca="1" si="26"/>
        <v>13680</v>
      </c>
      <c r="N376" s="61">
        <f t="shared" ca="1" si="27"/>
        <v>-0.10875158991228047</v>
      </c>
      <c r="O376" s="35">
        <f t="shared" si="28"/>
        <v>119.93520000000001</v>
      </c>
      <c r="P376" s="35">
        <f t="shared" si="29"/>
        <v>-6.4799999999991087E-2</v>
      </c>
      <c r="Q376" s="36">
        <f t="shared" si="30"/>
        <v>0.8</v>
      </c>
      <c r="R376" s="37">
        <f t="shared" si="31"/>
        <v>3320.1499999999551</v>
      </c>
      <c r="S376" s="38">
        <f t="shared" si="32"/>
        <v>4387.910239999941</v>
      </c>
      <c r="T376" s="38"/>
      <c r="U376" s="62"/>
      <c r="V376" s="39">
        <f t="shared" si="33"/>
        <v>63905.729999999989</v>
      </c>
      <c r="W376" s="39">
        <f t="shared" si="34"/>
        <v>68293.640239999935</v>
      </c>
      <c r="X376" s="1">
        <f t="shared" si="35"/>
        <v>55370</v>
      </c>
      <c r="Y376" s="37">
        <f t="shared" si="36"/>
        <v>12923.640239999935</v>
      </c>
      <c r="Z376" s="204">
        <f t="shared" si="37"/>
        <v>0.2334050973451316</v>
      </c>
      <c r="AA376" s="204">
        <v>0</v>
      </c>
      <c r="AB376" s="204">
        <f>SUM($C$2:C376)*D376/SUM($B$2:B376)-1</f>
        <v>0.337510744086021</v>
      </c>
      <c r="AC376" s="204">
        <f t="shared" si="39"/>
        <v>-0.1041056467408894</v>
      </c>
      <c r="AD376" s="40">
        <f t="shared" si="40"/>
        <v>0.24396624999999994</v>
      </c>
    </row>
    <row r="377" spans="1:30">
      <c r="A377" s="63" t="s">
        <v>1545</v>
      </c>
      <c r="B377" s="2">
        <v>120</v>
      </c>
      <c r="C377" s="180">
        <v>90.23</v>
      </c>
      <c r="D377" s="181">
        <v>1.3291999999999999</v>
      </c>
      <c r="E377" s="32">
        <f t="shared" si="21"/>
        <v>0.21000000000000002</v>
      </c>
      <c r="F377" s="26">
        <f t="shared" si="22"/>
        <v>-3.9501649999999937E-2</v>
      </c>
      <c r="H377" s="58">
        <f t="shared" si="23"/>
        <v>-4.7401979999999924</v>
      </c>
      <c r="I377" s="2" t="s">
        <v>66</v>
      </c>
      <c r="J377" s="33" t="s">
        <v>1537</v>
      </c>
      <c r="K377" s="59">
        <f t="shared" si="24"/>
        <v>44033</v>
      </c>
      <c r="L377" s="60" t="str">
        <f t="shared" ca="1" si="25"/>
        <v>2020/11/10</v>
      </c>
      <c r="M377" s="44">
        <f t="shared" ca="1" si="26"/>
        <v>13560</v>
      </c>
      <c r="N377" s="61">
        <f t="shared" ca="1" si="27"/>
        <v>-0.12759382522123874</v>
      </c>
      <c r="O377" s="35">
        <f t="shared" si="28"/>
        <v>119.933716</v>
      </c>
      <c r="P377" s="35">
        <f t="shared" si="29"/>
        <v>-6.6283999999996013E-2</v>
      </c>
      <c r="Q377" s="36">
        <f t="shared" si="30"/>
        <v>0.8</v>
      </c>
      <c r="R377" s="37">
        <f t="shared" si="31"/>
        <v>3410.3799999999551</v>
      </c>
      <c r="S377" s="38">
        <f t="shared" si="32"/>
        <v>4533.07709599994</v>
      </c>
      <c r="T377" s="38"/>
      <c r="U377" s="62"/>
      <c r="V377" s="39">
        <f t="shared" si="33"/>
        <v>63905.729999999989</v>
      </c>
      <c r="W377" s="39">
        <f t="shared" si="34"/>
        <v>68438.807095999931</v>
      </c>
      <c r="X377" s="1">
        <f t="shared" si="35"/>
        <v>55490</v>
      </c>
      <c r="Y377" s="37">
        <f t="shared" si="36"/>
        <v>12948.807095999931</v>
      </c>
      <c r="Z377" s="204">
        <f t="shared" si="37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39"/>
        <v>-0.11109384431089953</v>
      </c>
      <c r="AD377" s="40">
        <f t="shared" si="40"/>
        <v>0.24950164999999996</v>
      </c>
    </row>
    <row r="378" spans="1:30">
      <c r="A378" s="63" t="s">
        <v>1546</v>
      </c>
      <c r="B378" s="2">
        <v>120</v>
      </c>
      <c r="C378" s="180">
        <v>89.32</v>
      </c>
      <c r="D378" s="181">
        <v>1.3428</v>
      </c>
      <c r="E378" s="32">
        <f t="shared" si="21"/>
        <v>0.21000000000000002</v>
      </c>
      <c r="F378" s="26">
        <f t="shared" si="22"/>
        <v>-4.9188599999999978E-2</v>
      </c>
      <c r="H378" s="58">
        <f t="shared" si="23"/>
        <v>-5.902631999999997</v>
      </c>
      <c r="I378" s="2" t="s">
        <v>66</v>
      </c>
      <c r="J378" s="33" t="s">
        <v>1539</v>
      </c>
      <c r="K378" s="59">
        <f t="shared" si="24"/>
        <v>44034</v>
      </c>
      <c r="L378" s="60" t="str">
        <f t="shared" ca="1" si="25"/>
        <v>2020/11/10</v>
      </c>
      <c r="M378" s="44">
        <f t="shared" ca="1" si="26"/>
        <v>13440</v>
      </c>
      <c r="N378" s="61">
        <f t="shared" ca="1" si="27"/>
        <v>-0.16030213392857134</v>
      </c>
      <c r="O378" s="35">
        <f t="shared" si="28"/>
        <v>119.93889599999999</v>
      </c>
      <c r="P378" s="35">
        <f t="shared" si="29"/>
        <v>-6.110400000001448E-2</v>
      </c>
      <c r="Q378" s="36">
        <f t="shared" si="30"/>
        <v>0.8</v>
      </c>
      <c r="R378" s="37">
        <f t="shared" si="31"/>
        <v>3499.6999999999553</v>
      </c>
      <c r="S378" s="38">
        <f t="shared" si="32"/>
        <v>4699.3971599999395</v>
      </c>
      <c r="T378" s="38"/>
      <c r="U378" s="62"/>
      <c r="V378" s="39">
        <f t="shared" si="33"/>
        <v>63905.729999999989</v>
      </c>
      <c r="W378" s="39">
        <f t="shared" si="34"/>
        <v>68605.127159999931</v>
      </c>
      <c r="X378" s="1">
        <f t="shared" si="35"/>
        <v>55610</v>
      </c>
      <c r="Y378" s="37">
        <f t="shared" si="36"/>
        <v>12995.127159999931</v>
      </c>
      <c r="Z378" s="204">
        <f t="shared" si="37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39"/>
        <v>-0.12373937658561407</v>
      </c>
      <c r="AD378" s="40">
        <f t="shared" si="40"/>
        <v>0.25918859999999999</v>
      </c>
    </row>
    <row r="379" spans="1:30">
      <c r="A379" s="63" t="s">
        <v>1547</v>
      </c>
      <c r="B379" s="2">
        <v>120</v>
      </c>
      <c r="C379" s="180">
        <v>89.31</v>
      </c>
      <c r="D379" s="181">
        <v>1.3429</v>
      </c>
      <c r="E379" s="32">
        <f t="shared" si="21"/>
        <v>0.21000000000000002</v>
      </c>
      <c r="F379" s="26">
        <f t="shared" si="22"/>
        <v>-4.9295049999999917E-2</v>
      </c>
      <c r="H379" s="58">
        <f t="shared" si="23"/>
        <v>-5.9154059999999902</v>
      </c>
      <c r="I379" s="2" t="s">
        <v>66</v>
      </c>
      <c r="J379" s="33" t="s">
        <v>1541</v>
      </c>
      <c r="K379" s="59">
        <f t="shared" si="24"/>
        <v>44035</v>
      </c>
      <c r="L379" s="60" t="str">
        <f t="shared" ca="1" si="25"/>
        <v>2020/11/10</v>
      </c>
      <c r="M379" s="44">
        <f t="shared" ca="1" si="26"/>
        <v>13320</v>
      </c>
      <c r="N379" s="61">
        <f t="shared" ca="1" si="27"/>
        <v>-0.16209633558558531</v>
      </c>
      <c r="O379" s="35">
        <f t="shared" si="28"/>
        <v>119.934399</v>
      </c>
      <c r="P379" s="35">
        <f t="shared" si="29"/>
        <v>-6.5601000000000909E-2</v>
      </c>
      <c r="Q379" s="36">
        <f t="shared" si="30"/>
        <v>0.8</v>
      </c>
      <c r="R379" s="37">
        <f t="shared" si="31"/>
        <v>3589.0099999999552</v>
      </c>
      <c r="S379" s="38">
        <f t="shared" si="32"/>
        <v>4819.6815289999395</v>
      </c>
      <c r="T379" s="38"/>
      <c r="U379" s="62"/>
      <c r="V379" s="39">
        <f t="shared" si="33"/>
        <v>63905.729999999989</v>
      </c>
      <c r="W379" s="39">
        <f t="shared" si="34"/>
        <v>68725.411528999932</v>
      </c>
      <c r="X379" s="1">
        <f t="shared" si="35"/>
        <v>55730</v>
      </c>
      <c r="Y379" s="37">
        <f t="shared" si="36"/>
        <v>12995.411528999932</v>
      </c>
      <c r="Z379" s="204">
        <f t="shared" si="37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39"/>
        <v>-0.12356054770935443</v>
      </c>
      <c r="AD379" s="40">
        <f t="shared" si="40"/>
        <v>0.25929504999999992</v>
      </c>
    </row>
    <row r="380" spans="1:30">
      <c r="A380" s="63" t="s">
        <v>1548</v>
      </c>
      <c r="B380" s="2">
        <v>120</v>
      </c>
      <c r="C380" s="180">
        <v>93.8</v>
      </c>
      <c r="D380" s="181">
        <v>1.2786999999999999</v>
      </c>
      <c r="E380" s="32">
        <f t="shared" si="21"/>
        <v>0.21000000000000002</v>
      </c>
      <c r="F380" s="26">
        <f t="shared" si="22"/>
        <v>-1.4989999999999763E-3</v>
      </c>
      <c r="H380" s="58">
        <f t="shared" si="23"/>
        <v>-0.17987999999999715</v>
      </c>
      <c r="I380" s="2" t="s">
        <v>66</v>
      </c>
      <c r="J380" s="33" t="s">
        <v>1543</v>
      </c>
      <c r="K380" s="59">
        <f t="shared" si="24"/>
        <v>44036</v>
      </c>
      <c r="L380" s="60" t="str">
        <f t="shared" ca="1" si="25"/>
        <v>2020/11/10</v>
      </c>
      <c r="M380" s="44">
        <f t="shared" ca="1" si="26"/>
        <v>13200</v>
      </c>
      <c r="N380" s="61">
        <f t="shared" ca="1" si="27"/>
        <v>-4.9739545454544664E-3</v>
      </c>
      <c r="O380" s="35">
        <f t="shared" si="28"/>
        <v>119.94206</v>
      </c>
      <c r="P380" s="35">
        <f t="shared" si="29"/>
        <v>-5.7940000000002101E-2</v>
      </c>
      <c r="Q380" s="36">
        <f t="shared" si="30"/>
        <v>0.8</v>
      </c>
      <c r="R380" s="37">
        <f t="shared" si="31"/>
        <v>3682.8099999999554</v>
      </c>
      <c r="S380" s="38">
        <f t="shared" si="32"/>
        <v>4709.2091469999432</v>
      </c>
      <c r="T380" s="38"/>
      <c r="U380" s="62"/>
      <c r="V380" s="39">
        <f t="shared" si="33"/>
        <v>63905.729999999989</v>
      </c>
      <c r="W380" s="39">
        <f t="shared" si="34"/>
        <v>68614.939146999939</v>
      </c>
      <c r="X380" s="1">
        <f t="shared" si="35"/>
        <v>55850</v>
      </c>
      <c r="Y380" s="37">
        <f t="shared" si="36"/>
        <v>12764.939146999939</v>
      </c>
      <c r="Z380" s="204">
        <f t="shared" si="37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39"/>
        <v>-6.2692423049981905E-2</v>
      </c>
      <c r="AD380" s="40">
        <f t="shared" si="40"/>
        <v>0.21149899999999999</v>
      </c>
    </row>
    <row r="381" spans="1:30">
      <c r="A381" s="63" t="s">
        <v>1560</v>
      </c>
      <c r="B381" s="2">
        <v>120</v>
      </c>
      <c r="C381" s="180">
        <v>93.63</v>
      </c>
      <c r="D381" s="181">
        <v>1.2809999999999999</v>
      </c>
      <c r="E381" s="32">
        <f t="shared" si="21"/>
        <v>0.21000000000000002</v>
      </c>
      <c r="F381" s="26">
        <f t="shared" si="22"/>
        <v>-3.3086499999999573E-3</v>
      </c>
      <c r="H381" s="58">
        <f t="shared" si="23"/>
        <v>-0.3970379999999949</v>
      </c>
      <c r="I381" s="2" t="s">
        <v>66</v>
      </c>
      <c r="J381" s="33" t="s">
        <v>1551</v>
      </c>
      <c r="K381" s="59">
        <f t="shared" si="24"/>
        <v>44039</v>
      </c>
      <c r="L381" s="60" t="str">
        <f t="shared" ca="1" si="25"/>
        <v>2020/11/10</v>
      </c>
      <c r="M381" s="44">
        <f t="shared" ca="1" si="26"/>
        <v>12840</v>
      </c>
      <c r="N381" s="61">
        <f t="shared" ca="1" si="27"/>
        <v>-1.1286516355140042E-2</v>
      </c>
      <c r="O381" s="35">
        <f t="shared" si="28"/>
        <v>119.94002999999999</v>
      </c>
      <c r="P381" s="35">
        <f t="shared" si="29"/>
        <v>-5.9970000000006962E-2</v>
      </c>
      <c r="Q381" s="36">
        <f t="shared" si="30"/>
        <v>0.8</v>
      </c>
      <c r="R381" s="37">
        <f t="shared" si="31"/>
        <v>3776.4399999999555</v>
      </c>
      <c r="S381" s="38">
        <f t="shared" si="32"/>
        <v>4837.6196399999426</v>
      </c>
      <c r="T381" s="38"/>
      <c r="U381" s="62"/>
      <c r="V381" s="39">
        <f t="shared" si="33"/>
        <v>63905.729999999989</v>
      </c>
      <c r="W381" s="39">
        <f t="shared" si="34"/>
        <v>68743.349639999928</v>
      </c>
      <c r="X381" s="1">
        <f t="shared" si="35"/>
        <v>55970</v>
      </c>
      <c r="Y381" s="37">
        <f t="shared" si="36"/>
        <v>12773.349639999928</v>
      </c>
      <c r="Z381" s="204">
        <f t="shared" si="37"/>
        <v>0.22821778881543553</v>
      </c>
      <c r="AA381" s="204">
        <v>0</v>
      </c>
      <c r="AB381" s="204">
        <f>SUM($C$2:C381)*D381/SUM($B$2:B381)-1</f>
        <v>0.2929363704705239</v>
      </c>
      <c r="AC381" s="204">
        <f t="shared" si="39"/>
        <v>-6.471858165508837E-2</v>
      </c>
      <c r="AD381" s="40">
        <f t="shared" si="40"/>
        <v>0.21330864999999999</v>
      </c>
    </row>
    <row r="382" spans="1:30">
      <c r="A382" s="63" t="s">
        <v>1561</v>
      </c>
      <c r="B382" s="2">
        <v>120</v>
      </c>
      <c r="C382" s="180">
        <v>92.81</v>
      </c>
      <c r="D382" s="181">
        <v>1.2923</v>
      </c>
      <c r="E382" s="32">
        <f t="shared" si="21"/>
        <v>0.21000000000000002</v>
      </c>
      <c r="F382" s="26">
        <f t="shared" si="22"/>
        <v>-1.2037549999999916E-2</v>
      </c>
      <c r="H382" s="58">
        <f t="shared" si="23"/>
        <v>-1.4445059999999899</v>
      </c>
      <c r="I382" s="2" t="s">
        <v>66</v>
      </c>
      <c r="J382" s="33" t="s">
        <v>1553</v>
      </c>
      <c r="K382" s="59">
        <f t="shared" si="24"/>
        <v>44040</v>
      </c>
      <c r="L382" s="60" t="str">
        <f t="shared" ca="1" si="25"/>
        <v>2020/11/10</v>
      </c>
      <c r="M382" s="44">
        <f t="shared" ca="1" si="26"/>
        <v>12720</v>
      </c>
      <c r="N382" s="61">
        <f t="shared" ca="1" si="27"/>
        <v>-4.1450054245282732E-2</v>
      </c>
      <c r="O382" s="35">
        <f t="shared" si="28"/>
        <v>119.93836300000001</v>
      </c>
      <c r="P382" s="35">
        <f t="shared" si="29"/>
        <v>-6.1636999999990394E-2</v>
      </c>
      <c r="Q382" s="36">
        <f t="shared" si="30"/>
        <v>0.8</v>
      </c>
      <c r="R382" s="37">
        <f t="shared" si="31"/>
        <v>3869.2499999999554</v>
      </c>
      <c r="S382" s="38">
        <f t="shared" si="32"/>
        <v>5000.231774999942</v>
      </c>
      <c r="T382" s="38"/>
      <c r="U382" s="62"/>
      <c r="V382" s="39">
        <f t="shared" si="33"/>
        <v>63905.729999999989</v>
      </c>
      <c r="W382" s="39">
        <f t="shared" si="34"/>
        <v>68905.961774999931</v>
      </c>
      <c r="X382" s="1">
        <f t="shared" si="35"/>
        <v>56090</v>
      </c>
      <c r="Y382" s="37">
        <f t="shared" si="36"/>
        <v>12815.961774999931</v>
      </c>
      <c r="Z382" s="204">
        <f t="shared" si="37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39"/>
        <v>-7.5194339120428166E-2</v>
      </c>
      <c r="AD382" s="40">
        <f t="shared" si="40"/>
        <v>0.22203754999999994</v>
      </c>
    </row>
    <row r="383" spans="1:30">
      <c r="A383" s="63" t="s">
        <v>1562</v>
      </c>
      <c r="B383" s="2">
        <v>120</v>
      </c>
      <c r="C383" s="180">
        <v>90.38</v>
      </c>
      <c r="D383" s="181">
        <v>1.327</v>
      </c>
      <c r="E383" s="32">
        <f t="shared" si="21"/>
        <v>0.21000000000000002</v>
      </c>
      <c r="F383" s="26">
        <f t="shared" si="22"/>
        <v>-3.7904899999999957E-2</v>
      </c>
      <c r="H383" s="58">
        <f t="shared" si="23"/>
        <v>-4.5485879999999952</v>
      </c>
      <c r="I383" s="2" t="s">
        <v>66</v>
      </c>
      <c r="J383" s="33" t="s">
        <v>1555</v>
      </c>
      <c r="K383" s="59">
        <f t="shared" si="24"/>
        <v>44041</v>
      </c>
      <c r="L383" s="60" t="str">
        <f t="shared" ca="1" si="25"/>
        <v>2020/11/10</v>
      </c>
      <c r="M383" s="44">
        <f t="shared" ca="1" si="26"/>
        <v>12600</v>
      </c>
      <c r="N383" s="61">
        <f t="shared" ca="1" si="27"/>
        <v>-0.13176465238095225</v>
      </c>
      <c r="O383" s="35">
        <f t="shared" si="28"/>
        <v>119.93425999999999</v>
      </c>
      <c r="P383" s="35">
        <f t="shared" si="29"/>
        <v>-6.5740000000005239E-2</v>
      </c>
      <c r="Q383" s="36">
        <f t="shared" si="30"/>
        <v>0.8</v>
      </c>
      <c r="R383" s="37">
        <f t="shared" si="31"/>
        <v>3959.6299999999555</v>
      </c>
      <c r="S383" s="38">
        <f t="shared" si="32"/>
        <v>5254.4290099999407</v>
      </c>
      <c r="T383" s="38"/>
      <c r="U383" s="62"/>
      <c r="V383" s="39">
        <f t="shared" si="33"/>
        <v>63905.729999999989</v>
      </c>
      <c r="W383" s="39">
        <f t="shared" si="34"/>
        <v>69160.15900999993</v>
      </c>
      <c r="X383" s="1">
        <f t="shared" si="35"/>
        <v>56210</v>
      </c>
      <c r="Y383" s="37">
        <f t="shared" si="36"/>
        <v>12950.15900999993</v>
      </c>
      <c r="Z383" s="204">
        <f t="shared" si="37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39"/>
        <v>-0.10756964729097107</v>
      </c>
      <c r="AD383" s="40">
        <f t="shared" si="40"/>
        <v>0.24790489999999998</v>
      </c>
    </row>
    <row r="384" spans="1:30">
      <c r="A384" s="63" t="s">
        <v>1563</v>
      </c>
      <c r="B384" s="2">
        <v>120</v>
      </c>
      <c r="C384" s="180">
        <v>90.62</v>
      </c>
      <c r="D384" s="181">
        <v>1.3236000000000001</v>
      </c>
      <c r="E384" s="32">
        <f t="shared" si="21"/>
        <v>0.21000000000000002</v>
      </c>
      <c r="F384" s="26">
        <f t="shared" si="22"/>
        <v>-3.5350099999999905E-2</v>
      </c>
      <c r="H384" s="58">
        <f t="shared" si="23"/>
        <v>-4.2420119999999883</v>
      </c>
      <c r="I384" s="2" t="s">
        <v>66</v>
      </c>
      <c r="J384" s="33" t="s">
        <v>1557</v>
      </c>
      <c r="K384" s="59">
        <f t="shared" si="24"/>
        <v>44042</v>
      </c>
      <c r="L384" s="60" t="str">
        <f t="shared" ca="1" si="25"/>
        <v>2020/11/10</v>
      </c>
      <c r="M384" s="44">
        <f t="shared" ca="1" si="26"/>
        <v>12480</v>
      </c>
      <c r="N384" s="61">
        <f t="shared" ca="1" si="27"/>
        <v>-0.12406525480769198</v>
      </c>
      <c r="O384" s="35">
        <f t="shared" si="28"/>
        <v>119.94463200000001</v>
      </c>
      <c r="P384" s="35">
        <f t="shared" si="29"/>
        <v>-5.5367999999987205E-2</v>
      </c>
      <c r="Q384" s="36">
        <f t="shared" si="30"/>
        <v>0.8</v>
      </c>
      <c r="R384" s="37">
        <f t="shared" si="31"/>
        <v>4050.2499999999554</v>
      </c>
      <c r="S384" s="38">
        <f t="shared" si="32"/>
        <v>5360.9108999999416</v>
      </c>
      <c r="T384" s="38"/>
      <c r="U384" s="62"/>
      <c r="V384" s="39">
        <f t="shared" si="33"/>
        <v>63905.729999999989</v>
      </c>
      <c r="W384" s="39">
        <f t="shared" si="34"/>
        <v>69266.640899999926</v>
      </c>
      <c r="X384" s="1">
        <f t="shared" si="35"/>
        <v>56330</v>
      </c>
      <c r="Y384" s="37">
        <f t="shared" si="36"/>
        <v>12936.640899999926</v>
      </c>
      <c r="Z384" s="204">
        <f t="shared" si="37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39"/>
        <v>-0.1041523231081376</v>
      </c>
      <c r="AD384" s="40">
        <f t="shared" si="40"/>
        <v>0.24535009999999993</v>
      </c>
    </row>
    <row r="385" spans="1:30">
      <c r="A385" s="63" t="s">
        <v>1564</v>
      </c>
      <c r="B385" s="2">
        <v>120</v>
      </c>
      <c r="C385" s="180">
        <v>89.63</v>
      </c>
      <c r="D385" s="181">
        <v>1.3382000000000001</v>
      </c>
      <c r="E385" s="32">
        <f t="shared" si="21"/>
        <v>0.21000000000000002</v>
      </c>
      <c r="F385" s="26">
        <f t="shared" si="22"/>
        <v>-4.5888649999999961E-2</v>
      </c>
      <c r="H385" s="58">
        <f t="shared" si="23"/>
        <v>-5.5066379999999953</v>
      </c>
      <c r="I385" s="2" t="s">
        <v>66</v>
      </c>
      <c r="J385" s="33" t="s">
        <v>1559</v>
      </c>
      <c r="K385" s="59">
        <f t="shared" si="24"/>
        <v>44043</v>
      </c>
      <c r="L385" s="60" t="str">
        <f t="shared" ca="1" si="25"/>
        <v>2020/11/10</v>
      </c>
      <c r="M385" s="44">
        <f t="shared" ca="1" si="26"/>
        <v>12360</v>
      </c>
      <c r="N385" s="61">
        <f t="shared" ca="1" si="27"/>
        <v>-0.1626151189320387</v>
      </c>
      <c r="O385" s="35">
        <f t="shared" si="28"/>
        <v>119.942866</v>
      </c>
      <c r="P385" s="35">
        <f t="shared" si="29"/>
        <v>-5.7134000000004903E-2</v>
      </c>
      <c r="Q385" s="36">
        <f t="shared" si="30"/>
        <v>0.8</v>
      </c>
      <c r="R385" s="37">
        <f t="shared" si="31"/>
        <v>4139.8799999999555</v>
      </c>
      <c r="S385" s="38">
        <f t="shared" si="32"/>
        <v>5539.9874159999408</v>
      </c>
      <c r="T385" s="38"/>
      <c r="U385" s="62"/>
      <c r="V385" s="39">
        <f t="shared" si="33"/>
        <v>63905.729999999989</v>
      </c>
      <c r="W385" s="39">
        <f t="shared" si="34"/>
        <v>69445.717415999927</v>
      </c>
      <c r="X385" s="1">
        <f t="shared" si="35"/>
        <v>56450</v>
      </c>
      <c r="Y385" s="37">
        <f t="shared" si="36"/>
        <v>12995.717415999927</v>
      </c>
      <c r="Z385" s="204">
        <f t="shared" si="37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39"/>
        <v>-0.11755809902575032</v>
      </c>
      <c r="AD385" s="40">
        <f t="shared" si="40"/>
        <v>0.25588865</v>
      </c>
    </row>
    <row r="386" spans="1:30">
      <c r="A386" s="63" t="s">
        <v>1578</v>
      </c>
      <c r="B386" s="2">
        <v>120</v>
      </c>
      <c r="C386" s="180">
        <v>87.61</v>
      </c>
      <c r="D386" s="181">
        <v>1.369</v>
      </c>
      <c r="E386" s="32">
        <f t="shared" si="21"/>
        <v>0.21000000000000002</v>
      </c>
      <c r="F386" s="26">
        <f t="shared" si="22"/>
        <v>-6.7391549999999967E-2</v>
      </c>
      <c r="H386" s="58">
        <f t="shared" si="23"/>
        <v>-8.086985999999996</v>
      </c>
      <c r="I386" s="2" t="s">
        <v>66</v>
      </c>
      <c r="J386" s="33" t="s">
        <v>1569</v>
      </c>
      <c r="K386" s="59">
        <f t="shared" si="24"/>
        <v>44046</v>
      </c>
      <c r="L386" s="60" t="str">
        <f t="shared" ca="1" si="25"/>
        <v>2020/11/10</v>
      </c>
      <c r="M386" s="44">
        <f t="shared" ca="1" si="26"/>
        <v>12000</v>
      </c>
      <c r="N386" s="61">
        <f t="shared" ca="1" si="27"/>
        <v>-0.24597915749999991</v>
      </c>
      <c r="O386" s="35">
        <f t="shared" si="28"/>
        <v>119.93809</v>
      </c>
      <c r="P386" s="35">
        <f t="shared" si="29"/>
        <v>-6.1909999999997467E-2</v>
      </c>
      <c r="Q386" s="36">
        <f t="shared" si="30"/>
        <v>0.8</v>
      </c>
      <c r="R386" s="37">
        <f t="shared" si="31"/>
        <v>4227.4899999999552</v>
      </c>
      <c r="S386" s="38">
        <f t="shared" si="32"/>
        <v>5787.4338099999386</v>
      </c>
      <c r="T386" s="38"/>
      <c r="U386" s="62"/>
      <c r="V386" s="39">
        <f t="shared" si="33"/>
        <v>63905.729999999989</v>
      </c>
      <c r="W386" s="39">
        <f t="shared" si="34"/>
        <v>69693.163809999925</v>
      </c>
      <c r="X386" s="1">
        <f t="shared" si="35"/>
        <v>56570</v>
      </c>
      <c r="Y386" s="37">
        <f t="shared" si="36"/>
        <v>13123.163809999925</v>
      </c>
      <c r="Z386" s="204">
        <f t="shared" si="37"/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si="39"/>
        <v>-0.14600212516460731</v>
      </c>
      <c r="AD386" s="40">
        <f t="shared" si="40"/>
        <v>0.27739154999999999</v>
      </c>
    </row>
    <row r="387" spans="1:30">
      <c r="A387" s="63" t="s">
        <v>1579</v>
      </c>
      <c r="B387" s="2">
        <v>120</v>
      </c>
      <c r="C387" s="180">
        <v>88.11</v>
      </c>
      <c r="D387" s="181">
        <v>1.3612</v>
      </c>
      <c r="E387" s="32">
        <f t="shared" si="21"/>
        <v>0.21000000000000002</v>
      </c>
      <c r="F387" s="26">
        <f t="shared" si="22"/>
        <v>-6.2069049999999966E-2</v>
      </c>
      <c r="H387" s="58">
        <f t="shared" si="23"/>
        <v>-7.448285999999996</v>
      </c>
      <c r="I387" s="2" t="s">
        <v>66</v>
      </c>
      <c r="J387" s="33" t="s">
        <v>1571</v>
      </c>
      <c r="K387" s="59">
        <f t="shared" si="24"/>
        <v>44047</v>
      </c>
      <c r="L387" s="60" t="str">
        <f t="shared" ca="1" si="25"/>
        <v>2020/11/10</v>
      </c>
      <c r="M387" s="44">
        <f t="shared" ca="1" si="26"/>
        <v>11880</v>
      </c>
      <c r="N387" s="61">
        <f t="shared" ca="1" si="27"/>
        <v>-0.22884043686868674</v>
      </c>
      <c r="O387" s="35">
        <f t="shared" si="28"/>
        <v>119.935332</v>
      </c>
      <c r="P387" s="35">
        <f t="shared" si="29"/>
        <v>-6.4667999999997505E-2</v>
      </c>
      <c r="Q387" s="36">
        <f t="shared" si="30"/>
        <v>0.8</v>
      </c>
      <c r="R387" s="37">
        <f t="shared" si="31"/>
        <v>4315.5999999999549</v>
      </c>
      <c r="S387" s="38">
        <f t="shared" si="32"/>
        <v>5874.3947199999384</v>
      </c>
      <c r="T387" s="38"/>
      <c r="U387" s="62"/>
      <c r="V387" s="39">
        <f t="shared" si="33"/>
        <v>63905.729999999989</v>
      </c>
      <c r="W387" s="39">
        <f t="shared" si="34"/>
        <v>69780.124719999934</v>
      </c>
      <c r="X387" s="1">
        <f t="shared" si="35"/>
        <v>56690</v>
      </c>
      <c r="Y387" s="37">
        <f t="shared" si="36"/>
        <v>13090.124719999934</v>
      </c>
      <c r="Z387" s="204">
        <f t="shared" si="37"/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si="39"/>
        <v>-0.13843318876613475</v>
      </c>
      <c r="AD387" s="40">
        <f t="shared" si="40"/>
        <v>0.27206904999999998</v>
      </c>
    </row>
    <row r="388" spans="1:30">
      <c r="A388" s="63" t="s">
        <v>1580</v>
      </c>
      <c r="B388" s="2">
        <v>120</v>
      </c>
      <c r="C388" s="180">
        <v>87.22</v>
      </c>
      <c r="D388" s="181">
        <v>1.3752</v>
      </c>
      <c r="E388" s="32">
        <f t="shared" si="21"/>
        <v>0.21000000000000002</v>
      </c>
      <c r="F388" s="26">
        <f t="shared" si="22"/>
        <v>-7.1543099999999998E-2</v>
      </c>
      <c r="H388" s="58">
        <f t="shared" si="23"/>
        <v>-8.585172</v>
      </c>
      <c r="I388" s="2" t="s">
        <v>66</v>
      </c>
      <c r="J388" s="33" t="s">
        <v>1573</v>
      </c>
      <c r="K388" s="59">
        <f t="shared" si="24"/>
        <v>44048</v>
      </c>
      <c r="L388" s="60" t="str">
        <f t="shared" ca="1" si="25"/>
        <v>2020/11/10</v>
      </c>
      <c r="M388" s="44">
        <f t="shared" ca="1" si="26"/>
        <v>11760</v>
      </c>
      <c r="N388" s="61">
        <f t="shared" ca="1" si="27"/>
        <v>-0.26646154591836735</v>
      </c>
      <c r="O388" s="35">
        <f t="shared" si="28"/>
        <v>119.94494399999999</v>
      </c>
      <c r="P388" s="35">
        <f t="shared" si="29"/>
        <v>-5.5056000000007543E-2</v>
      </c>
      <c r="Q388" s="36">
        <f t="shared" si="30"/>
        <v>0.8</v>
      </c>
      <c r="R388" s="37">
        <f t="shared" si="31"/>
        <v>4402.8199999999551</v>
      </c>
      <c r="S388" s="38">
        <f t="shared" si="32"/>
        <v>6054.7580639999378</v>
      </c>
      <c r="T388" s="38"/>
      <c r="U388" s="62"/>
      <c r="V388" s="39">
        <f t="shared" si="33"/>
        <v>63905.729999999989</v>
      </c>
      <c r="W388" s="39">
        <f t="shared" si="34"/>
        <v>69960.488063999932</v>
      </c>
      <c r="X388" s="1">
        <f t="shared" si="35"/>
        <v>56810</v>
      </c>
      <c r="Y388" s="37">
        <f t="shared" si="36"/>
        <v>13150.488063999932</v>
      </c>
      <c r="Z388" s="204">
        <f t="shared" si="37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39"/>
        <v>-0.15112403298990773</v>
      </c>
      <c r="AD388" s="40">
        <f t="shared" si="40"/>
        <v>0.28154310000000005</v>
      </c>
    </row>
    <row r="389" spans="1:30">
      <c r="A389" s="63" t="s">
        <v>1581</v>
      </c>
      <c r="B389" s="2">
        <v>120</v>
      </c>
      <c r="C389" s="180">
        <v>87.22</v>
      </c>
      <c r="D389" s="181">
        <v>1.3752</v>
      </c>
      <c r="E389" s="32">
        <f t="shared" si="21"/>
        <v>0.21000000000000002</v>
      </c>
      <c r="F389" s="26">
        <f t="shared" si="22"/>
        <v>-7.1543099999999998E-2</v>
      </c>
      <c r="H389" s="58">
        <f t="shared" si="23"/>
        <v>-8.585172</v>
      </c>
      <c r="I389" s="2" t="s">
        <v>66</v>
      </c>
      <c r="J389" s="33" t="s">
        <v>1575</v>
      </c>
      <c r="K389" s="59">
        <f t="shared" si="24"/>
        <v>44049</v>
      </c>
      <c r="L389" s="60" t="str">
        <f t="shared" ca="1" si="25"/>
        <v>2020/11/10</v>
      </c>
      <c r="M389" s="44">
        <f t="shared" ca="1" si="26"/>
        <v>11640</v>
      </c>
      <c r="N389" s="61">
        <f t="shared" ca="1" si="27"/>
        <v>-0.26920857216494848</v>
      </c>
      <c r="O389" s="35">
        <f t="shared" si="28"/>
        <v>119.94494399999999</v>
      </c>
      <c r="P389" s="35">
        <f t="shared" si="29"/>
        <v>-5.5056000000007543E-2</v>
      </c>
      <c r="Q389" s="36">
        <f t="shared" si="30"/>
        <v>0.8</v>
      </c>
      <c r="R389" s="37">
        <f t="shared" si="31"/>
        <v>4490.0399999999554</v>
      </c>
      <c r="S389" s="38">
        <f t="shared" si="32"/>
        <v>6174.7030079999386</v>
      </c>
      <c r="T389" s="38"/>
      <c r="U389" s="62"/>
      <c r="V389" s="39">
        <f t="shared" si="33"/>
        <v>63905.729999999989</v>
      </c>
      <c r="W389" s="39">
        <f t="shared" si="34"/>
        <v>70080.433007999934</v>
      </c>
      <c r="X389" s="1">
        <f t="shared" si="35"/>
        <v>56930</v>
      </c>
      <c r="Y389" s="37">
        <f t="shared" si="36"/>
        <v>13150.433007999934</v>
      </c>
      <c r="Z389" s="204">
        <f t="shared" si="37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39"/>
        <v>-0.15079833154939193</v>
      </c>
      <c r="AD389" s="40">
        <f t="shared" si="40"/>
        <v>0.28154310000000005</v>
      </c>
    </row>
    <row r="390" spans="1:30">
      <c r="A390" s="63" t="s">
        <v>1582</v>
      </c>
      <c r="B390" s="2">
        <v>120</v>
      </c>
      <c r="C390" s="180">
        <v>88.19</v>
      </c>
      <c r="D390" s="181">
        <v>1.36</v>
      </c>
      <c r="E390" s="32">
        <f t="shared" si="21"/>
        <v>0.21000000000000002</v>
      </c>
      <c r="F390" s="26">
        <f t="shared" si="22"/>
        <v>-6.1217449999999944E-2</v>
      </c>
      <c r="H390" s="58">
        <f t="shared" si="23"/>
        <v>-7.3460939999999937</v>
      </c>
      <c r="I390" s="2" t="s">
        <v>66</v>
      </c>
      <c r="J390" s="33" t="s">
        <v>1577</v>
      </c>
      <c r="K390" s="59">
        <f t="shared" si="24"/>
        <v>44050</v>
      </c>
      <c r="L390" s="60" t="str">
        <f t="shared" ca="1" si="25"/>
        <v>2020/11/10</v>
      </c>
      <c r="M390" s="44">
        <f t="shared" ca="1" si="26"/>
        <v>11520</v>
      </c>
      <c r="N390" s="61">
        <f t="shared" ca="1" si="27"/>
        <v>-0.23275384635416646</v>
      </c>
      <c r="O390" s="35">
        <f t="shared" si="28"/>
        <v>119.9384</v>
      </c>
      <c r="P390" s="35">
        <f t="shared" si="29"/>
        <v>-6.1599999999998545E-2</v>
      </c>
      <c r="Q390" s="36">
        <f t="shared" si="30"/>
        <v>0.8</v>
      </c>
      <c r="R390" s="37">
        <f t="shared" si="31"/>
        <v>4578.229999999955</v>
      </c>
      <c r="S390" s="38">
        <f t="shared" si="32"/>
        <v>6226.3927999999396</v>
      </c>
      <c r="T390" s="38"/>
      <c r="U390" s="62"/>
      <c r="V390" s="39">
        <f t="shared" si="33"/>
        <v>63905.729999999989</v>
      </c>
      <c r="W390" s="39">
        <f t="shared" si="34"/>
        <v>70132.122799999925</v>
      </c>
      <c r="X390" s="1">
        <f t="shared" si="35"/>
        <v>57050</v>
      </c>
      <c r="Y390" s="37">
        <f t="shared" si="36"/>
        <v>13082.122799999925</v>
      </c>
      <c r="Z390" s="204">
        <f t="shared" si="37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39"/>
        <v>-0.13642987955250541</v>
      </c>
      <c r="AD390" s="40">
        <f t="shared" si="40"/>
        <v>0.27121744999999997</v>
      </c>
    </row>
    <row r="391" spans="1:30">
      <c r="A391" s="63" t="s">
        <v>1593</v>
      </c>
      <c r="B391" s="2">
        <v>120</v>
      </c>
      <c r="C391" s="180">
        <v>87.66</v>
      </c>
      <c r="D391" s="181">
        <v>1.3682000000000001</v>
      </c>
      <c r="E391" s="32">
        <f t="shared" si="21"/>
        <v>0.21000000000000002</v>
      </c>
      <c r="F391" s="26">
        <f t="shared" si="22"/>
        <v>-6.685930000000001E-2</v>
      </c>
      <c r="H391" s="58">
        <f t="shared" si="23"/>
        <v>-8.0231160000000017</v>
      </c>
      <c r="I391" s="2" t="s">
        <v>66</v>
      </c>
      <c r="J391" s="33" t="s">
        <v>1584</v>
      </c>
      <c r="K391" s="59">
        <f t="shared" si="24"/>
        <v>44053</v>
      </c>
      <c r="L391" s="60" t="str">
        <f t="shared" ca="1" si="25"/>
        <v>2020/11/10</v>
      </c>
      <c r="M391" s="44">
        <f t="shared" ca="1" si="26"/>
        <v>11160</v>
      </c>
      <c r="N391" s="61">
        <f t="shared" ca="1" si="27"/>
        <v>-0.26240477956989255</v>
      </c>
      <c r="O391" s="35">
        <f t="shared" si="28"/>
        <v>119.936412</v>
      </c>
      <c r="P391" s="35">
        <f t="shared" si="29"/>
        <v>-6.3587999999995759E-2</v>
      </c>
      <c r="Q391" s="36">
        <f t="shared" si="30"/>
        <v>0.8</v>
      </c>
      <c r="R391" s="37">
        <f t="shared" si="31"/>
        <v>4665.8899999999549</v>
      </c>
      <c r="S391" s="38">
        <f t="shared" si="32"/>
        <v>6383.8706979999388</v>
      </c>
      <c r="T391" s="38"/>
      <c r="U391" s="62"/>
      <c r="V391" s="39">
        <f t="shared" si="33"/>
        <v>63905.729999999989</v>
      </c>
      <c r="W391" s="39">
        <f t="shared" si="34"/>
        <v>70289.600697999922</v>
      </c>
      <c r="X391" s="1">
        <f t="shared" si="35"/>
        <v>57170</v>
      </c>
      <c r="Y391" s="37">
        <f t="shared" si="36"/>
        <v>13119.600697999922</v>
      </c>
      <c r="Z391" s="204">
        <f t="shared" si="37"/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si="39"/>
        <v>-0.14369723539184442</v>
      </c>
      <c r="AD391" s="40">
        <f t="shared" si="40"/>
        <v>0.27685930000000003</v>
      </c>
    </row>
    <row r="392" spans="1:30">
      <c r="A392" s="63" t="s">
        <v>1594</v>
      </c>
      <c r="B392" s="2">
        <v>120</v>
      </c>
      <c r="C392" s="180">
        <v>89.2</v>
      </c>
      <c r="D392" s="181">
        <v>1.3446</v>
      </c>
      <c r="E392" s="32">
        <f t="shared" si="21"/>
        <v>0.21000000000000002</v>
      </c>
      <c r="F392" s="26">
        <f t="shared" si="22"/>
        <v>-5.0465999999999886E-2</v>
      </c>
      <c r="H392" s="58">
        <f t="shared" si="23"/>
        <v>-6.0559199999999862</v>
      </c>
      <c r="I392" s="2" t="s">
        <v>66</v>
      </c>
      <c r="J392" s="33" t="s">
        <v>1586</v>
      </c>
      <c r="K392" s="59">
        <f t="shared" si="24"/>
        <v>44054</v>
      </c>
      <c r="L392" s="60" t="str">
        <f t="shared" ca="1" si="25"/>
        <v>2020/11/10</v>
      </c>
      <c r="M392" s="44">
        <f t="shared" ca="1" si="26"/>
        <v>11040</v>
      </c>
      <c r="N392" s="61">
        <f t="shared" ca="1" si="27"/>
        <v>-0.20021836956521691</v>
      </c>
      <c r="O392" s="35">
        <f t="shared" si="28"/>
        <v>119.93832</v>
      </c>
      <c r="P392" s="35">
        <f t="shared" si="29"/>
        <v>-6.1679999999995516E-2</v>
      </c>
      <c r="Q392" s="36">
        <f t="shared" si="30"/>
        <v>0.8</v>
      </c>
      <c r="R392" s="37">
        <f t="shared" si="31"/>
        <v>4755.0899999999547</v>
      </c>
      <c r="S392" s="38">
        <f t="shared" si="32"/>
        <v>6393.6940139999388</v>
      </c>
      <c r="T392" s="38"/>
      <c r="U392" s="62"/>
      <c r="V392" s="39">
        <f t="shared" si="33"/>
        <v>63905.729999999989</v>
      </c>
      <c r="W392" s="39">
        <f t="shared" si="34"/>
        <v>70299.424013999931</v>
      </c>
      <c r="X392" s="1">
        <f t="shared" si="35"/>
        <v>57290</v>
      </c>
      <c r="Y392" s="37">
        <f t="shared" si="36"/>
        <v>13009.424013999931</v>
      </c>
      <c r="Z392" s="204">
        <f t="shared" si="37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39"/>
        <v>-0.12167554626482668</v>
      </c>
      <c r="AD392" s="40">
        <f t="shared" si="40"/>
        <v>0.26046599999999992</v>
      </c>
    </row>
    <row r="393" spans="1:30">
      <c r="A393" s="63" t="s">
        <v>1595</v>
      </c>
      <c r="B393" s="2">
        <v>120</v>
      </c>
      <c r="C393" s="180">
        <v>90.17</v>
      </c>
      <c r="D393" s="181">
        <v>1.3302</v>
      </c>
      <c r="E393" s="32">
        <f t="shared" si="21"/>
        <v>0.21000000000000002</v>
      </c>
      <c r="F393" s="26">
        <f t="shared" si="22"/>
        <v>-4.014034999999995E-2</v>
      </c>
      <c r="H393" s="58">
        <f t="shared" si="23"/>
        <v>-4.8168419999999941</v>
      </c>
      <c r="I393" s="2" t="s">
        <v>66</v>
      </c>
      <c r="J393" s="33" t="s">
        <v>1588</v>
      </c>
      <c r="K393" s="59">
        <f t="shared" si="24"/>
        <v>44055</v>
      </c>
      <c r="L393" s="60" t="str">
        <f t="shared" ca="1" si="25"/>
        <v>2020/11/10</v>
      </c>
      <c r="M393" s="44">
        <f t="shared" ca="1" si="26"/>
        <v>10920</v>
      </c>
      <c r="N393" s="61">
        <f t="shared" ca="1" si="27"/>
        <v>-0.16100250274725256</v>
      </c>
      <c r="O393" s="35">
        <f t="shared" si="28"/>
        <v>119.94413400000001</v>
      </c>
      <c r="P393" s="35">
        <f t="shared" si="29"/>
        <v>-5.5865999999994642E-2</v>
      </c>
      <c r="Q393" s="36">
        <f t="shared" si="30"/>
        <v>0.8</v>
      </c>
      <c r="R393" s="37">
        <f t="shared" si="31"/>
        <v>4845.2599999999547</v>
      </c>
      <c r="S393" s="38">
        <f t="shared" si="32"/>
        <v>6445.1648519999399</v>
      </c>
      <c r="T393" s="38"/>
      <c r="U393" s="62"/>
      <c r="V393" s="39">
        <f t="shared" si="33"/>
        <v>63905.729999999989</v>
      </c>
      <c r="W393" s="39">
        <f t="shared" si="34"/>
        <v>70350.894851999925</v>
      </c>
      <c r="X393" s="1">
        <f t="shared" si="35"/>
        <v>57410</v>
      </c>
      <c r="Y393" s="37">
        <f t="shared" si="36"/>
        <v>12940.894851999925</v>
      </c>
      <c r="Z393" s="204">
        <f t="shared" si="37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39"/>
        <v>-0.10819346188250822</v>
      </c>
      <c r="AD393" s="40">
        <f t="shared" si="40"/>
        <v>0.25014034999999996</v>
      </c>
    </row>
    <row r="394" spans="1:30">
      <c r="A394" s="63" t="s">
        <v>1596</v>
      </c>
      <c r="B394" s="2">
        <v>120</v>
      </c>
      <c r="C394" s="180">
        <v>89.82</v>
      </c>
      <c r="D394" s="181">
        <v>1.3353999999999999</v>
      </c>
      <c r="E394" s="32">
        <f t="shared" si="21"/>
        <v>0.21000000000000002</v>
      </c>
      <c r="F394" s="26">
        <f t="shared" si="22"/>
        <v>-4.3866099999999977E-2</v>
      </c>
      <c r="H394" s="58">
        <f t="shared" si="23"/>
        <v>-5.2639319999999969</v>
      </c>
      <c r="I394" s="2" t="s">
        <v>66</v>
      </c>
      <c r="J394" s="33" t="s">
        <v>1590</v>
      </c>
      <c r="K394" s="59">
        <f t="shared" si="24"/>
        <v>44056</v>
      </c>
      <c r="L394" s="60" t="str">
        <f t="shared" ca="1" si="25"/>
        <v>2020/11/10</v>
      </c>
      <c r="M394" s="44">
        <f t="shared" ca="1" si="26"/>
        <v>10800</v>
      </c>
      <c r="N394" s="61">
        <f t="shared" ca="1" si="27"/>
        <v>-0.17790140555555545</v>
      </c>
      <c r="O394" s="35">
        <f t="shared" si="28"/>
        <v>119.94562799999999</v>
      </c>
      <c r="P394" s="35">
        <f t="shared" si="29"/>
        <v>-5.4372000000014964E-2</v>
      </c>
      <c r="Q394" s="36">
        <f t="shared" si="30"/>
        <v>0.8</v>
      </c>
      <c r="R394" s="37">
        <f t="shared" si="31"/>
        <v>4935.0799999999545</v>
      </c>
      <c r="S394" s="38">
        <f t="shared" si="32"/>
        <v>6590.3058319999391</v>
      </c>
      <c r="T394" s="38"/>
      <c r="U394" s="62"/>
      <c r="V394" s="39">
        <f t="shared" si="33"/>
        <v>63905.729999999989</v>
      </c>
      <c r="W394" s="39">
        <f t="shared" si="34"/>
        <v>70496.035831999921</v>
      </c>
      <c r="X394" s="1">
        <f t="shared" si="35"/>
        <v>57530</v>
      </c>
      <c r="Y394" s="37">
        <f t="shared" si="36"/>
        <v>12966.035831999921</v>
      </c>
      <c r="Z394" s="204">
        <f t="shared" si="37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39"/>
        <v>-0.11272606637260485</v>
      </c>
      <c r="AD394" s="40">
        <f t="shared" si="40"/>
        <v>0.25386609999999998</v>
      </c>
    </row>
    <row r="395" spans="1:30">
      <c r="A395" s="63" t="s">
        <v>1597</v>
      </c>
      <c r="B395" s="2">
        <v>120</v>
      </c>
      <c r="C395" s="180">
        <v>88.88</v>
      </c>
      <c r="D395" s="181">
        <v>1.3493999999999999</v>
      </c>
      <c r="E395" s="32">
        <f t="shared" si="21"/>
        <v>0.21000000000000002</v>
      </c>
      <c r="F395" s="26">
        <f t="shared" si="22"/>
        <v>-5.3872399999999959E-2</v>
      </c>
      <c r="H395" s="58">
        <f t="shared" si="23"/>
        <v>-6.4646879999999953</v>
      </c>
      <c r="I395" s="2" t="s">
        <v>66</v>
      </c>
      <c r="J395" s="33" t="s">
        <v>1592</v>
      </c>
      <c r="K395" s="59">
        <f t="shared" si="24"/>
        <v>44057</v>
      </c>
      <c r="L395" s="60" t="str">
        <f t="shared" ca="1" si="25"/>
        <v>2020/11/10</v>
      </c>
      <c r="M395" s="44">
        <f t="shared" ca="1" si="26"/>
        <v>10680</v>
      </c>
      <c r="N395" s="61">
        <f t="shared" ca="1" si="27"/>
        <v>-0.22093737078651671</v>
      </c>
      <c r="O395" s="35">
        <f t="shared" si="28"/>
        <v>119.93467199999999</v>
      </c>
      <c r="P395" s="35">
        <f t="shared" si="29"/>
        <v>-6.5328000000008046E-2</v>
      </c>
      <c r="Q395" s="36">
        <f t="shared" si="30"/>
        <v>0.8</v>
      </c>
      <c r="R395" s="37">
        <f t="shared" si="31"/>
        <v>5023.9599999999546</v>
      </c>
      <c r="S395" s="38">
        <f t="shared" si="32"/>
        <v>6779.3316239999385</v>
      </c>
      <c r="T395" s="38"/>
      <c r="U395" s="62"/>
      <c r="V395" s="39">
        <f t="shared" si="33"/>
        <v>63905.729999999989</v>
      </c>
      <c r="W395" s="39">
        <f t="shared" si="34"/>
        <v>70685.061623999922</v>
      </c>
      <c r="X395" s="1">
        <f t="shared" si="35"/>
        <v>57650</v>
      </c>
      <c r="Y395" s="37">
        <f t="shared" si="36"/>
        <v>13035.061623999922</v>
      </c>
      <c r="Z395" s="204">
        <f t="shared" si="37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39"/>
        <v>-0.12528569872144613</v>
      </c>
      <c r="AD395" s="40">
        <f t="shared" si="40"/>
        <v>0.26387240000000001</v>
      </c>
    </row>
    <row r="396" spans="1:30">
      <c r="A396" s="63" t="s">
        <v>1627</v>
      </c>
      <c r="B396" s="2">
        <v>120</v>
      </c>
      <c r="C396" s="180">
        <v>87.35</v>
      </c>
      <c r="D396" s="181">
        <v>1.3731</v>
      </c>
      <c r="E396" s="32">
        <f t="shared" si="21"/>
        <v>0.21000000000000002</v>
      </c>
      <c r="F396" s="26">
        <f t="shared" si="22"/>
        <v>-7.0159250000000034E-2</v>
      </c>
      <c r="H396" s="58">
        <f t="shared" si="23"/>
        <v>-8.4191100000000034</v>
      </c>
      <c r="I396" s="2" t="s">
        <v>66</v>
      </c>
      <c r="J396" s="33" t="s">
        <v>1606</v>
      </c>
      <c r="K396" s="59">
        <f t="shared" si="24"/>
        <v>44060</v>
      </c>
      <c r="L396" s="60" t="str">
        <f t="shared" ca="1" si="25"/>
        <v>2020/11/10</v>
      </c>
      <c r="M396" s="44">
        <f t="shared" ca="1" si="26"/>
        <v>10320</v>
      </c>
      <c r="N396" s="61">
        <f t="shared" ca="1" si="27"/>
        <v>-0.29776890988372107</v>
      </c>
      <c r="O396" s="35">
        <f t="shared" si="28"/>
        <v>119.94028499999999</v>
      </c>
      <c r="P396" s="35">
        <f t="shared" si="29"/>
        <v>-5.9715000000011287E-2</v>
      </c>
      <c r="Q396" s="36">
        <f t="shared" si="30"/>
        <v>0.8</v>
      </c>
      <c r="R396" s="37">
        <f t="shared" si="31"/>
        <v>5111.3099999999549</v>
      </c>
      <c r="S396" s="38">
        <f t="shared" si="32"/>
        <v>7018.3397609999383</v>
      </c>
      <c r="T396" s="38"/>
      <c r="U396" s="62"/>
      <c r="V396" s="39">
        <f t="shared" si="33"/>
        <v>63905.729999999989</v>
      </c>
      <c r="W396" s="39">
        <f t="shared" si="34"/>
        <v>70924.069760999933</v>
      </c>
      <c r="X396" s="1">
        <f t="shared" si="35"/>
        <v>57770</v>
      </c>
      <c r="Y396" s="37">
        <f t="shared" si="36"/>
        <v>13154.069760999933</v>
      </c>
      <c r="Z396" s="204">
        <f t="shared" si="37"/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si="39"/>
        <v>-0.14664326968368591</v>
      </c>
      <c r="AD396" s="40">
        <f t="shared" si="40"/>
        <v>0.28015925000000008</v>
      </c>
    </row>
    <row r="397" spans="1:30">
      <c r="A397" s="63" t="s">
        <v>1628</v>
      </c>
      <c r="B397" s="2">
        <v>120</v>
      </c>
      <c r="C397" s="180">
        <v>86.81</v>
      </c>
      <c r="D397" s="181">
        <v>1.3816999999999999</v>
      </c>
      <c r="E397" s="32">
        <f t="shared" si="21"/>
        <v>0.21000000000000002</v>
      </c>
      <c r="F397" s="26">
        <f t="shared" si="22"/>
        <v>-7.5907549999999921E-2</v>
      </c>
      <c r="H397" s="58">
        <f t="shared" si="23"/>
        <v>-9.1089059999999904</v>
      </c>
      <c r="I397" s="2" t="s">
        <v>66</v>
      </c>
      <c r="J397" s="33" t="s">
        <v>1608</v>
      </c>
      <c r="K397" s="59">
        <f t="shared" si="24"/>
        <v>44061</v>
      </c>
      <c r="L397" s="60" t="str">
        <f t="shared" ca="1" si="25"/>
        <v>2020/11/10</v>
      </c>
      <c r="M397" s="44">
        <f t="shared" ca="1" si="26"/>
        <v>10200</v>
      </c>
      <c r="N397" s="61">
        <f t="shared" ca="1" si="27"/>
        <v>-0.32595594999999966</v>
      </c>
      <c r="O397" s="35">
        <f t="shared" si="28"/>
        <v>119.94537699999999</v>
      </c>
      <c r="P397" s="35">
        <f t="shared" si="29"/>
        <v>-5.4623000000006527E-2</v>
      </c>
      <c r="Q397" s="36">
        <f t="shared" si="30"/>
        <v>0.8</v>
      </c>
      <c r="R397" s="37">
        <f t="shared" si="31"/>
        <v>5198.1199999999553</v>
      </c>
      <c r="S397" s="38">
        <f t="shared" si="32"/>
        <v>7182.2424039999378</v>
      </c>
      <c r="T397" s="38"/>
      <c r="U397" s="62"/>
      <c r="V397" s="39">
        <f t="shared" si="33"/>
        <v>63905.729999999989</v>
      </c>
      <c r="W397" s="39">
        <f t="shared" si="34"/>
        <v>71087.972403999927</v>
      </c>
      <c r="X397" s="1">
        <f t="shared" si="35"/>
        <v>57890</v>
      </c>
      <c r="Y397" s="37">
        <f t="shared" si="36"/>
        <v>13197.972403999927</v>
      </c>
      <c r="Z397" s="204">
        <f t="shared" si="37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39"/>
        <v>-0.15416297171191418</v>
      </c>
      <c r="AD397" s="40">
        <f t="shared" si="40"/>
        <v>0.28590754999999995</v>
      </c>
    </row>
    <row r="398" spans="1:30">
      <c r="A398" s="63" t="s">
        <v>1629</v>
      </c>
      <c r="B398" s="2">
        <v>120</v>
      </c>
      <c r="C398" s="180">
        <v>88.3</v>
      </c>
      <c r="D398" s="181">
        <v>1.3583000000000001</v>
      </c>
      <c r="E398" s="32">
        <f t="shared" si="21"/>
        <v>0.21000000000000002</v>
      </c>
      <c r="F398" s="26">
        <f t="shared" si="22"/>
        <v>-6.0046499999999982E-2</v>
      </c>
      <c r="H398" s="58">
        <f t="shared" si="23"/>
        <v>-7.2055799999999977</v>
      </c>
      <c r="I398" s="2" t="s">
        <v>66</v>
      </c>
      <c r="J398" s="33" t="s">
        <v>1610</v>
      </c>
      <c r="K398" s="59">
        <f t="shared" si="24"/>
        <v>44062</v>
      </c>
      <c r="L398" s="60" t="str">
        <f t="shared" ca="1" si="25"/>
        <v>2020/11/10</v>
      </c>
      <c r="M398" s="44">
        <f t="shared" ca="1" si="26"/>
        <v>10080</v>
      </c>
      <c r="N398" s="61">
        <f t="shared" ca="1" si="27"/>
        <v>-0.26091633928571417</v>
      </c>
      <c r="O398" s="35">
        <f t="shared" si="28"/>
        <v>119.93789</v>
      </c>
      <c r="P398" s="35">
        <f t="shared" si="29"/>
        <v>-6.2110000000004106E-2</v>
      </c>
      <c r="Q398" s="36">
        <f t="shared" si="30"/>
        <v>0.8</v>
      </c>
      <c r="R398" s="37">
        <f t="shared" si="31"/>
        <v>5286.4199999999555</v>
      </c>
      <c r="S398" s="38">
        <f t="shared" si="32"/>
        <v>7180.5442859999403</v>
      </c>
      <c r="T398" s="38"/>
      <c r="U398" s="62"/>
      <c r="V398" s="39">
        <f t="shared" si="33"/>
        <v>63905.729999999989</v>
      </c>
      <c r="W398" s="39">
        <f t="shared" si="34"/>
        <v>71086.274285999927</v>
      </c>
      <c r="X398" s="1">
        <f t="shared" si="35"/>
        <v>58010</v>
      </c>
      <c r="Y398" s="37">
        <f t="shared" si="36"/>
        <v>13076.274285999927</v>
      </c>
      <c r="Z398" s="204">
        <f t="shared" si="37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39"/>
        <v>-0.13257527628607324</v>
      </c>
      <c r="AD398" s="40">
        <f t="shared" si="40"/>
        <v>0.27004650000000002</v>
      </c>
    </row>
    <row r="399" spans="1:30">
      <c r="A399" s="63" t="s">
        <v>1630</v>
      </c>
      <c r="B399" s="2">
        <v>120</v>
      </c>
      <c r="C399" s="180">
        <v>89.17</v>
      </c>
      <c r="D399" s="181">
        <v>1.345</v>
      </c>
      <c r="E399" s="32">
        <f t="shared" si="21"/>
        <v>0.21000000000000002</v>
      </c>
      <c r="F399" s="26">
        <f t="shared" si="22"/>
        <v>-5.0785349999999951E-2</v>
      </c>
      <c r="H399" s="58">
        <f t="shared" si="23"/>
        <v>-6.0942419999999942</v>
      </c>
      <c r="I399" s="2" t="s">
        <v>66</v>
      </c>
      <c r="J399" s="33" t="s">
        <v>1612</v>
      </c>
      <c r="K399" s="59">
        <f t="shared" si="24"/>
        <v>44063</v>
      </c>
      <c r="L399" s="60" t="str">
        <f t="shared" ca="1" si="25"/>
        <v>2020/11/10</v>
      </c>
      <c r="M399" s="44">
        <f t="shared" ca="1" si="26"/>
        <v>9960</v>
      </c>
      <c r="N399" s="61">
        <f t="shared" ca="1" si="27"/>
        <v>-0.22333316566265038</v>
      </c>
      <c r="O399" s="35">
        <f t="shared" si="28"/>
        <v>119.93365</v>
      </c>
      <c r="P399" s="35">
        <f t="shared" si="29"/>
        <v>-6.6349999999999909E-2</v>
      </c>
      <c r="Q399" s="36">
        <f t="shared" si="30"/>
        <v>0.8</v>
      </c>
      <c r="R399" s="37">
        <f t="shared" si="31"/>
        <v>5375.5899999999556</v>
      </c>
      <c r="S399" s="38">
        <f t="shared" si="32"/>
        <v>7230.1685499999403</v>
      </c>
      <c r="T399" s="38"/>
      <c r="U399" s="62"/>
      <c r="V399" s="39">
        <f t="shared" si="33"/>
        <v>63905.729999999989</v>
      </c>
      <c r="W399" s="39">
        <f t="shared" si="34"/>
        <v>71135.898549999925</v>
      </c>
      <c r="X399" s="1">
        <f t="shared" si="35"/>
        <v>58130</v>
      </c>
      <c r="Y399" s="37">
        <f t="shared" si="36"/>
        <v>13005.898549999925</v>
      </c>
      <c r="Z399" s="204">
        <f t="shared" si="37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39"/>
        <v>-0.12023542294045053</v>
      </c>
      <c r="AD399" s="40">
        <f t="shared" si="40"/>
        <v>0.26078534999999997</v>
      </c>
    </row>
    <row r="400" spans="1:30">
      <c r="A400" s="63" t="s">
        <v>1631</v>
      </c>
      <c r="B400" s="2">
        <v>120</v>
      </c>
      <c r="C400" s="180">
        <v>88.58</v>
      </c>
      <c r="D400" s="181">
        <v>1.3540000000000001</v>
      </c>
      <c r="E400" s="32">
        <f t="shared" si="21"/>
        <v>0.21000000000000002</v>
      </c>
      <c r="F400" s="26">
        <f t="shared" si="22"/>
        <v>-5.7065899999999913E-2</v>
      </c>
      <c r="H400" s="58">
        <f t="shared" si="23"/>
        <v>-6.8479079999999897</v>
      </c>
      <c r="I400" s="2" t="s">
        <v>66</v>
      </c>
      <c r="J400" s="33" t="s">
        <v>1614</v>
      </c>
      <c r="K400" s="59">
        <f t="shared" si="24"/>
        <v>44064</v>
      </c>
      <c r="L400" s="60" t="str">
        <f t="shared" ca="1" si="25"/>
        <v>2020/11/10</v>
      </c>
      <c r="M400" s="44">
        <f t="shared" ca="1" si="26"/>
        <v>9840</v>
      </c>
      <c r="N400" s="61">
        <f t="shared" ca="1" si="27"/>
        <v>-0.25401284756097525</v>
      </c>
      <c r="O400" s="35">
        <f t="shared" si="28"/>
        <v>119.93732</v>
      </c>
      <c r="P400" s="35">
        <f t="shared" si="29"/>
        <v>-6.2680000000000291E-2</v>
      </c>
      <c r="Q400" s="36">
        <f t="shared" si="30"/>
        <v>0.8</v>
      </c>
      <c r="R400" s="37">
        <f t="shared" si="31"/>
        <v>5464.1699999999555</v>
      </c>
      <c r="S400" s="38">
        <f t="shared" si="32"/>
        <v>7398.4861799999398</v>
      </c>
      <c r="T400" s="38"/>
      <c r="U400" s="62"/>
      <c r="V400" s="39">
        <f t="shared" si="33"/>
        <v>63905.729999999989</v>
      </c>
      <c r="W400" s="39">
        <f t="shared" si="34"/>
        <v>71304.21617999993</v>
      </c>
      <c r="X400" s="1">
        <f t="shared" si="35"/>
        <v>58250</v>
      </c>
      <c r="Y400" s="37">
        <f t="shared" si="36"/>
        <v>13054.21617999993</v>
      </c>
      <c r="Z400" s="204">
        <f t="shared" si="37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39"/>
        <v>-0.12812546455009999</v>
      </c>
      <c r="AD400" s="40">
        <f t="shared" si="40"/>
        <v>0.26706589999999991</v>
      </c>
    </row>
    <row r="401" spans="1:30">
      <c r="A401" s="63" t="s">
        <v>1632</v>
      </c>
      <c r="B401" s="2">
        <v>120</v>
      </c>
      <c r="C401" s="180">
        <v>87.71</v>
      </c>
      <c r="D401" s="181">
        <v>1.3673999999999999</v>
      </c>
      <c r="E401" s="32">
        <f t="shared" si="21"/>
        <v>0.21000000000000002</v>
      </c>
      <c r="F401" s="26">
        <f t="shared" si="22"/>
        <v>-6.6327049999999943E-2</v>
      </c>
      <c r="H401" s="58">
        <f t="shared" si="23"/>
        <v>-7.9592459999999932</v>
      </c>
      <c r="I401" s="2" t="s">
        <v>66</v>
      </c>
      <c r="J401" s="33" t="s">
        <v>1616</v>
      </c>
      <c r="K401" s="59">
        <f t="shared" si="24"/>
        <v>44067</v>
      </c>
      <c r="L401" s="60" t="str">
        <f t="shared" ca="1" si="25"/>
        <v>2020/11/10</v>
      </c>
      <c r="M401" s="44">
        <f t="shared" ca="1" si="26"/>
        <v>9480</v>
      </c>
      <c r="N401" s="61">
        <f t="shared" ca="1" si="27"/>
        <v>-0.3064477626582276</v>
      </c>
      <c r="O401" s="35">
        <f t="shared" si="28"/>
        <v>119.93465399999998</v>
      </c>
      <c r="P401" s="35">
        <f t="shared" si="29"/>
        <v>-6.5346000000019444E-2</v>
      </c>
      <c r="Q401" s="36">
        <f t="shared" si="30"/>
        <v>0.8</v>
      </c>
      <c r="R401" s="37">
        <f t="shared" si="31"/>
        <v>5551.8799999999555</v>
      </c>
      <c r="S401" s="38">
        <f t="shared" si="32"/>
        <v>7591.6407119999385</v>
      </c>
      <c r="T401" s="38"/>
      <c r="U401" s="62"/>
      <c r="V401" s="39">
        <f t="shared" si="33"/>
        <v>63905.729999999989</v>
      </c>
      <c r="W401" s="39">
        <f t="shared" si="34"/>
        <v>71497.370711999931</v>
      </c>
      <c r="X401" s="1">
        <f t="shared" si="35"/>
        <v>58370</v>
      </c>
      <c r="Y401" s="37">
        <f t="shared" si="36"/>
        <v>13127.370711999931</v>
      </c>
      <c r="Z401" s="204">
        <f t="shared" si="37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39"/>
        <v>-0.13995613650871186</v>
      </c>
      <c r="AD401" s="40">
        <f t="shared" si="40"/>
        <v>0.27632704999999996</v>
      </c>
    </row>
    <row r="402" spans="1:30">
      <c r="A402" s="63" t="s">
        <v>1633</v>
      </c>
      <c r="B402" s="2">
        <v>120</v>
      </c>
      <c r="C402" s="180">
        <v>88.14</v>
      </c>
      <c r="D402" s="181">
        <v>1.3608</v>
      </c>
      <c r="E402" s="32">
        <f t="shared" si="21"/>
        <v>0.21000000000000002</v>
      </c>
      <c r="F402" s="26">
        <f t="shared" si="22"/>
        <v>-6.1749699999999901E-2</v>
      </c>
      <c r="H402" s="58">
        <f t="shared" si="23"/>
        <v>-7.409963999999988</v>
      </c>
      <c r="I402" s="2" t="s">
        <v>66</v>
      </c>
      <c r="J402" s="33" t="s">
        <v>1618</v>
      </c>
      <c r="K402" s="59">
        <f t="shared" si="24"/>
        <v>44068</v>
      </c>
      <c r="L402" s="60" t="str">
        <f t="shared" ca="1" si="25"/>
        <v>2020/11/10</v>
      </c>
      <c r="M402" s="44">
        <f t="shared" ca="1" si="26"/>
        <v>9360</v>
      </c>
      <c r="N402" s="61">
        <f t="shared" ca="1" si="27"/>
        <v>-0.28895692948717899</v>
      </c>
      <c r="O402" s="35">
        <f t="shared" si="28"/>
        <v>119.940912</v>
      </c>
      <c r="P402" s="35">
        <f t="shared" si="29"/>
        <v>-5.9088000000002694E-2</v>
      </c>
      <c r="Q402" s="36">
        <f t="shared" si="30"/>
        <v>0.8</v>
      </c>
      <c r="R402" s="37">
        <f t="shared" si="31"/>
        <v>5640.0199999999559</v>
      </c>
      <c r="S402" s="38">
        <f t="shared" si="32"/>
        <v>7674.9392159999397</v>
      </c>
      <c r="T402" s="38"/>
      <c r="U402" s="62"/>
      <c r="V402" s="39">
        <f t="shared" si="33"/>
        <v>63905.729999999989</v>
      </c>
      <c r="W402" s="39">
        <f t="shared" si="34"/>
        <v>71580.669215999922</v>
      </c>
      <c r="X402" s="1">
        <f t="shared" si="35"/>
        <v>58490</v>
      </c>
      <c r="Y402" s="37">
        <f t="shared" si="36"/>
        <v>13090.669215999922</v>
      </c>
      <c r="Z402" s="204">
        <f t="shared" si="37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39"/>
        <v>-0.1337149221377425</v>
      </c>
      <c r="AD402" s="40">
        <f t="shared" si="40"/>
        <v>0.27174969999999993</v>
      </c>
    </row>
    <row r="403" spans="1:30">
      <c r="A403" s="63" t="s">
        <v>1634</v>
      </c>
      <c r="B403" s="2">
        <v>120</v>
      </c>
      <c r="C403" s="180">
        <v>89.07</v>
      </c>
      <c r="D403" s="181">
        <v>1.3466</v>
      </c>
      <c r="E403" s="32">
        <f t="shared" si="21"/>
        <v>0.21000000000000002</v>
      </c>
      <c r="F403" s="26">
        <f t="shared" si="22"/>
        <v>-5.1849849999999975E-2</v>
      </c>
      <c r="H403" s="58">
        <f t="shared" si="23"/>
        <v>-6.221981999999997</v>
      </c>
      <c r="I403" s="2" t="s">
        <v>66</v>
      </c>
      <c r="J403" s="33" t="s">
        <v>1620</v>
      </c>
      <c r="K403" s="59">
        <f t="shared" si="24"/>
        <v>44069</v>
      </c>
      <c r="L403" s="60" t="str">
        <f t="shared" ca="1" si="25"/>
        <v>2020/11/10</v>
      </c>
      <c r="M403" s="44">
        <f t="shared" ca="1" si="26"/>
        <v>9240</v>
      </c>
      <c r="N403" s="61">
        <f t="shared" ca="1" si="27"/>
        <v>-0.24578175649350636</v>
      </c>
      <c r="O403" s="35">
        <f t="shared" si="28"/>
        <v>119.94166199999999</v>
      </c>
      <c r="P403" s="35">
        <f t="shared" si="29"/>
        <v>-5.8338000000006218E-2</v>
      </c>
      <c r="Q403" s="36">
        <f t="shared" si="30"/>
        <v>0.8</v>
      </c>
      <c r="R403" s="37">
        <f t="shared" si="31"/>
        <v>5729.0899999999556</v>
      </c>
      <c r="S403" s="38">
        <f t="shared" si="32"/>
        <v>7714.7925939999404</v>
      </c>
      <c r="T403" s="38"/>
      <c r="U403" s="62"/>
      <c r="V403" s="39">
        <f t="shared" si="33"/>
        <v>63905.729999999989</v>
      </c>
      <c r="W403" s="39">
        <f t="shared" si="34"/>
        <v>71620.522593999922</v>
      </c>
      <c r="X403" s="1">
        <f t="shared" si="35"/>
        <v>58610</v>
      </c>
      <c r="Y403" s="37">
        <f t="shared" si="36"/>
        <v>13010.522593999922</v>
      </c>
      <c r="Z403" s="204">
        <f t="shared" si="37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39"/>
        <v>-0.12066472865700728</v>
      </c>
      <c r="AD403" s="40">
        <f t="shared" si="40"/>
        <v>0.26184985</v>
      </c>
    </row>
    <row r="404" spans="1:30">
      <c r="A404" s="63" t="s">
        <v>1635</v>
      </c>
      <c r="B404" s="2">
        <v>120</v>
      </c>
      <c r="C404" s="180">
        <v>89.71</v>
      </c>
      <c r="D404" s="181">
        <v>1.337</v>
      </c>
      <c r="E404" s="32">
        <f t="shared" si="21"/>
        <v>0.21000000000000002</v>
      </c>
      <c r="F404" s="26">
        <f t="shared" si="22"/>
        <v>-4.503704999999994E-2</v>
      </c>
      <c r="H404" s="58">
        <f t="shared" si="23"/>
        <v>-5.404445999999993</v>
      </c>
      <c r="I404" s="2" t="s">
        <v>66</v>
      </c>
      <c r="J404" s="33" t="s">
        <v>1622</v>
      </c>
      <c r="K404" s="59">
        <f t="shared" si="24"/>
        <v>44070</v>
      </c>
      <c r="L404" s="60" t="str">
        <f t="shared" ca="1" si="25"/>
        <v>2020/11/10</v>
      </c>
      <c r="M404" s="44">
        <f t="shared" ca="1" si="26"/>
        <v>9120</v>
      </c>
      <c r="N404" s="61">
        <f t="shared" ca="1" si="27"/>
        <v>-0.2162963585526313</v>
      </c>
      <c r="O404" s="35">
        <f t="shared" si="28"/>
        <v>119.94226999999999</v>
      </c>
      <c r="P404" s="35">
        <f t="shared" si="29"/>
        <v>-5.7730000000006498E-2</v>
      </c>
      <c r="Q404" s="36">
        <f t="shared" si="30"/>
        <v>0.8</v>
      </c>
      <c r="R404" s="37">
        <f t="shared" si="31"/>
        <v>5818.7999999999556</v>
      </c>
      <c r="S404" s="38">
        <f t="shared" si="32"/>
        <v>7779.7355999999409</v>
      </c>
      <c r="T404" s="38"/>
      <c r="U404" s="62"/>
      <c r="V404" s="39">
        <f t="shared" si="33"/>
        <v>63905.729999999989</v>
      </c>
      <c r="W404" s="39">
        <f t="shared" si="34"/>
        <v>71685.465599999923</v>
      </c>
      <c r="X404" s="1">
        <f t="shared" si="35"/>
        <v>58730</v>
      </c>
      <c r="Y404" s="37">
        <f t="shared" si="36"/>
        <v>12955.465599999923</v>
      </c>
      <c r="Z404" s="204">
        <f t="shared" si="37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39"/>
        <v>-0.11179652652514238</v>
      </c>
      <c r="AD404" s="40">
        <f t="shared" si="40"/>
        <v>0.25503704999999999</v>
      </c>
    </row>
    <row r="405" spans="1:30">
      <c r="A405" s="63" t="s">
        <v>1636</v>
      </c>
      <c r="B405" s="2">
        <v>120</v>
      </c>
      <c r="C405" s="180">
        <v>87.55</v>
      </c>
      <c r="D405" s="181">
        <v>1.37</v>
      </c>
      <c r="E405" s="32">
        <f t="shared" si="21"/>
        <v>0.21000000000000002</v>
      </c>
      <c r="F405" s="26">
        <f t="shared" si="22"/>
        <v>-6.8030249999999987E-2</v>
      </c>
      <c r="H405" s="58">
        <f t="shared" si="23"/>
        <v>-8.1636299999999977</v>
      </c>
      <c r="I405" s="2" t="s">
        <v>66</v>
      </c>
      <c r="J405" s="33" t="s">
        <v>1624</v>
      </c>
      <c r="K405" s="59">
        <f t="shared" si="24"/>
        <v>44071</v>
      </c>
      <c r="L405" s="60" t="str">
        <f t="shared" ca="1" si="25"/>
        <v>2020/11/10</v>
      </c>
      <c r="M405" s="44">
        <f t="shared" ca="1" si="26"/>
        <v>9000</v>
      </c>
      <c r="N405" s="61">
        <f t="shared" ca="1" si="27"/>
        <v>-0.33108054999999992</v>
      </c>
      <c r="O405" s="35">
        <f t="shared" si="28"/>
        <v>119.9435</v>
      </c>
      <c r="P405" s="35">
        <f t="shared" si="29"/>
        <v>-5.6499999999999773E-2</v>
      </c>
      <c r="Q405" s="36">
        <f t="shared" si="30"/>
        <v>0.8</v>
      </c>
      <c r="R405" s="37">
        <f t="shared" si="31"/>
        <v>5906.3499999999558</v>
      </c>
      <c r="S405" s="38">
        <f t="shared" si="32"/>
        <v>8091.6994999999397</v>
      </c>
      <c r="T405" s="38"/>
      <c r="U405" s="62"/>
      <c r="V405" s="39">
        <f t="shared" si="33"/>
        <v>63905.729999999989</v>
      </c>
      <c r="W405" s="39">
        <f t="shared" si="34"/>
        <v>71997.429499999926</v>
      </c>
      <c r="X405" s="1">
        <f t="shared" si="35"/>
        <v>58850</v>
      </c>
      <c r="Y405" s="37">
        <f t="shared" si="36"/>
        <v>13147.429499999926</v>
      </c>
      <c r="Z405" s="204">
        <f t="shared" si="37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39"/>
        <v>-0.14111845731708716</v>
      </c>
      <c r="AD405" s="40">
        <f t="shared" si="40"/>
        <v>0.27803025000000003</v>
      </c>
    </row>
    <row r="406" spans="1:30">
      <c r="A406" s="63" t="s">
        <v>1637</v>
      </c>
      <c r="B406" s="2">
        <v>120</v>
      </c>
      <c r="C406" s="180">
        <v>87.82</v>
      </c>
      <c r="D406" s="181">
        <v>1.3657999999999999</v>
      </c>
      <c r="E406" s="32">
        <f t="shared" si="21"/>
        <v>0.21000000000000002</v>
      </c>
      <c r="F406" s="26">
        <f t="shared" si="22"/>
        <v>-6.5156099999999981E-2</v>
      </c>
      <c r="H406" s="58">
        <f t="shared" si="23"/>
        <v>-7.8187319999999971</v>
      </c>
      <c r="I406" s="2" t="s">
        <v>66</v>
      </c>
      <c r="J406" s="33" t="s">
        <v>1626</v>
      </c>
      <c r="K406" s="59">
        <f t="shared" si="24"/>
        <v>44074</v>
      </c>
      <c r="L406" s="60" t="str">
        <f t="shared" ca="1" si="25"/>
        <v>2020/11/10</v>
      </c>
      <c r="M406" s="44">
        <f t="shared" ca="1" si="26"/>
        <v>8640</v>
      </c>
      <c r="N406" s="61">
        <f t="shared" ca="1" si="27"/>
        <v>-0.33030522916666655</v>
      </c>
      <c r="O406" s="35">
        <f t="shared" si="28"/>
        <v>119.94455599999998</v>
      </c>
      <c r="P406" s="35">
        <f t="shared" si="29"/>
        <v>-5.5444000000022697E-2</v>
      </c>
      <c r="Q406" s="36">
        <f t="shared" si="30"/>
        <v>0.8</v>
      </c>
      <c r="R406" s="37">
        <f t="shared" si="31"/>
        <v>5994.1699999999555</v>
      </c>
      <c r="S406" s="38">
        <f t="shared" si="32"/>
        <v>8186.8373859999383</v>
      </c>
      <c r="T406" s="38"/>
      <c r="U406" s="62"/>
      <c r="V406" s="39">
        <f t="shared" si="33"/>
        <v>63905.729999999989</v>
      </c>
      <c r="W406" s="39">
        <f t="shared" si="34"/>
        <v>72092.567385999922</v>
      </c>
      <c r="X406" s="1">
        <f t="shared" si="35"/>
        <v>58970</v>
      </c>
      <c r="Y406" s="37">
        <f t="shared" si="36"/>
        <v>13122.567385999922</v>
      </c>
      <c r="Z406" s="204">
        <f t="shared" si="37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39"/>
        <v>-0.13707097772353416</v>
      </c>
      <c r="AD406" s="40">
        <f t="shared" si="40"/>
        <v>0.27515610000000001</v>
      </c>
    </row>
    <row r="407" spans="1:30">
      <c r="A407" s="63" t="s">
        <v>1673</v>
      </c>
      <c r="B407" s="2">
        <v>120</v>
      </c>
      <c r="C407" s="180">
        <v>87.28</v>
      </c>
      <c r="D407" s="181">
        <v>1.3742000000000001</v>
      </c>
      <c r="E407" s="32">
        <f t="shared" si="21"/>
        <v>0.21000000000000002</v>
      </c>
      <c r="F407" s="26">
        <f t="shared" si="22"/>
        <v>-7.0904399999999868E-2</v>
      </c>
      <c r="H407" s="58">
        <f t="shared" si="23"/>
        <v>-8.5085279999999841</v>
      </c>
      <c r="I407" s="2" t="s">
        <v>66</v>
      </c>
      <c r="J407" s="33" t="s">
        <v>1656</v>
      </c>
      <c r="K407" s="59">
        <f t="shared" si="24"/>
        <v>44075</v>
      </c>
      <c r="L407" s="60" t="str">
        <f t="shared" ca="1" si="25"/>
        <v>2020/11/10</v>
      </c>
      <c r="M407" s="44">
        <f t="shared" ca="1" si="26"/>
        <v>8520</v>
      </c>
      <c r="N407" s="61">
        <f t="shared" ca="1" si="27"/>
        <v>-0.36450853521126692</v>
      </c>
      <c r="O407" s="35">
        <f t="shared" si="28"/>
        <v>119.94017600000001</v>
      </c>
      <c r="P407" s="35">
        <f t="shared" si="29"/>
        <v>-5.9823999999991884E-2</v>
      </c>
      <c r="Q407" s="36">
        <f t="shared" si="30"/>
        <v>0.8</v>
      </c>
      <c r="R407" s="37">
        <f t="shared" si="31"/>
        <v>6081.4499999999553</v>
      </c>
      <c r="S407" s="38">
        <f t="shared" si="32"/>
        <v>8357.1285899999384</v>
      </c>
      <c r="T407" s="38"/>
      <c r="U407" s="62"/>
      <c r="V407" s="39">
        <f t="shared" si="33"/>
        <v>63905.729999999989</v>
      </c>
      <c r="W407" s="39">
        <f t="shared" si="34"/>
        <v>72262.858589999931</v>
      </c>
      <c r="X407" s="1">
        <f t="shared" si="35"/>
        <v>59090</v>
      </c>
      <c r="Y407" s="37">
        <f t="shared" si="36"/>
        <v>13172.858589999931</v>
      </c>
      <c r="Z407" s="204">
        <f t="shared" si="37"/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si="39"/>
        <v>-0.14427901127230069</v>
      </c>
      <c r="AD407" s="40">
        <f t="shared" si="40"/>
        <v>0.28090439999999989</v>
      </c>
    </row>
    <row r="408" spans="1:30">
      <c r="A408" s="63" t="s">
        <v>1674</v>
      </c>
      <c r="B408" s="2">
        <v>120</v>
      </c>
      <c r="C408" s="180">
        <v>87.18</v>
      </c>
      <c r="D408" s="181">
        <v>1.3756999999999999</v>
      </c>
      <c r="E408" s="32">
        <f t="shared" si="21"/>
        <v>0.21000000000000002</v>
      </c>
      <c r="F408" s="26">
        <f t="shared" si="22"/>
        <v>-7.1968899999999891E-2</v>
      </c>
      <c r="H408" s="58">
        <f t="shared" si="23"/>
        <v>-8.636267999999987</v>
      </c>
      <c r="I408" s="2" t="s">
        <v>66</v>
      </c>
      <c r="J408" s="33" t="s">
        <v>1658</v>
      </c>
      <c r="K408" s="59">
        <f t="shared" si="24"/>
        <v>44076</v>
      </c>
      <c r="L408" s="60" t="str">
        <f t="shared" ca="1" si="25"/>
        <v>2020/11/10</v>
      </c>
      <c r="M408" s="44">
        <f t="shared" ca="1" si="26"/>
        <v>8400</v>
      </c>
      <c r="N408" s="61">
        <f t="shared" ca="1" si="27"/>
        <v>-0.37526640714285658</v>
      </c>
      <c r="O408" s="35">
        <f t="shared" si="28"/>
        <v>119.933526</v>
      </c>
      <c r="P408" s="35">
        <f t="shared" si="29"/>
        <v>-6.6473999999999478E-2</v>
      </c>
      <c r="Q408" s="36">
        <f t="shared" si="30"/>
        <v>0.8</v>
      </c>
      <c r="R408" s="37">
        <f t="shared" si="31"/>
        <v>6168.6299999999555</v>
      </c>
      <c r="S408" s="38">
        <f t="shared" si="32"/>
        <v>8486.1842909999377</v>
      </c>
      <c r="T408" s="38"/>
      <c r="U408" s="62"/>
      <c r="V408" s="39">
        <f t="shared" si="33"/>
        <v>63905.729999999989</v>
      </c>
      <c r="W408" s="39">
        <f t="shared" si="34"/>
        <v>72391.914290999921</v>
      </c>
      <c r="X408" s="1">
        <f t="shared" si="35"/>
        <v>59210</v>
      </c>
      <c r="Y408" s="37">
        <f t="shared" si="36"/>
        <v>13181.914290999921</v>
      </c>
      <c r="Z408" s="204">
        <f t="shared" si="37"/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si="39"/>
        <v>-0.14531550814797933</v>
      </c>
      <c r="AD408" s="40">
        <f t="shared" si="40"/>
        <v>0.28196889999999991</v>
      </c>
    </row>
    <row r="409" spans="1:30">
      <c r="A409" s="63" t="s">
        <v>1675</v>
      </c>
      <c r="B409" s="2">
        <v>120</v>
      </c>
      <c r="C409" s="180">
        <v>87.86</v>
      </c>
      <c r="D409" s="181">
        <v>1.3651</v>
      </c>
      <c r="E409" s="32">
        <f t="shared" si="21"/>
        <v>0.21000000000000002</v>
      </c>
      <c r="F409" s="26">
        <f t="shared" si="22"/>
        <v>-6.4730299999999963E-2</v>
      </c>
      <c r="H409" s="58">
        <f t="shared" si="23"/>
        <v>-7.767635999999996</v>
      </c>
      <c r="I409" s="2" t="s">
        <v>66</v>
      </c>
      <c r="J409" s="33" t="s">
        <v>1660</v>
      </c>
      <c r="K409" s="59">
        <f t="shared" si="24"/>
        <v>44077</v>
      </c>
      <c r="L409" s="60" t="str">
        <f t="shared" ca="1" si="25"/>
        <v>2020/11/10</v>
      </c>
      <c r="M409" s="44">
        <f t="shared" ca="1" si="26"/>
        <v>8280</v>
      </c>
      <c r="N409" s="61">
        <f t="shared" ca="1" si="27"/>
        <v>-0.34241390579710129</v>
      </c>
      <c r="O409" s="35">
        <f t="shared" si="28"/>
        <v>119.937686</v>
      </c>
      <c r="P409" s="35">
        <f t="shared" si="29"/>
        <v>-6.2314000000000647E-2</v>
      </c>
      <c r="Q409" s="36">
        <f t="shared" si="30"/>
        <v>0.8</v>
      </c>
      <c r="R409" s="37">
        <f t="shared" si="31"/>
        <v>6256.4899999999552</v>
      </c>
      <c r="S409" s="38">
        <f t="shared" si="32"/>
        <v>8540.7344989999383</v>
      </c>
      <c r="T409" s="38"/>
      <c r="U409" s="62"/>
      <c r="V409" s="39">
        <f t="shared" si="33"/>
        <v>63905.729999999989</v>
      </c>
      <c r="W409" s="39">
        <f t="shared" si="34"/>
        <v>72446.464498999921</v>
      </c>
      <c r="X409" s="1">
        <f t="shared" si="35"/>
        <v>59330</v>
      </c>
      <c r="Y409" s="37">
        <f t="shared" si="36"/>
        <v>13116.464498999921</v>
      </c>
      <c r="Z409" s="204">
        <f t="shared" si="37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39"/>
        <v>-0.13559860967562676</v>
      </c>
      <c r="AD409" s="40">
        <f t="shared" si="40"/>
        <v>0.27473029999999998</v>
      </c>
    </row>
    <row r="410" spans="1:30">
      <c r="A410" s="63" t="s">
        <v>1676</v>
      </c>
      <c r="B410" s="2">
        <v>120</v>
      </c>
      <c r="C410" s="180">
        <v>88.37</v>
      </c>
      <c r="D410" s="181">
        <v>1.3573</v>
      </c>
      <c r="E410" s="32">
        <f t="shared" si="21"/>
        <v>0.21000000000000002</v>
      </c>
      <c r="F410" s="26">
        <f t="shared" si="22"/>
        <v>-5.9301349999999906E-2</v>
      </c>
      <c r="H410" s="58">
        <f t="shared" si="23"/>
        <v>-7.1161619999999886</v>
      </c>
      <c r="I410" s="2" t="s">
        <v>66</v>
      </c>
      <c r="J410" s="33" t="s">
        <v>1662</v>
      </c>
      <c r="K410" s="59">
        <f t="shared" si="24"/>
        <v>44078</v>
      </c>
      <c r="L410" s="60" t="str">
        <f t="shared" ca="1" si="25"/>
        <v>2020/11/10</v>
      </c>
      <c r="M410" s="44">
        <f t="shared" ca="1" si="26"/>
        <v>8160</v>
      </c>
      <c r="N410" s="61">
        <f t="shared" ca="1" si="27"/>
        <v>-0.31830871691176421</v>
      </c>
      <c r="O410" s="35">
        <f t="shared" si="28"/>
        <v>119.94460100000001</v>
      </c>
      <c r="P410" s="35">
        <f t="shared" si="29"/>
        <v>-5.5398999999994203E-2</v>
      </c>
      <c r="Q410" s="36">
        <f t="shared" si="30"/>
        <v>0.8</v>
      </c>
      <c r="R410" s="37">
        <f t="shared" si="31"/>
        <v>6344.8599999999551</v>
      </c>
      <c r="S410" s="38">
        <f t="shared" si="32"/>
        <v>8611.8784779999387</v>
      </c>
      <c r="T410" s="38"/>
      <c r="U410" s="62"/>
      <c r="V410" s="39">
        <f t="shared" si="33"/>
        <v>63905.729999999989</v>
      </c>
      <c r="W410" s="39">
        <f t="shared" si="34"/>
        <v>72517.608477999922</v>
      </c>
      <c r="X410" s="1">
        <f t="shared" si="35"/>
        <v>59450</v>
      </c>
      <c r="Y410" s="37">
        <f t="shared" si="36"/>
        <v>13067.608477999922</v>
      </c>
      <c r="Z410" s="204">
        <f t="shared" si="37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39"/>
        <v>-0.12840357644467915</v>
      </c>
      <c r="AD410" s="40">
        <f t="shared" si="40"/>
        <v>0.26930134999999994</v>
      </c>
    </row>
    <row r="411" spans="1:30">
      <c r="A411" s="63" t="s">
        <v>1677</v>
      </c>
      <c r="B411" s="2">
        <v>120</v>
      </c>
      <c r="C411" s="180">
        <v>90.15</v>
      </c>
      <c r="D411" s="181">
        <v>1.3304</v>
      </c>
      <c r="E411" s="32">
        <f t="shared" si="21"/>
        <v>0.21000000000000002</v>
      </c>
      <c r="F411" s="26">
        <f t="shared" si="22"/>
        <v>-4.0353249999999834E-2</v>
      </c>
      <c r="H411" s="58">
        <f t="shared" si="23"/>
        <v>-4.8423899999999804</v>
      </c>
      <c r="I411" s="2" t="s">
        <v>66</v>
      </c>
      <c r="J411" s="33" t="s">
        <v>1664</v>
      </c>
      <c r="K411" s="59">
        <f t="shared" si="24"/>
        <v>44081</v>
      </c>
      <c r="L411" s="60" t="str">
        <f t="shared" ca="1" si="25"/>
        <v>2020/11/10</v>
      </c>
      <c r="M411" s="44">
        <f t="shared" ca="1" si="26"/>
        <v>7800</v>
      </c>
      <c r="N411" s="61">
        <f t="shared" ca="1" si="27"/>
        <v>-0.22659901923076831</v>
      </c>
      <c r="O411" s="35">
        <f t="shared" si="28"/>
        <v>119.93556000000001</v>
      </c>
      <c r="P411" s="35">
        <f t="shared" si="29"/>
        <v>-6.4439999999990505E-2</v>
      </c>
      <c r="Q411" s="36">
        <f t="shared" si="30"/>
        <v>0.8</v>
      </c>
      <c r="R411" s="37">
        <f t="shared" si="31"/>
        <v>6435.0099999999547</v>
      </c>
      <c r="S411" s="38">
        <f t="shared" si="32"/>
        <v>8561.1373039999398</v>
      </c>
      <c r="T411" s="38"/>
      <c r="U411" s="62"/>
      <c r="V411" s="39">
        <f t="shared" si="33"/>
        <v>63905.729999999989</v>
      </c>
      <c r="W411" s="39">
        <f t="shared" si="34"/>
        <v>72466.867303999927</v>
      </c>
      <c r="X411" s="1">
        <f t="shared" si="35"/>
        <v>59570</v>
      </c>
      <c r="Y411" s="37">
        <f t="shared" si="36"/>
        <v>12896.867303999927</v>
      </c>
      <c r="Z411" s="204">
        <f t="shared" si="37"/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si="39"/>
        <v>-0.10433850949042101</v>
      </c>
      <c r="AD411" s="40">
        <f t="shared" si="40"/>
        <v>0.25035324999999986</v>
      </c>
    </row>
    <row r="412" spans="1:30">
      <c r="A412" s="63" t="s">
        <v>1678</v>
      </c>
      <c r="B412" s="2">
        <v>120</v>
      </c>
      <c r="C412" s="180">
        <v>89.57</v>
      </c>
      <c r="D412" s="181">
        <v>1.3391</v>
      </c>
      <c r="E412" s="32">
        <f t="shared" si="21"/>
        <v>0.21000000000000002</v>
      </c>
      <c r="F412" s="26">
        <f t="shared" si="22"/>
        <v>-4.6527349999999974E-2</v>
      </c>
      <c r="H412" s="58">
        <f t="shared" si="23"/>
        <v>-5.583281999999997</v>
      </c>
      <c r="I412" s="2" t="s">
        <v>66</v>
      </c>
      <c r="J412" s="33" t="s">
        <v>1666</v>
      </c>
      <c r="K412" s="59">
        <f t="shared" si="24"/>
        <v>44082</v>
      </c>
      <c r="L412" s="60" t="str">
        <f t="shared" ca="1" si="25"/>
        <v>2020/11/10</v>
      </c>
      <c r="M412" s="44">
        <f t="shared" ca="1" si="26"/>
        <v>7680</v>
      </c>
      <c r="N412" s="61">
        <f t="shared" ca="1" si="27"/>
        <v>-0.26535129296874987</v>
      </c>
      <c r="O412" s="35">
        <f t="shared" si="28"/>
        <v>119.94318699999998</v>
      </c>
      <c r="P412" s="35">
        <f t="shared" si="29"/>
        <v>-5.6813000000019542E-2</v>
      </c>
      <c r="Q412" s="36">
        <f t="shared" si="30"/>
        <v>0.8</v>
      </c>
      <c r="R412" s="37">
        <f t="shared" si="31"/>
        <v>6524.5799999999545</v>
      </c>
      <c r="S412" s="38">
        <f t="shared" si="32"/>
        <v>8737.0650779999396</v>
      </c>
      <c r="T412" s="38"/>
      <c r="U412" s="62"/>
      <c r="V412" s="39">
        <f t="shared" si="33"/>
        <v>63905.729999999989</v>
      </c>
      <c r="W412" s="39">
        <f t="shared" si="34"/>
        <v>72642.795077999923</v>
      </c>
      <c r="X412" s="1">
        <f t="shared" si="35"/>
        <v>59690</v>
      </c>
      <c r="Y412" s="37">
        <f t="shared" si="36"/>
        <v>12952.795077999923</v>
      </c>
      <c r="Z412" s="204">
        <f t="shared" si="37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39"/>
        <v>-0.11180532789547604</v>
      </c>
      <c r="AD412" s="40">
        <f t="shared" si="40"/>
        <v>0.25652734999999999</v>
      </c>
    </row>
    <row r="413" spans="1:30">
      <c r="A413" s="63" t="s">
        <v>1679</v>
      </c>
      <c r="B413" s="2">
        <v>120</v>
      </c>
      <c r="C413" s="180">
        <v>91.87</v>
      </c>
      <c r="D413" s="181">
        <v>1.3056000000000001</v>
      </c>
      <c r="E413" s="32">
        <f t="shared" si="21"/>
        <v>0.21000000000000002</v>
      </c>
      <c r="F413" s="26">
        <f t="shared" si="22"/>
        <v>-2.2043849999999903E-2</v>
      </c>
      <c r="H413" s="58">
        <f t="shared" si="23"/>
        <v>-2.6452619999999882</v>
      </c>
      <c r="I413" s="2" t="s">
        <v>66</v>
      </c>
      <c r="J413" s="33" t="s">
        <v>1668</v>
      </c>
      <c r="K413" s="59">
        <f t="shared" si="24"/>
        <v>44083</v>
      </c>
      <c r="L413" s="60" t="str">
        <f t="shared" ca="1" si="25"/>
        <v>2020/11/10</v>
      </c>
      <c r="M413" s="44">
        <f t="shared" ca="1" si="26"/>
        <v>7560</v>
      </c>
      <c r="N413" s="61">
        <f t="shared" ca="1" si="27"/>
        <v>-0.12771436904761849</v>
      </c>
      <c r="O413" s="35">
        <f t="shared" si="28"/>
        <v>119.94547200000001</v>
      </c>
      <c r="P413" s="35">
        <f t="shared" si="29"/>
        <v>-5.4527999999990584E-2</v>
      </c>
      <c r="Q413" s="36">
        <f t="shared" si="30"/>
        <v>0.8</v>
      </c>
      <c r="R413" s="37">
        <f t="shared" si="31"/>
        <v>6616.4499999999543</v>
      </c>
      <c r="S413" s="38">
        <f t="shared" si="32"/>
        <v>8638.4371199999405</v>
      </c>
      <c r="T413" s="38"/>
      <c r="U413" s="62"/>
      <c r="V413" s="39">
        <f t="shared" si="33"/>
        <v>63905.729999999989</v>
      </c>
      <c r="W413" s="39">
        <f t="shared" si="34"/>
        <v>72544.167119999925</v>
      </c>
      <c r="X413" s="1">
        <f t="shared" si="35"/>
        <v>59810</v>
      </c>
      <c r="Y413" s="37">
        <f t="shared" si="36"/>
        <v>12734.167119999925</v>
      </c>
      <c r="Z413" s="204">
        <f t="shared" si="37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39"/>
        <v>-8.2054671646659472E-2</v>
      </c>
      <c r="AD413" s="40">
        <f t="shared" si="40"/>
        <v>0.23204384999999991</v>
      </c>
    </row>
    <row r="414" spans="1:30">
      <c r="A414" s="63" t="s">
        <v>1680</v>
      </c>
      <c r="B414" s="2">
        <v>135</v>
      </c>
      <c r="C414" s="180">
        <v>105.04</v>
      </c>
      <c r="D414" s="181">
        <v>1.2846</v>
      </c>
      <c r="E414" s="32">
        <f t="shared" si="21"/>
        <v>0.22000000000000003</v>
      </c>
      <c r="F414" s="26">
        <f t="shared" si="22"/>
        <v>-6.0881777777776983E-3</v>
      </c>
      <c r="H414" s="58">
        <f t="shared" si="23"/>
        <v>-0.82190399999998931</v>
      </c>
      <c r="I414" s="2" t="s">
        <v>66</v>
      </c>
      <c r="J414" s="33" t="s">
        <v>1670</v>
      </c>
      <c r="K414" s="59">
        <f t="shared" si="24"/>
        <v>44084</v>
      </c>
      <c r="L414" s="60" t="str">
        <f t="shared" ca="1" si="25"/>
        <v>2020/11/10</v>
      </c>
      <c r="M414" s="44">
        <f t="shared" ca="1" si="26"/>
        <v>8370</v>
      </c>
      <c r="N414" s="61">
        <f t="shared" ca="1" si="27"/>
        <v>-3.5841691756271936E-2</v>
      </c>
      <c r="O414" s="35">
        <f t="shared" si="28"/>
        <v>134.93438399999999</v>
      </c>
      <c r="P414" s="35">
        <f t="shared" si="29"/>
        <v>-6.561600000000567E-2</v>
      </c>
      <c r="Q414" s="36">
        <f t="shared" si="30"/>
        <v>0.9</v>
      </c>
      <c r="R414" s="37">
        <f t="shared" si="31"/>
        <v>6721.4899999999543</v>
      </c>
      <c r="S414" s="38">
        <f t="shared" si="32"/>
        <v>8634.4260539999414</v>
      </c>
      <c r="T414" s="38"/>
      <c r="U414" s="62"/>
      <c r="V414" s="39">
        <f t="shared" si="33"/>
        <v>63905.729999999989</v>
      </c>
      <c r="W414" s="39">
        <f t="shared" si="34"/>
        <v>72540.156053999934</v>
      </c>
      <c r="X414" s="1">
        <f t="shared" si="35"/>
        <v>59945</v>
      </c>
      <c r="Y414" s="37">
        <f t="shared" si="36"/>
        <v>12595.156053999934</v>
      </c>
      <c r="Z414" s="204">
        <f t="shared" si="37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39"/>
        <v>-6.3400526756786535E-2</v>
      </c>
      <c r="AD414" s="40">
        <f t="shared" si="40"/>
        <v>0.22608817777777773</v>
      </c>
    </row>
    <row r="415" spans="1:30">
      <c r="A415" s="63" t="s">
        <v>1681</v>
      </c>
      <c r="B415" s="2">
        <v>135</v>
      </c>
      <c r="C415" s="180">
        <v>103.9</v>
      </c>
      <c r="D415" s="181">
        <v>1.2987</v>
      </c>
      <c r="E415" s="32">
        <f t="shared" si="21"/>
        <v>0.22000000000000003</v>
      </c>
      <c r="F415" s="26">
        <f t="shared" si="22"/>
        <v>-1.6875111111110955E-2</v>
      </c>
      <c r="H415" s="58">
        <f t="shared" si="23"/>
        <v>-2.2781399999999792</v>
      </c>
      <c r="I415" s="2" t="s">
        <v>66</v>
      </c>
      <c r="J415" s="33" t="s">
        <v>1672</v>
      </c>
      <c r="K415" s="59">
        <f t="shared" si="24"/>
        <v>44085</v>
      </c>
      <c r="L415" s="60" t="str">
        <f t="shared" ca="1" si="25"/>
        <v>2020/11/10</v>
      </c>
      <c r="M415" s="44">
        <f t="shared" ca="1" si="26"/>
        <v>8235</v>
      </c>
      <c r="N415" s="61">
        <f t="shared" ca="1" si="27"/>
        <v>-0.10097402550090984</v>
      </c>
      <c r="O415" s="35">
        <f t="shared" si="28"/>
        <v>134.93493000000001</v>
      </c>
      <c r="P415" s="35">
        <f t="shared" si="29"/>
        <v>-6.5069999999991524E-2</v>
      </c>
      <c r="Q415" s="36">
        <f t="shared" si="30"/>
        <v>0.9</v>
      </c>
      <c r="R415" s="37">
        <f t="shared" si="31"/>
        <v>6825.3899999999539</v>
      </c>
      <c r="S415" s="38">
        <f t="shared" si="32"/>
        <v>8864.1339929999394</v>
      </c>
      <c r="T415" s="38"/>
      <c r="U415" s="62"/>
      <c r="V415" s="39">
        <f t="shared" si="33"/>
        <v>63905.729999999989</v>
      </c>
      <c r="W415" s="39">
        <f t="shared" si="34"/>
        <v>72769.863992999934</v>
      </c>
      <c r="X415" s="1">
        <f t="shared" si="35"/>
        <v>60080</v>
      </c>
      <c r="Y415" s="37">
        <f t="shared" si="36"/>
        <v>12689.863992999934</v>
      </c>
      <c r="Z415" s="204">
        <f t="shared" si="37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39"/>
        <v>-7.5622079504317208E-2</v>
      </c>
      <c r="AD415" s="40">
        <f t="shared" si="40"/>
        <v>0.23687511111111098</v>
      </c>
    </row>
    <row r="416" spans="1:30">
      <c r="A416" s="63" t="s">
        <v>1706</v>
      </c>
      <c r="B416" s="2">
        <v>135</v>
      </c>
      <c r="C416" s="180">
        <v>103.36</v>
      </c>
      <c r="D416" s="181">
        <v>1.3055000000000001</v>
      </c>
      <c r="E416" s="32">
        <f t="shared" si="21"/>
        <v>0.22000000000000003</v>
      </c>
      <c r="F416" s="26">
        <f t="shared" si="22"/>
        <v>-2.1984711111110965E-2</v>
      </c>
      <c r="H416" s="58">
        <f t="shared" si="23"/>
        <v>-2.9679359999999804</v>
      </c>
      <c r="I416" s="2" t="s">
        <v>66</v>
      </c>
      <c r="J416" s="33" t="s">
        <v>1687</v>
      </c>
      <c r="K416" s="59">
        <f t="shared" si="24"/>
        <v>44088</v>
      </c>
      <c r="L416" s="60" t="str">
        <f t="shared" ca="1" si="25"/>
        <v>2020/11/10</v>
      </c>
      <c r="M416" s="44">
        <f t="shared" ca="1" si="26"/>
        <v>7830</v>
      </c>
      <c r="N416" s="61">
        <f t="shared" ca="1" si="27"/>
        <v>-0.13835206130268107</v>
      </c>
      <c r="O416" s="35">
        <f t="shared" si="28"/>
        <v>134.93648000000002</v>
      </c>
      <c r="P416" s="35">
        <f t="shared" si="29"/>
        <v>-6.3519999999982701E-2</v>
      </c>
      <c r="Q416" s="36">
        <f t="shared" si="30"/>
        <v>0.9</v>
      </c>
      <c r="R416" s="37">
        <f t="shared" si="31"/>
        <v>6928.7499999999536</v>
      </c>
      <c r="S416" s="38">
        <f t="shared" si="32"/>
        <v>9045.4831249999406</v>
      </c>
      <c r="T416" s="38"/>
      <c r="U416" s="62"/>
      <c r="V416" s="39">
        <f t="shared" si="33"/>
        <v>63905.729999999989</v>
      </c>
      <c r="W416" s="39">
        <f t="shared" si="34"/>
        <v>72951.213124999922</v>
      </c>
      <c r="X416" s="1">
        <f t="shared" si="35"/>
        <v>60215</v>
      </c>
      <c r="Y416" s="37">
        <f t="shared" si="36"/>
        <v>12736.213124999922</v>
      </c>
      <c r="Z416" s="204">
        <f t="shared" si="37"/>
        <v>0.21151229967615914</v>
      </c>
      <c r="AA416" s="204">
        <v>0</v>
      </c>
      <c r="AB416" s="204">
        <f>SUM($C$2:C416)*D416/SUM($B$2:B416)-1</f>
        <v>0.2929113202712883</v>
      </c>
      <c r="AC416" s="204">
        <f t="shared" si="39"/>
        <v>-8.1399020595129157E-2</v>
      </c>
      <c r="AD416" s="40">
        <f t="shared" si="40"/>
        <v>0.241984711111111</v>
      </c>
    </row>
    <row r="417" spans="1:30">
      <c r="A417" s="63" t="s">
        <v>1707</v>
      </c>
      <c r="B417" s="2">
        <v>135</v>
      </c>
      <c r="C417" s="180">
        <v>102.77</v>
      </c>
      <c r="D417" s="181">
        <v>1.3129</v>
      </c>
      <c r="E417" s="32">
        <f t="shared" si="21"/>
        <v>0.22000000000000003</v>
      </c>
      <c r="F417" s="26">
        <f t="shared" si="22"/>
        <v>-2.7567422222222148E-2</v>
      </c>
      <c r="H417" s="58">
        <f t="shared" si="23"/>
        <v>-3.7216019999999901</v>
      </c>
      <c r="I417" s="2" t="s">
        <v>66</v>
      </c>
      <c r="J417" s="33" t="s">
        <v>1689</v>
      </c>
      <c r="K417" s="59">
        <f t="shared" si="24"/>
        <v>44089</v>
      </c>
      <c r="L417" s="60" t="str">
        <f t="shared" ca="1" si="25"/>
        <v>2020/11/10</v>
      </c>
      <c r="M417" s="44">
        <f t="shared" ca="1" si="26"/>
        <v>7695</v>
      </c>
      <c r="N417" s="61">
        <f t="shared" ca="1" si="27"/>
        <v>-0.17652823001949272</v>
      </c>
      <c r="O417" s="35">
        <f t="shared" si="28"/>
        <v>134.92673299999998</v>
      </c>
      <c r="P417" s="35">
        <f t="shared" si="29"/>
        <v>-7.3267000000015514E-2</v>
      </c>
      <c r="Q417" s="36">
        <f t="shared" si="30"/>
        <v>0.9</v>
      </c>
      <c r="R417" s="37">
        <f t="shared" si="31"/>
        <v>7031.5199999999541</v>
      </c>
      <c r="S417" s="38">
        <f t="shared" si="32"/>
        <v>9231.6826079999391</v>
      </c>
      <c r="T417" s="38"/>
      <c r="U417" s="62"/>
      <c r="V417" s="39">
        <f t="shared" si="33"/>
        <v>63905.729999999989</v>
      </c>
      <c r="W417" s="39">
        <f t="shared" si="34"/>
        <v>73137.412607999926</v>
      </c>
      <c r="X417" s="1">
        <f t="shared" si="35"/>
        <v>60350</v>
      </c>
      <c r="Y417" s="37">
        <f t="shared" si="36"/>
        <v>12787.412607999926</v>
      </c>
      <c r="Z417" s="204">
        <f t="shared" si="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39"/>
        <v>-8.7673973490880686E-2</v>
      </c>
      <c r="AD417" s="40">
        <f t="shared" si="40"/>
        <v>0.24756742222222217</v>
      </c>
    </row>
    <row r="418" spans="1:30">
      <c r="A418" s="63" t="s">
        <v>1708</v>
      </c>
      <c r="B418" s="2">
        <v>135</v>
      </c>
      <c r="C418" s="180">
        <v>103.24</v>
      </c>
      <c r="D418" s="181">
        <v>1.3069</v>
      </c>
      <c r="E418" s="32">
        <f t="shared" ref="E418:E444" si="41">10%*Q418+13%</f>
        <v>0.22000000000000003</v>
      </c>
      <c r="F418" s="26">
        <f t="shared" ref="F418:F444" si="42">IF(G418="",($F$1*C418-B418)/B418,H418/B418)</f>
        <v>-2.3120177777777657E-2</v>
      </c>
      <c r="H418" s="58">
        <f t="shared" ref="H418:H444" si="43">IF(G418="",$F$1*C418-B418,G418-B418)</f>
        <v>-3.1212239999999838</v>
      </c>
      <c r="I418" s="2" t="s">
        <v>66</v>
      </c>
      <c r="J418" s="33" t="s">
        <v>1691</v>
      </c>
      <c r="K418" s="59">
        <f t="shared" ref="K418:K444" si="44">DATE(MID(J418,1,4),MID(J418,5,2),MID(J418,7,2))</f>
        <v>44090</v>
      </c>
      <c r="L418" s="60" t="str">
        <f t="shared" ref="L418:L444" ca="1" si="45">IF(LEN(J418) &gt; 15,DATE(MID(J418,12,4),MID(J418,16,2),MID(J418,18,2)),TEXT(TODAY(),"yyyy/m/d"))</f>
        <v>2020/11/10</v>
      </c>
      <c r="M418" s="44">
        <f t="shared" ref="M418:M444" ca="1" si="46">(L418-K418+1)*B418</f>
        <v>7560</v>
      </c>
      <c r="N418" s="61">
        <f t="shared" ref="N418:N444" ca="1" si="47">H418/M418*365</f>
        <v>-0.15069401587301509</v>
      </c>
      <c r="O418" s="35">
        <f t="shared" ref="O418:O444" si="48">D418*C418</f>
        <v>134.92435599999999</v>
      </c>
      <c r="P418" s="35">
        <f t="shared" ref="P418:P444" si="49">O418-B418</f>
        <v>-7.5644000000011147E-2</v>
      </c>
      <c r="Q418" s="36">
        <f t="shared" ref="Q418:Q444" si="50">B418/150</f>
        <v>0.9</v>
      </c>
      <c r="R418" s="37">
        <f t="shared" ref="R418:R444" si="51">R417+C418-T418</f>
        <v>7134.7599999999538</v>
      </c>
      <c r="S418" s="38">
        <f t="shared" ref="S418:S444" si="52">R418*D418</f>
        <v>9324.4178439999396</v>
      </c>
      <c r="T418" s="38"/>
      <c r="U418" s="62"/>
      <c r="V418" s="39">
        <f t="shared" ref="V418:V444" si="53">U418+V417</f>
        <v>63905.729999999989</v>
      </c>
      <c r="W418" s="39">
        <f t="shared" ref="W418:W444" si="54">S418+V418</f>
        <v>73230.147843999934</v>
      </c>
      <c r="X418" s="1">
        <f t="shared" ref="X418:X444" si="55">X417+B418</f>
        <v>60485</v>
      </c>
      <c r="Y418" s="37">
        <f t="shared" ref="Y418:Y444" si="56">W418-X418</f>
        <v>12745.147843999934</v>
      </c>
      <c r="Z418" s="204">
        <f t="shared" ref="Z418:Z444" si="57">W418/X418-1</f>
        <v>0.21071584432503809</v>
      </c>
      <c r="AA418" s="204">
        <v>0</v>
      </c>
      <c r="AB418" s="204">
        <f>SUM($C$2:C418)*D418/SUM($B$2:B418)-1</f>
        <v>0.2929603869467361</v>
      </c>
      <c r="AC418" s="204">
        <f t="shared" ref="AC418:AC444" si="58">Z418-AB418</f>
        <v>-8.2244542621698002E-2</v>
      </c>
      <c r="AD418" s="40">
        <f t="shared" ref="AD418:AD444" si="59">IF(E418-F418&lt;0,"达成",E418-F418)</f>
        <v>0.2431201777777777</v>
      </c>
    </row>
    <row r="419" spans="1:30">
      <c r="A419" s="63" t="s">
        <v>1709</v>
      </c>
      <c r="B419" s="2">
        <v>135</v>
      </c>
      <c r="C419" s="180">
        <v>102.88</v>
      </c>
      <c r="D419" s="181">
        <v>1.3115000000000001</v>
      </c>
      <c r="E419" s="32">
        <f t="shared" si="41"/>
        <v>0.22000000000000003</v>
      </c>
      <c r="F419" s="26">
        <f t="shared" si="42"/>
        <v>-2.6526577777777734E-2</v>
      </c>
      <c r="H419" s="58">
        <f t="shared" si="43"/>
        <v>-3.5810879999999941</v>
      </c>
      <c r="I419" s="2" t="s">
        <v>66</v>
      </c>
      <c r="J419" s="33" t="s">
        <v>1693</v>
      </c>
      <c r="K419" s="59">
        <f t="shared" si="44"/>
        <v>44091</v>
      </c>
      <c r="L419" s="60" t="str">
        <f t="shared" ca="1" si="45"/>
        <v>2020/11/10</v>
      </c>
      <c r="M419" s="44">
        <f t="shared" ca="1" si="46"/>
        <v>7425</v>
      </c>
      <c r="N419" s="61">
        <f t="shared" ca="1" si="47"/>
        <v>-0.17604001616161588</v>
      </c>
      <c r="O419" s="35">
        <f t="shared" si="48"/>
        <v>134.92712</v>
      </c>
      <c r="P419" s="35">
        <f t="shared" si="49"/>
        <v>-7.2879999999997835E-2</v>
      </c>
      <c r="Q419" s="36">
        <f t="shared" si="50"/>
        <v>0.9</v>
      </c>
      <c r="R419" s="37">
        <f t="shared" si="51"/>
        <v>7237.6399999999539</v>
      </c>
      <c r="S419" s="38">
        <f t="shared" si="52"/>
        <v>9492.1648599999407</v>
      </c>
      <c r="T419" s="38"/>
      <c r="U419" s="62"/>
      <c r="V419" s="39">
        <f t="shared" si="53"/>
        <v>63905.729999999989</v>
      </c>
      <c r="W419" s="39">
        <f t="shared" si="54"/>
        <v>73397.894859999928</v>
      </c>
      <c r="X419" s="1">
        <f t="shared" si="55"/>
        <v>60620</v>
      </c>
      <c r="Y419" s="37">
        <f t="shared" si="56"/>
        <v>12777.894859999928</v>
      </c>
      <c r="Z419" s="204">
        <f t="shared" si="5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58"/>
        <v>-8.6055261761724067E-2</v>
      </c>
      <c r="AD419" s="40">
        <f t="shared" si="59"/>
        <v>0.24652657777777776</v>
      </c>
    </row>
    <row r="420" spans="1:30">
      <c r="A420" s="63" t="s">
        <v>1710</v>
      </c>
      <c r="B420" s="2">
        <v>135</v>
      </c>
      <c r="C420" s="180">
        <v>101.34</v>
      </c>
      <c r="D420" s="181">
        <v>1.3313999999999999</v>
      </c>
      <c r="E420" s="32">
        <f t="shared" si="41"/>
        <v>0.22000000000000003</v>
      </c>
      <c r="F420" s="26">
        <f t="shared" si="42"/>
        <v>-4.1098399999999966E-2</v>
      </c>
      <c r="H420" s="58">
        <f t="shared" si="43"/>
        <v>-5.5482839999999953</v>
      </c>
      <c r="I420" s="2" t="s">
        <v>66</v>
      </c>
      <c r="J420" s="33" t="s">
        <v>1695</v>
      </c>
      <c r="K420" s="59">
        <f t="shared" si="44"/>
        <v>44092</v>
      </c>
      <c r="L420" s="60" t="str">
        <f t="shared" ca="1" si="45"/>
        <v>2020/11/10</v>
      </c>
      <c r="M420" s="44">
        <f t="shared" ca="1" si="46"/>
        <v>7290</v>
      </c>
      <c r="N420" s="61">
        <f t="shared" ca="1" si="47"/>
        <v>-0.27779474074074051</v>
      </c>
      <c r="O420" s="35">
        <f t="shared" si="48"/>
        <v>134.92407599999999</v>
      </c>
      <c r="P420" s="35">
        <f t="shared" si="49"/>
        <v>-7.5924000000014757E-2</v>
      </c>
      <c r="Q420" s="36">
        <f t="shared" si="50"/>
        <v>0.9</v>
      </c>
      <c r="R420" s="37">
        <f t="shared" si="51"/>
        <v>7338.9799999999541</v>
      </c>
      <c r="S420" s="38">
        <f t="shared" si="52"/>
        <v>9771.1179719999382</v>
      </c>
      <c r="T420" s="38"/>
      <c r="U420" s="62"/>
      <c r="V420" s="39">
        <f t="shared" si="53"/>
        <v>63905.729999999989</v>
      </c>
      <c r="W420" s="39">
        <f t="shared" si="54"/>
        <v>73676.84797199993</v>
      </c>
      <c r="X420" s="1">
        <f t="shared" si="55"/>
        <v>60755</v>
      </c>
      <c r="Y420" s="37">
        <f t="shared" si="56"/>
        <v>12921.84797199993</v>
      </c>
      <c r="Z420" s="204">
        <f t="shared" si="5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58"/>
        <v>-0.10312140747856535</v>
      </c>
      <c r="AD420" s="40">
        <f t="shared" si="59"/>
        <v>0.26109840000000001</v>
      </c>
    </row>
    <row r="421" spans="1:30">
      <c r="A421" s="63" t="s">
        <v>1711</v>
      </c>
      <c r="B421" s="2">
        <v>120</v>
      </c>
      <c r="C421" s="180">
        <v>90.38</v>
      </c>
      <c r="D421" s="181">
        <v>1.3270999999999999</v>
      </c>
      <c r="E421" s="32">
        <f t="shared" si="41"/>
        <v>0.21000000000000002</v>
      </c>
      <c r="F421" s="26">
        <f t="shared" si="42"/>
        <v>-3.7904899999999957E-2</v>
      </c>
      <c r="H421" s="58">
        <f t="shared" si="43"/>
        <v>-4.5485879999999952</v>
      </c>
      <c r="I421" s="2" t="s">
        <v>66</v>
      </c>
      <c r="J421" s="33" t="s">
        <v>1697</v>
      </c>
      <c r="K421" s="59">
        <f t="shared" si="44"/>
        <v>44095</v>
      </c>
      <c r="L421" s="60" t="str">
        <f t="shared" ca="1" si="45"/>
        <v>2020/11/10</v>
      </c>
      <c r="M421" s="44">
        <f t="shared" ca="1" si="46"/>
        <v>6120</v>
      </c>
      <c r="N421" s="61">
        <f t="shared" ca="1" si="47"/>
        <v>-0.27128016666666638</v>
      </c>
      <c r="O421" s="35">
        <f t="shared" si="48"/>
        <v>119.94329799999998</v>
      </c>
      <c r="P421" s="35">
        <f t="shared" si="49"/>
        <v>-5.6702000000015573E-2</v>
      </c>
      <c r="Q421" s="36">
        <f t="shared" si="50"/>
        <v>0.8</v>
      </c>
      <c r="R421" s="37">
        <f t="shared" si="51"/>
        <v>7429.3599999999542</v>
      </c>
      <c r="S421" s="38">
        <f t="shared" si="52"/>
        <v>9859.5036559999389</v>
      </c>
      <c r="T421" s="38"/>
      <c r="U421" s="62"/>
      <c r="V421" s="39">
        <f t="shared" si="53"/>
        <v>63905.729999999989</v>
      </c>
      <c r="W421" s="39">
        <f t="shared" si="54"/>
        <v>73765.233655999924</v>
      </c>
      <c r="X421" s="1">
        <f t="shared" si="55"/>
        <v>60875</v>
      </c>
      <c r="Y421" s="37">
        <f t="shared" si="56"/>
        <v>12890.233655999924</v>
      </c>
      <c r="Z421" s="204">
        <f t="shared" si="5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58"/>
        <v>-9.9190165831622545E-2</v>
      </c>
      <c r="AD421" s="40">
        <f t="shared" si="59"/>
        <v>0.24790489999999998</v>
      </c>
    </row>
    <row r="422" spans="1:30">
      <c r="A422" s="63" t="s">
        <v>1712</v>
      </c>
      <c r="B422" s="2">
        <v>120</v>
      </c>
      <c r="C422" s="180">
        <v>91.49</v>
      </c>
      <c r="D422" s="181">
        <v>1.3109999999999999</v>
      </c>
      <c r="E422" s="32">
        <f t="shared" si="41"/>
        <v>0.21000000000000002</v>
      </c>
      <c r="F422" s="26">
        <f t="shared" si="42"/>
        <v>-2.6088949999999993E-2</v>
      </c>
      <c r="H422" s="58">
        <f t="shared" si="43"/>
        <v>-3.1306739999999991</v>
      </c>
      <c r="I422" s="2" t="s">
        <v>66</v>
      </c>
      <c r="J422" s="33" t="s">
        <v>1699</v>
      </c>
      <c r="K422" s="59">
        <f t="shared" si="44"/>
        <v>44096</v>
      </c>
      <c r="L422" s="60" t="str">
        <f t="shared" ca="1" si="45"/>
        <v>2020/11/10</v>
      </c>
      <c r="M422" s="44">
        <f t="shared" ca="1" si="46"/>
        <v>6000</v>
      </c>
      <c r="N422" s="61">
        <f t="shared" ca="1" si="47"/>
        <v>-0.19044933499999997</v>
      </c>
      <c r="O422" s="35">
        <f t="shared" si="48"/>
        <v>119.94338999999999</v>
      </c>
      <c r="P422" s="35">
        <f t="shared" si="49"/>
        <v>-5.6610000000006266E-2</v>
      </c>
      <c r="Q422" s="36">
        <f t="shared" si="50"/>
        <v>0.8</v>
      </c>
      <c r="R422" s="37">
        <f t="shared" si="51"/>
        <v>7520.849999999954</v>
      </c>
      <c r="S422" s="38">
        <f t="shared" si="52"/>
        <v>9859.8343499999391</v>
      </c>
      <c r="T422" s="38"/>
      <c r="U422" s="62"/>
      <c r="V422" s="39">
        <f t="shared" si="53"/>
        <v>63905.729999999989</v>
      </c>
      <c r="W422" s="39">
        <f t="shared" si="54"/>
        <v>73765.564349999928</v>
      </c>
      <c r="X422" s="1">
        <f t="shared" si="55"/>
        <v>60995</v>
      </c>
      <c r="Y422" s="37">
        <f t="shared" si="56"/>
        <v>12770.564349999928</v>
      </c>
      <c r="Z422" s="204">
        <f t="shared" si="5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58"/>
        <v>-8.5078586126665412E-2</v>
      </c>
      <c r="AD422" s="40">
        <f t="shared" si="59"/>
        <v>0.23608895000000002</v>
      </c>
    </row>
    <row r="423" spans="1:30">
      <c r="A423" s="63" t="s">
        <v>1713</v>
      </c>
      <c r="B423" s="2">
        <v>135</v>
      </c>
      <c r="C423" s="180">
        <v>102.38</v>
      </c>
      <c r="D423" s="181">
        <v>1.3179000000000001</v>
      </c>
      <c r="E423" s="32">
        <f t="shared" si="41"/>
        <v>0.22000000000000003</v>
      </c>
      <c r="F423" s="26">
        <f t="shared" si="42"/>
        <v>-3.1257688888888843E-2</v>
      </c>
      <c r="H423" s="58">
        <f t="shared" si="43"/>
        <v>-4.2197879999999941</v>
      </c>
      <c r="I423" s="2" t="s">
        <v>66</v>
      </c>
      <c r="J423" s="33" t="s">
        <v>1701</v>
      </c>
      <c r="K423" s="59">
        <f t="shared" si="44"/>
        <v>44097</v>
      </c>
      <c r="L423" s="60" t="str">
        <f t="shared" ca="1" si="45"/>
        <v>2020/11/10</v>
      </c>
      <c r="M423" s="44">
        <f t="shared" ca="1" si="46"/>
        <v>6615</v>
      </c>
      <c r="N423" s="61">
        <f t="shared" ca="1" si="47"/>
        <v>-0.23283788662131485</v>
      </c>
      <c r="O423" s="35">
        <f t="shared" si="48"/>
        <v>134.926602</v>
      </c>
      <c r="P423" s="35">
        <f t="shared" si="49"/>
        <v>-7.339799999999741E-2</v>
      </c>
      <c r="Q423" s="36">
        <f t="shared" si="50"/>
        <v>0.9</v>
      </c>
      <c r="R423" s="37">
        <f t="shared" si="51"/>
        <v>7623.2299999999541</v>
      </c>
      <c r="S423" s="38">
        <f t="shared" si="52"/>
        <v>10046.654816999941</v>
      </c>
      <c r="T423" s="38"/>
      <c r="U423" s="62"/>
      <c r="V423" s="39">
        <f t="shared" si="53"/>
        <v>63905.729999999989</v>
      </c>
      <c r="W423" s="39">
        <f t="shared" si="54"/>
        <v>73952.384816999926</v>
      </c>
      <c r="X423" s="1">
        <f t="shared" si="55"/>
        <v>61130</v>
      </c>
      <c r="Y423" s="37">
        <f t="shared" si="56"/>
        <v>12822.384816999926</v>
      </c>
      <c r="Z423" s="204">
        <f t="shared" si="5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58"/>
        <v>-9.0834136589020398E-2</v>
      </c>
      <c r="AD423" s="40">
        <f t="shared" si="59"/>
        <v>0.25125768888888889</v>
      </c>
    </row>
    <row r="424" spans="1:30">
      <c r="A424" s="63" t="s">
        <v>1714</v>
      </c>
      <c r="B424" s="2">
        <v>135</v>
      </c>
      <c r="C424" s="180">
        <v>104.58</v>
      </c>
      <c r="D424" s="181">
        <v>1.2902</v>
      </c>
      <c r="E424" s="32">
        <f t="shared" si="41"/>
        <v>0.22000000000000003</v>
      </c>
      <c r="F424" s="26">
        <f t="shared" si="42"/>
        <v>-1.0440799999999913E-2</v>
      </c>
      <c r="H424" s="58">
        <f t="shared" si="43"/>
        <v>-1.4095079999999882</v>
      </c>
      <c r="I424" s="2" t="s">
        <v>66</v>
      </c>
      <c r="J424" s="33" t="s">
        <v>1703</v>
      </c>
      <c r="K424" s="59">
        <f t="shared" si="44"/>
        <v>44098</v>
      </c>
      <c r="L424" s="60" t="str">
        <f t="shared" ca="1" si="45"/>
        <v>2020/11/10</v>
      </c>
      <c r="M424" s="44">
        <f t="shared" ca="1" si="46"/>
        <v>6480</v>
      </c>
      <c r="N424" s="61">
        <f t="shared" ca="1" si="47"/>
        <v>-7.9393583333332671E-2</v>
      </c>
      <c r="O424" s="35">
        <f t="shared" si="48"/>
        <v>134.92911599999999</v>
      </c>
      <c r="P424" s="35">
        <f t="shared" si="49"/>
        <v>-7.0884000000006608E-2</v>
      </c>
      <c r="Q424" s="36">
        <f t="shared" si="50"/>
        <v>0.9</v>
      </c>
      <c r="R424" s="37">
        <f t="shared" si="51"/>
        <v>7727.809999999954</v>
      </c>
      <c r="S424" s="38">
        <f t="shared" si="52"/>
        <v>9970.42046199994</v>
      </c>
      <c r="T424" s="38"/>
      <c r="U424" s="62"/>
      <c r="V424" s="39">
        <f t="shared" si="53"/>
        <v>63905.729999999989</v>
      </c>
      <c r="W424" s="39">
        <f t="shared" si="54"/>
        <v>73876.150461999932</v>
      </c>
      <c r="X424" s="1">
        <f t="shared" si="55"/>
        <v>61265</v>
      </c>
      <c r="Y424" s="37">
        <f t="shared" si="56"/>
        <v>12611.150461999932</v>
      </c>
      <c r="Z424" s="204">
        <f t="shared" si="5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58"/>
        <v>-6.6799798361121487E-2</v>
      </c>
      <c r="AD424" s="40">
        <f t="shared" si="59"/>
        <v>0.23044079999999995</v>
      </c>
    </row>
    <row r="425" spans="1:30">
      <c r="A425" s="63" t="s">
        <v>1715</v>
      </c>
      <c r="B425" s="2">
        <v>135</v>
      </c>
      <c r="C425" s="180">
        <v>104.68</v>
      </c>
      <c r="D425" s="181">
        <v>1.2889999999999999</v>
      </c>
      <c r="E425" s="32">
        <f t="shared" si="41"/>
        <v>0.22000000000000003</v>
      </c>
      <c r="F425" s="26">
        <f t="shared" si="42"/>
        <v>-9.4945777777775634E-3</v>
      </c>
      <c r="H425" s="58">
        <f t="shared" si="43"/>
        <v>-1.2817679999999712</v>
      </c>
      <c r="I425" s="2" t="s">
        <v>66</v>
      </c>
      <c r="J425" s="33" t="s">
        <v>1705</v>
      </c>
      <c r="K425" s="59">
        <f t="shared" si="44"/>
        <v>44099</v>
      </c>
      <c r="L425" s="60" t="str">
        <f t="shared" ca="1" si="45"/>
        <v>2020/11/10</v>
      </c>
      <c r="M425" s="44">
        <f t="shared" ca="1" si="46"/>
        <v>6345</v>
      </c>
      <c r="N425" s="61">
        <f t="shared" ca="1" si="47"/>
        <v>-7.3734486997634269E-2</v>
      </c>
      <c r="O425" s="35">
        <f t="shared" si="48"/>
        <v>134.93252000000001</v>
      </c>
      <c r="P425" s="35">
        <f t="shared" si="49"/>
        <v>-6.7479999999989104E-2</v>
      </c>
      <c r="Q425" s="36">
        <f t="shared" si="50"/>
        <v>0.9</v>
      </c>
      <c r="R425" s="37">
        <f t="shared" si="51"/>
        <v>7832.4899999999543</v>
      </c>
      <c r="S425" s="38">
        <f t="shared" si="52"/>
        <v>10096.079609999941</v>
      </c>
      <c r="T425" s="38"/>
      <c r="U425" s="62"/>
      <c r="V425" s="39">
        <f t="shared" si="53"/>
        <v>63905.729999999989</v>
      </c>
      <c r="W425" s="39">
        <f t="shared" si="54"/>
        <v>74001.809609999924</v>
      </c>
      <c r="X425" s="1">
        <f t="shared" si="55"/>
        <v>61400</v>
      </c>
      <c r="Y425" s="37">
        <f t="shared" si="56"/>
        <v>12601.809609999924</v>
      </c>
      <c r="Z425" s="204">
        <f t="shared" si="5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58"/>
        <v>-6.5617978151559786E-2</v>
      </c>
      <c r="AD425" s="40">
        <f t="shared" si="59"/>
        <v>0.2294945777777776</v>
      </c>
    </row>
    <row r="426" spans="1:30">
      <c r="A426" s="63" t="s">
        <v>1735</v>
      </c>
      <c r="B426" s="2">
        <v>135</v>
      </c>
      <c r="C426" s="180">
        <v>105.46</v>
      </c>
      <c r="D426" s="181">
        <v>1.2794000000000001</v>
      </c>
      <c r="E426" s="32">
        <f t="shared" si="41"/>
        <v>0.22000000000000003</v>
      </c>
      <c r="F426" s="26">
        <f t="shared" si="42"/>
        <v>-2.1140444444443817E-3</v>
      </c>
      <c r="H426" s="58">
        <f t="shared" si="43"/>
        <v>-0.28539599999999155</v>
      </c>
      <c r="I426" s="2" t="s">
        <v>66</v>
      </c>
      <c r="J426" s="33" t="s">
        <v>1723</v>
      </c>
      <c r="K426" s="59">
        <f t="shared" si="44"/>
        <v>44102</v>
      </c>
      <c r="L426" s="60" t="str">
        <f t="shared" ca="1" si="45"/>
        <v>2020/11/10</v>
      </c>
      <c r="M426" s="44">
        <f t="shared" ca="1" si="46"/>
        <v>5940</v>
      </c>
      <c r="N426" s="61">
        <f t="shared" ca="1" si="47"/>
        <v>-1.7536959595959078E-2</v>
      </c>
      <c r="O426" s="35">
        <f t="shared" si="48"/>
        <v>134.925524</v>
      </c>
      <c r="P426" s="35">
        <f t="shared" si="49"/>
        <v>-7.4476000000004206E-2</v>
      </c>
      <c r="Q426" s="36">
        <f t="shared" si="50"/>
        <v>0.9</v>
      </c>
      <c r="R426" s="37">
        <f t="shared" si="51"/>
        <v>7937.9499999999543</v>
      </c>
      <c r="S426" s="38">
        <f t="shared" si="52"/>
        <v>10155.813229999942</v>
      </c>
      <c r="T426" s="38"/>
      <c r="U426" s="62"/>
      <c r="V426" s="39">
        <f t="shared" si="53"/>
        <v>63905.729999999989</v>
      </c>
      <c r="W426" s="39">
        <f t="shared" si="54"/>
        <v>74061.543229999923</v>
      </c>
      <c r="X426" s="1">
        <f t="shared" si="55"/>
        <v>61535</v>
      </c>
      <c r="Y426" s="37">
        <f t="shared" si="56"/>
        <v>12526.543229999923</v>
      </c>
      <c r="Z426" s="204">
        <f t="shared" si="57"/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si="58"/>
        <v>-5.7247121013968005E-2</v>
      </c>
      <c r="AD426" s="40">
        <f t="shared" si="59"/>
        <v>0.22211404444444441</v>
      </c>
    </row>
    <row r="427" spans="1:30">
      <c r="A427" s="63" t="s">
        <v>1736</v>
      </c>
      <c r="B427" s="2">
        <v>135</v>
      </c>
      <c r="C427" s="180">
        <v>104.65</v>
      </c>
      <c r="D427" s="181">
        <v>1.2892999999999999</v>
      </c>
      <c r="E427" s="32">
        <f t="shared" si="41"/>
        <v>0.22000000000000003</v>
      </c>
      <c r="F427" s="26">
        <f t="shared" si="42"/>
        <v>-9.7784444444443952E-3</v>
      </c>
      <c r="H427" s="58">
        <f t="shared" si="43"/>
        <v>-1.3200899999999933</v>
      </c>
      <c r="I427" s="2" t="s">
        <v>66</v>
      </c>
      <c r="J427" s="33" t="s">
        <v>1725</v>
      </c>
      <c r="K427" s="59">
        <f t="shared" si="44"/>
        <v>44103</v>
      </c>
      <c r="L427" s="60" t="str">
        <f t="shared" ca="1" si="45"/>
        <v>2020/11/10</v>
      </c>
      <c r="M427" s="44">
        <f t="shared" ca="1" si="46"/>
        <v>5805</v>
      </c>
      <c r="N427" s="61">
        <f t="shared" ca="1" si="47"/>
        <v>-8.3003074935400101E-2</v>
      </c>
      <c r="O427" s="35">
        <f t="shared" si="48"/>
        <v>134.92524499999999</v>
      </c>
      <c r="P427" s="35">
        <f t="shared" si="49"/>
        <v>-7.4755000000010341E-2</v>
      </c>
      <c r="Q427" s="36">
        <f t="shared" si="50"/>
        <v>0.9</v>
      </c>
      <c r="R427" s="37">
        <f t="shared" si="51"/>
        <v>8042.599999999954</v>
      </c>
      <c r="S427" s="38">
        <f t="shared" si="52"/>
        <v>10369.32417999994</v>
      </c>
      <c r="T427" s="38"/>
      <c r="U427" s="62"/>
      <c r="V427" s="39">
        <f t="shared" si="53"/>
        <v>63905.729999999989</v>
      </c>
      <c r="W427" s="39">
        <f t="shared" si="54"/>
        <v>74275.054179999934</v>
      </c>
      <c r="X427" s="1">
        <f t="shared" si="55"/>
        <v>61670</v>
      </c>
      <c r="Y427" s="37">
        <f t="shared" si="56"/>
        <v>12605.054179999934</v>
      </c>
      <c r="Z427" s="204">
        <f t="shared" si="57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58"/>
        <v>-6.5577489239896147E-2</v>
      </c>
      <c r="AD427" s="40">
        <f t="shared" si="59"/>
        <v>0.22977844444444442</v>
      </c>
    </row>
    <row r="428" spans="1:30">
      <c r="A428" s="63" t="s">
        <v>1737</v>
      </c>
      <c r="B428" s="2">
        <v>135</v>
      </c>
      <c r="C428" s="180">
        <v>105.27</v>
      </c>
      <c r="D428" s="181">
        <v>1.2817000000000001</v>
      </c>
      <c r="E428" s="32">
        <f t="shared" si="41"/>
        <v>0.22000000000000003</v>
      </c>
      <c r="F428" s="26">
        <f t="shared" si="42"/>
        <v>-3.9118666666665917E-3</v>
      </c>
      <c r="H428" s="58">
        <f t="shared" si="43"/>
        <v>-0.52810199999998986</v>
      </c>
      <c r="I428" s="2" t="s">
        <v>66</v>
      </c>
      <c r="J428" s="33" t="s">
        <v>1728</v>
      </c>
      <c r="K428" s="59">
        <f t="shared" si="44"/>
        <v>44104</v>
      </c>
      <c r="L428" s="60" t="str">
        <f t="shared" ca="1" si="45"/>
        <v>2020/11/10</v>
      </c>
      <c r="M428" s="44">
        <f t="shared" ca="1" si="46"/>
        <v>5670</v>
      </c>
      <c r="N428" s="61">
        <f t="shared" ca="1" si="47"/>
        <v>-3.3995984126983479E-2</v>
      </c>
      <c r="O428" s="35">
        <f t="shared" si="48"/>
        <v>134.92455899999999</v>
      </c>
      <c r="P428" s="35">
        <f t="shared" si="49"/>
        <v>-7.5441000000012082E-2</v>
      </c>
      <c r="Q428" s="36">
        <f t="shared" si="50"/>
        <v>0.9</v>
      </c>
      <c r="R428" s="37">
        <f t="shared" si="51"/>
        <v>8147.8699999999544</v>
      </c>
      <c r="S428" s="38">
        <f t="shared" si="52"/>
        <v>10443.124978999942</v>
      </c>
      <c r="T428" s="38"/>
      <c r="U428" s="62"/>
      <c r="V428" s="39">
        <f t="shared" si="53"/>
        <v>63905.729999999989</v>
      </c>
      <c r="W428" s="39">
        <f t="shared" si="54"/>
        <v>74348.854978999938</v>
      </c>
      <c r="X428" s="1">
        <f t="shared" si="55"/>
        <v>61805</v>
      </c>
      <c r="Y428" s="37">
        <f t="shared" si="56"/>
        <v>12543.854978999938</v>
      </c>
      <c r="Z428" s="204">
        <f t="shared" si="57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58"/>
        <v>-5.8948820170159122E-2</v>
      </c>
      <c r="AD428" s="40">
        <f t="shared" si="59"/>
        <v>0.22391186666666663</v>
      </c>
    </row>
    <row r="429" spans="1:30">
      <c r="A429" s="63" t="s">
        <v>1738</v>
      </c>
      <c r="B429" s="2">
        <v>135</v>
      </c>
      <c r="C429" s="180">
        <v>102.69</v>
      </c>
      <c r="D429" s="181">
        <v>1.3140000000000001</v>
      </c>
      <c r="E429" s="32">
        <f t="shared" si="41"/>
        <v>0.22000000000000003</v>
      </c>
      <c r="F429" s="26">
        <f t="shared" si="42"/>
        <v>-2.8324399999999944E-2</v>
      </c>
      <c r="H429" s="58">
        <f t="shared" si="43"/>
        <v>-3.8237939999999924</v>
      </c>
      <c r="I429" s="2" t="s">
        <v>66</v>
      </c>
      <c r="J429" s="33" t="s">
        <v>1730</v>
      </c>
      <c r="K429" s="59">
        <f t="shared" si="44"/>
        <v>44113</v>
      </c>
      <c r="L429" s="60" t="str">
        <f t="shared" ca="1" si="45"/>
        <v>2020/11/10</v>
      </c>
      <c r="M429" s="44">
        <f t="shared" ca="1" si="46"/>
        <v>4455</v>
      </c>
      <c r="N429" s="61">
        <f t="shared" ca="1" si="47"/>
        <v>-0.31328503030302968</v>
      </c>
      <c r="O429" s="35">
        <f t="shared" si="48"/>
        <v>134.93466000000001</v>
      </c>
      <c r="P429" s="35">
        <f t="shared" si="49"/>
        <v>-6.533999999999196E-2</v>
      </c>
      <c r="Q429" s="36">
        <f t="shared" si="50"/>
        <v>0.9</v>
      </c>
      <c r="R429" s="37">
        <f t="shared" si="51"/>
        <v>8250.559999999954</v>
      </c>
      <c r="S429" s="38">
        <f t="shared" si="52"/>
        <v>10841.235839999939</v>
      </c>
      <c r="T429" s="38"/>
      <c r="U429" s="62"/>
      <c r="V429" s="39">
        <f t="shared" si="53"/>
        <v>63905.729999999989</v>
      </c>
      <c r="W429" s="39">
        <f t="shared" si="54"/>
        <v>74746.965839999932</v>
      </c>
      <c r="X429" s="1">
        <f t="shared" si="55"/>
        <v>61940</v>
      </c>
      <c r="Y429" s="37">
        <f t="shared" si="56"/>
        <v>12806.965839999932</v>
      </c>
      <c r="Z429" s="204">
        <f t="shared" si="57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58"/>
        <v>-8.629812906422818E-2</v>
      </c>
      <c r="AD429" s="40">
        <f t="shared" si="59"/>
        <v>0.24832439999999997</v>
      </c>
    </row>
    <row r="430" spans="1:30">
      <c r="A430" s="63" t="s">
        <v>1739</v>
      </c>
      <c r="B430" s="2">
        <v>135</v>
      </c>
      <c r="C430" s="180">
        <v>99.99</v>
      </c>
      <c r="D430" s="181">
        <v>1.3494999999999999</v>
      </c>
      <c r="E430" s="32">
        <f t="shared" si="41"/>
        <v>0.22000000000000003</v>
      </c>
      <c r="F430" s="26">
        <f t="shared" si="42"/>
        <v>-5.3872399999999987E-2</v>
      </c>
      <c r="H430" s="58">
        <f t="shared" si="43"/>
        <v>-7.2727739999999983</v>
      </c>
      <c r="I430" s="2" t="s">
        <v>66</v>
      </c>
      <c r="J430" s="33" t="s">
        <v>1732</v>
      </c>
      <c r="K430" s="59">
        <f t="shared" si="44"/>
        <v>44116</v>
      </c>
      <c r="L430" s="60" t="str">
        <f t="shared" ca="1" si="45"/>
        <v>2020/11/10</v>
      </c>
      <c r="M430" s="44">
        <f t="shared" ca="1" si="46"/>
        <v>4050</v>
      </c>
      <c r="N430" s="61">
        <f t="shared" ca="1" si="47"/>
        <v>-0.65544753333333317</v>
      </c>
      <c r="O430" s="35">
        <f t="shared" si="48"/>
        <v>134.93650499999998</v>
      </c>
      <c r="P430" s="35">
        <f t="shared" si="49"/>
        <v>-6.3495000000017399E-2</v>
      </c>
      <c r="Q430" s="36">
        <f t="shared" si="50"/>
        <v>0.9</v>
      </c>
      <c r="R430" s="37">
        <f t="shared" si="51"/>
        <v>8350.5499999999538</v>
      </c>
      <c r="S430" s="38">
        <f t="shared" si="52"/>
        <v>11269.067224999937</v>
      </c>
      <c r="T430" s="38"/>
      <c r="U430" s="62"/>
      <c r="V430" s="39">
        <f t="shared" si="53"/>
        <v>63905.729999999989</v>
      </c>
      <c r="W430" s="39">
        <f t="shared" si="54"/>
        <v>75174.797224999929</v>
      </c>
      <c r="X430" s="1">
        <f t="shared" si="55"/>
        <v>62075</v>
      </c>
      <c r="Y430" s="37">
        <f t="shared" si="56"/>
        <v>13099.797224999929</v>
      </c>
      <c r="Z430" s="204">
        <f t="shared" si="57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58"/>
        <v>-0.11624459879534887</v>
      </c>
      <c r="AD430" s="40">
        <f t="shared" si="59"/>
        <v>0.27387240000000002</v>
      </c>
    </row>
    <row r="431" spans="1:30">
      <c r="A431" s="63" t="s">
        <v>1740</v>
      </c>
      <c r="B431" s="2">
        <v>120</v>
      </c>
      <c r="C431" s="180">
        <v>88.75</v>
      </c>
      <c r="D431" s="181">
        <v>1.3514999999999999</v>
      </c>
      <c r="E431" s="32">
        <f t="shared" si="41"/>
        <v>0.21000000000000002</v>
      </c>
      <c r="F431" s="26">
        <f t="shared" si="42"/>
        <v>-5.525624999999993E-2</v>
      </c>
      <c r="H431" s="58">
        <f t="shared" si="43"/>
        <v>-6.6307499999999919</v>
      </c>
      <c r="I431" s="2" t="s">
        <v>66</v>
      </c>
      <c r="J431" s="33" t="s">
        <v>1734</v>
      </c>
      <c r="K431" s="59">
        <f t="shared" si="44"/>
        <v>44117</v>
      </c>
      <c r="L431" s="60" t="str">
        <f t="shared" ca="1" si="45"/>
        <v>2020/11/10</v>
      </c>
      <c r="M431" s="44">
        <f t="shared" ca="1" si="46"/>
        <v>3480</v>
      </c>
      <c r="N431" s="61">
        <f t="shared" ca="1" si="47"/>
        <v>-0.69546659482758533</v>
      </c>
      <c r="O431" s="35">
        <f t="shared" si="48"/>
        <v>119.94562499999999</v>
      </c>
      <c r="P431" s="35">
        <f t="shared" si="49"/>
        <v>-5.437500000000739E-2</v>
      </c>
      <c r="Q431" s="36">
        <f t="shared" si="50"/>
        <v>0.8</v>
      </c>
      <c r="R431" s="37">
        <f t="shared" si="51"/>
        <v>8439.2999999999538</v>
      </c>
      <c r="S431" s="38">
        <f t="shared" si="52"/>
        <v>11405.713949999938</v>
      </c>
      <c r="T431" s="38"/>
      <c r="U431" s="62"/>
      <c r="V431" s="39">
        <f t="shared" si="53"/>
        <v>63905.729999999989</v>
      </c>
      <c r="W431" s="39">
        <f t="shared" si="54"/>
        <v>75311.443949999928</v>
      </c>
      <c r="X431" s="1">
        <f t="shared" si="55"/>
        <v>62195</v>
      </c>
      <c r="Y431" s="37">
        <f t="shared" si="56"/>
        <v>13116.443949999928</v>
      </c>
      <c r="Z431" s="204">
        <f t="shared" si="57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58"/>
        <v>-0.11770989988991176</v>
      </c>
      <c r="AD431" s="40">
        <f t="shared" si="59"/>
        <v>0.26525624999999997</v>
      </c>
    </row>
    <row r="432" spans="1:30">
      <c r="A432" s="63" t="s">
        <v>1769</v>
      </c>
      <c r="B432" s="2">
        <v>120</v>
      </c>
      <c r="C432" s="180">
        <v>89.27</v>
      </c>
      <c r="D432" s="181">
        <v>1.3435999999999999</v>
      </c>
      <c r="E432" s="32">
        <f t="shared" si="41"/>
        <v>0.21000000000000002</v>
      </c>
      <c r="F432" s="26">
        <f t="shared" si="42"/>
        <v>-4.9720849999999928E-2</v>
      </c>
      <c r="H432" s="58">
        <f t="shared" si="43"/>
        <v>-5.9665019999999913</v>
      </c>
      <c r="I432" s="2" t="s">
        <v>66</v>
      </c>
      <c r="J432" s="33" t="s">
        <v>1744</v>
      </c>
      <c r="K432" s="59">
        <f t="shared" si="44"/>
        <v>44118</v>
      </c>
      <c r="L432" s="60" t="str">
        <f t="shared" ca="1" si="45"/>
        <v>2020/11/10</v>
      </c>
      <c r="M432" s="44">
        <f t="shared" ca="1" si="46"/>
        <v>3360</v>
      </c>
      <c r="N432" s="61">
        <f t="shared" ca="1" si="47"/>
        <v>-0.64814679464285618</v>
      </c>
      <c r="O432" s="35">
        <f t="shared" si="48"/>
        <v>119.94317199999999</v>
      </c>
      <c r="P432" s="35">
        <f t="shared" si="49"/>
        <v>-5.6828000000010093E-2</v>
      </c>
      <c r="Q432" s="36">
        <f t="shared" si="50"/>
        <v>0.8</v>
      </c>
      <c r="R432" s="37">
        <f t="shared" si="51"/>
        <v>8528.5699999999542</v>
      </c>
      <c r="S432" s="38">
        <f t="shared" si="52"/>
        <v>11458.986651999938</v>
      </c>
      <c r="T432" s="38"/>
      <c r="U432" s="62"/>
      <c r="V432" s="39">
        <f t="shared" si="53"/>
        <v>63905.729999999989</v>
      </c>
      <c r="W432" s="39">
        <f t="shared" si="54"/>
        <v>75364.71665199993</v>
      </c>
      <c r="X432" s="1">
        <f t="shared" si="55"/>
        <v>62315</v>
      </c>
      <c r="Y432" s="37">
        <f t="shared" si="56"/>
        <v>13049.71665199993</v>
      </c>
      <c r="Z432" s="204">
        <f t="shared" si="57"/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si="58"/>
        <v>-0.11079691686343152</v>
      </c>
      <c r="AD432" s="40">
        <f t="shared" si="59"/>
        <v>0.25972084999999995</v>
      </c>
    </row>
    <row r="433" spans="1:30">
      <c r="A433" s="63" t="s">
        <v>1770</v>
      </c>
      <c r="B433" s="2">
        <v>120</v>
      </c>
      <c r="C433" s="180">
        <v>89.77</v>
      </c>
      <c r="D433" s="181">
        <v>1.3361000000000001</v>
      </c>
      <c r="E433" s="32">
        <f t="shared" si="41"/>
        <v>0.21000000000000002</v>
      </c>
      <c r="F433" s="26">
        <f t="shared" si="42"/>
        <v>-4.4398349999999927E-2</v>
      </c>
      <c r="H433" s="58">
        <f t="shared" si="43"/>
        <v>-5.3278019999999913</v>
      </c>
      <c r="I433" s="2" t="s">
        <v>66</v>
      </c>
      <c r="J433" s="33" t="s">
        <v>1746</v>
      </c>
      <c r="K433" s="59">
        <f t="shared" si="44"/>
        <v>44119</v>
      </c>
      <c r="L433" s="60" t="str">
        <f t="shared" ca="1" si="45"/>
        <v>2020/11/10</v>
      </c>
      <c r="M433" s="44">
        <f t="shared" ca="1" si="46"/>
        <v>3240</v>
      </c>
      <c r="N433" s="61">
        <f t="shared" ca="1" si="47"/>
        <v>-0.60019991666666572</v>
      </c>
      <c r="O433" s="35">
        <f t="shared" si="48"/>
        <v>119.941697</v>
      </c>
      <c r="P433" s="35">
        <f t="shared" si="49"/>
        <v>-5.8302999999995109E-2</v>
      </c>
      <c r="Q433" s="36">
        <f t="shared" si="50"/>
        <v>0.8</v>
      </c>
      <c r="R433" s="37">
        <f t="shared" si="51"/>
        <v>8618.3399999999547</v>
      </c>
      <c r="S433" s="38">
        <f t="shared" si="52"/>
        <v>11514.96407399994</v>
      </c>
      <c r="T433" s="38"/>
      <c r="U433" s="62"/>
      <c r="V433" s="39">
        <f t="shared" si="53"/>
        <v>63905.729999999989</v>
      </c>
      <c r="W433" s="39">
        <f t="shared" si="54"/>
        <v>75420.694073999926</v>
      </c>
      <c r="X433" s="1">
        <f t="shared" si="55"/>
        <v>62435</v>
      </c>
      <c r="Y433" s="37">
        <f t="shared" si="56"/>
        <v>12985.694073999926</v>
      </c>
      <c r="Z433" s="204">
        <f t="shared" si="57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58"/>
        <v>-0.1042483124089173</v>
      </c>
      <c r="AD433" s="40">
        <f t="shared" si="59"/>
        <v>0.25439834999999994</v>
      </c>
    </row>
    <row r="434" spans="1:30">
      <c r="A434" s="63" t="s">
        <v>1771</v>
      </c>
      <c r="B434" s="2">
        <v>135</v>
      </c>
      <c r="C434" s="180">
        <v>101.45</v>
      </c>
      <c r="D434" s="181">
        <v>1.33</v>
      </c>
      <c r="E434" s="32">
        <f t="shared" si="41"/>
        <v>0.22000000000000003</v>
      </c>
      <c r="F434" s="26">
        <f t="shared" si="42"/>
        <v>-4.0057555555555548E-2</v>
      </c>
      <c r="H434" s="58">
        <f t="shared" si="43"/>
        <v>-5.4077699999999993</v>
      </c>
      <c r="I434" s="2" t="s">
        <v>66</v>
      </c>
      <c r="J434" s="33" t="s">
        <v>1748</v>
      </c>
      <c r="K434" s="59">
        <f t="shared" si="44"/>
        <v>44120</v>
      </c>
      <c r="L434" s="60" t="str">
        <f t="shared" ca="1" si="45"/>
        <v>2020/11/10</v>
      </c>
      <c r="M434" s="44">
        <f t="shared" ca="1" si="46"/>
        <v>3510</v>
      </c>
      <c r="N434" s="61">
        <f t="shared" ca="1" si="47"/>
        <v>-0.56234645299145292</v>
      </c>
      <c r="O434" s="35">
        <f t="shared" si="48"/>
        <v>134.92850000000001</v>
      </c>
      <c r="P434" s="35">
        <f t="shared" si="49"/>
        <v>-7.149999999998613E-2</v>
      </c>
      <c r="Q434" s="36">
        <f t="shared" si="50"/>
        <v>0.9</v>
      </c>
      <c r="R434" s="37">
        <f t="shared" si="51"/>
        <v>8719.7899999999554</v>
      </c>
      <c r="S434" s="38">
        <f t="shared" si="52"/>
        <v>11597.320699999942</v>
      </c>
      <c r="T434" s="38"/>
      <c r="U434" s="62"/>
      <c r="V434" s="39">
        <f t="shared" si="53"/>
        <v>63905.729999999989</v>
      </c>
      <c r="W434" s="39">
        <f t="shared" si="54"/>
        <v>75503.050699999934</v>
      </c>
      <c r="X434" s="1">
        <f t="shared" si="55"/>
        <v>62570</v>
      </c>
      <c r="Y434" s="37">
        <f t="shared" si="56"/>
        <v>12933.050699999934</v>
      </c>
      <c r="Z434" s="204">
        <f t="shared" si="57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58"/>
        <v>-9.8880144274307691E-2</v>
      </c>
      <c r="AD434" s="40">
        <f t="shared" si="59"/>
        <v>0.2600575555555556</v>
      </c>
    </row>
    <row r="435" spans="1:30">
      <c r="A435" s="63" t="s">
        <v>1772</v>
      </c>
      <c r="B435" s="2">
        <v>135</v>
      </c>
      <c r="C435" s="180">
        <v>102.51</v>
      </c>
      <c r="D435" s="181">
        <v>1.3162</v>
      </c>
      <c r="E435" s="32">
        <f t="shared" si="41"/>
        <v>0.22000000000000003</v>
      </c>
      <c r="F435" s="26">
        <f t="shared" si="42"/>
        <v>-3.0027599999999877E-2</v>
      </c>
      <c r="H435" s="58">
        <f t="shared" si="43"/>
        <v>-4.0537259999999833</v>
      </c>
      <c r="I435" s="2" t="s">
        <v>66</v>
      </c>
      <c r="J435" s="33" t="s">
        <v>1750</v>
      </c>
      <c r="K435" s="59">
        <f t="shared" si="44"/>
        <v>44123</v>
      </c>
      <c r="L435" s="60" t="str">
        <f t="shared" ca="1" si="45"/>
        <v>2020/11/10</v>
      </c>
      <c r="M435" s="44">
        <f t="shared" ca="1" si="46"/>
        <v>3105</v>
      </c>
      <c r="N435" s="61">
        <f t="shared" ca="1" si="47"/>
        <v>-0.47652495652173721</v>
      </c>
      <c r="O435" s="35">
        <f t="shared" si="48"/>
        <v>134.92366200000001</v>
      </c>
      <c r="P435" s="35">
        <f t="shared" si="49"/>
        <v>-7.6337999999992689E-2</v>
      </c>
      <c r="Q435" s="36">
        <f t="shared" si="50"/>
        <v>0.9</v>
      </c>
      <c r="R435" s="37">
        <f t="shared" si="51"/>
        <v>8822.2999999999556</v>
      </c>
      <c r="S435" s="38">
        <f t="shared" si="52"/>
        <v>11611.911259999943</v>
      </c>
      <c r="T435" s="38"/>
      <c r="U435" s="62"/>
      <c r="V435" s="39">
        <f t="shared" si="53"/>
        <v>63905.729999999989</v>
      </c>
      <c r="W435" s="39">
        <f t="shared" si="54"/>
        <v>75517.641259999931</v>
      </c>
      <c r="X435" s="1">
        <f t="shared" si="55"/>
        <v>62705</v>
      </c>
      <c r="Y435" s="37">
        <f t="shared" si="56"/>
        <v>12812.641259999931</v>
      </c>
      <c r="Z435" s="204">
        <f t="shared" si="57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58"/>
        <v>-8.7063805023974261E-2</v>
      </c>
      <c r="AD435" s="40">
        <f t="shared" si="59"/>
        <v>0.25002759999999991</v>
      </c>
    </row>
    <row r="436" spans="1:30">
      <c r="A436" s="63" t="s">
        <v>1773</v>
      </c>
      <c r="B436" s="2">
        <v>135</v>
      </c>
      <c r="C436" s="180">
        <v>101.54</v>
      </c>
      <c r="D436" s="181">
        <v>1.3289</v>
      </c>
      <c r="E436" s="32">
        <f t="shared" si="41"/>
        <v>0.22000000000000003</v>
      </c>
      <c r="F436" s="26">
        <f t="shared" si="42"/>
        <v>-3.9205955555555477E-2</v>
      </c>
      <c r="H436" s="58">
        <f t="shared" si="43"/>
        <v>-5.2928039999999896</v>
      </c>
      <c r="I436" s="2" t="s">
        <v>66</v>
      </c>
      <c r="J436" s="33" t="s">
        <v>1752</v>
      </c>
      <c r="K436" s="59">
        <f t="shared" si="44"/>
        <v>44124</v>
      </c>
      <c r="L436" s="60" t="str">
        <f t="shared" ca="1" si="45"/>
        <v>2020/11/10</v>
      </c>
      <c r="M436" s="44">
        <f t="shared" ca="1" si="46"/>
        <v>2970</v>
      </c>
      <c r="N436" s="61">
        <f t="shared" ca="1" si="47"/>
        <v>-0.65046244444444323</v>
      </c>
      <c r="O436" s="35">
        <f t="shared" si="48"/>
        <v>134.93650600000001</v>
      </c>
      <c r="P436" s="35">
        <f t="shared" si="49"/>
        <v>-6.3493999999991502E-2</v>
      </c>
      <c r="Q436" s="36">
        <f t="shared" si="50"/>
        <v>0.9</v>
      </c>
      <c r="R436" s="37">
        <f t="shared" si="51"/>
        <v>8923.8399999999565</v>
      </c>
      <c r="S436" s="38">
        <f t="shared" si="52"/>
        <v>11858.890975999942</v>
      </c>
      <c r="T436" s="38"/>
      <c r="U436" s="62"/>
      <c r="V436" s="39">
        <f t="shared" si="53"/>
        <v>63905.729999999989</v>
      </c>
      <c r="W436" s="39">
        <f t="shared" si="54"/>
        <v>75764.620975999933</v>
      </c>
      <c r="X436" s="1">
        <f t="shared" si="55"/>
        <v>62840</v>
      </c>
      <c r="Y436" s="37">
        <f t="shared" si="56"/>
        <v>12924.620975999933</v>
      </c>
      <c r="Z436" s="204">
        <f t="shared" si="57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58"/>
        <v>-9.7522424745522862E-2</v>
      </c>
      <c r="AD436" s="40">
        <f t="shared" si="59"/>
        <v>0.25920595555555548</v>
      </c>
    </row>
    <row r="437" spans="1:30">
      <c r="A437" s="63" t="s">
        <v>1774</v>
      </c>
      <c r="B437" s="2">
        <v>135</v>
      </c>
      <c r="C437" s="180">
        <v>102.59</v>
      </c>
      <c r="D437" s="181">
        <v>1.3151999999999999</v>
      </c>
      <c r="E437" s="32">
        <f t="shared" si="41"/>
        <v>0.22000000000000003</v>
      </c>
      <c r="F437" s="26">
        <f t="shared" si="42"/>
        <v>-2.9270622222222081E-2</v>
      </c>
      <c r="H437" s="58">
        <f t="shared" si="43"/>
        <v>-3.951533999999981</v>
      </c>
      <c r="I437" s="2" t="s">
        <v>66</v>
      </c>
      <c r="J437" s="33" t="s">
        <v>1754</v>
      </c>
      <c r="K437" s="59">
        <f t="shared" si="44"/>
        <v>44125</v>
      </c>
      <c r="L437" s="60" t="str">
        <f t="shared" ca="1" si="45"/>
        <v>2020/11/10</v>
      </c>
      <c r="M437" s="44">
        <f t="shared" ca="1" si="46"/>
        <v>2835</v>
      </c>
      <c r="N437" s="61">
        <f t="shared" ca="1" si="47"/>
        <v>-0.5087512910052886</v>
      </c>
      <c r="O437" s="35">
        <f t="shared" si="48"/>
        <v>134.926368</v>
      </c>
      <c r="P437" s="35">
        <f t="shared" si="49"/>
        <v>-7.3632000000003472E-2</v>
      </c>
      <c r="Q437" s="36">
        <f t="shared" si="50"/>
        <v>0.9</v>
      </c>
      <c r="R437" s="37">
        <f t="shared" si="51"/>
        <v>9026.4299999999566</v>
      </c>
      <c r="S437" s="38">
        <f t="shared" si="52"/>
        <v>11871.560735999943</v>
      </c>
      <c r="T437" s="38"/>
      <c r="U437" s="62"/>
      <c r="V437" s="39">
        <f t="shared" si="53"/>
        <v>63905.729999999989</v>
      </c>
      <c r="W437" s="39">
        <f t="shared" si="54"/>
        <v>75777.290735999937</v>
      </c>
      <c r="X437" s="1">
        <f t="shared" si="55"/>
        <v>62975</v>
      </c>
      <c r="Y437" s="37">
        <f t="shared" si="56"/>
        <v>12802.290735999937</v>
      </c>
      <c r="Z437" s="204">
        <f t="shared" si="57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58"/>
        <v>-8.584351106320387E-2</v>
      </c>
      <c r="AD437" s="40">
        <f t="shared" si="59"/>
        <v>0.2492706222222221</v>
      </c>
    </row>
    <row r="438" spans="1:30">
      <c r="A438" s="63" t="s">
        <v>1775</v>
      </c>
      <c r="B438" s="2">
        <v>135</v>
      </c>
      <c r="C438" s="180">
        <v>103.09</v>
      </c>
      <c r="D438" s="181">
        <v>1.3089</v>
      </c>
      <c r="E438" s="32">
        <f t="shared" si="41"/>
        <v>0.22000000000000003</v>
      </c>
      <c r="F438" s="26">
        <f t="shared" si="42"/>
        <v>-2.4539511111110971E-2</v>
      </c>
      <c r="H438" s="58">
        <f t="shared" si="43"/>
        <v>-3.312833999999981</v>
      </c>
      <c r="I438" s="2" t="s">
        <v>66</v>
      </c>
      <c r="J438" s="33" t="s">
        <v>1756</v>
      </c>
      <c r="K438" s="59">
        <f t="shared" si="44"/>
        <v>44126</v>
      </c>
      <c r="L438" s="60" t="str">
        <f t="shared" ca="1" si="45"/>
        <v>2020/11/10</v>
      </c>
      <c r="M438" s="44">
        <f t="shared" ca="1" si="46"/>
        <v>2700</v>
      </c>
      <c r="N438" s="61">
        <f t="shared" ca="1" si="47"/>
        <v>-0.44784607777777524</v>
      </c>
      <c r="O438" s="35">
        <f t="shared" si="48"/>
        <v>134.93450100000001</v>
      </c>
      <c r="P438" s="35">
        <f t="shared" si="49"/>
        <v>-6.5498999999988428E-2</v>
      </c>
      <c r="Q438" s="36">
        <f t="shared" si="50"/>
        <v>0.9</v>
      </c>
      <c r="R438" s="37">
        <f t="shared" si="51"/>
        <v>9129.5199999999568</v>
      </c>
      <c r="S438" s="38">
        <f t="shared" si="52"/>
        <v>11949.628727999943</v>
      </c>
      <c r="T438" s="38"/>
      <c r="U438" s="62"/>
      <c r="V438" s="39">
        <f t="shared" si="53"/>
        <v>63905.729999999989</v>
      </c>
      <c r="W438" s="39">
        <f t="shared" si="54"/>
        <v>75855.358727999934</v>
      </c>
      <c r="X438" s="1">
        <f t="shared" si="55"/>
        <v>63110</v>
      </c>
      <c r="Y438" s="37">
        <f t="shared" si="56"/>
        <v>12745.358727999934</v>
      </c>
      <c r="Z438" s="204">
        <f t="shared" si="57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58"/>
        <v>-8.039417278506189E-2</v>
      </c>
      <c r="AD438" s="40">
        <f t="shared" si="59"/>
        <v>0.244539511111111</v>
      </c>
    </row>
    <row r="439" spans="1:30">
      <c r="A439" s="63" t="s">
        <v>1776</v>
      </c>
      <c r="B439" s="2">
        <v>135</v>
      </c>
      <c r="C439" s="180">
        <v>104.68</v>
      </c>
      <c r="D439" s="181">
        <v>1.2889999999999999</v>
      </c>
      <c r="E439" s="32">
        <f t="shared" si="41"/>
        <v>0.22000000000000003</v>
      </c>
      <c r="F439" s="26">
        <f t="shared" si="42"/>
        <v>-9.4945777777775634E-3</v>
      </c>
      <c r="H439" s="58">
        <f t="shared" si="43"/>
        <v>-1.2817679999999712</v>
      </c>
      <c r="I439" s="2" t="s">
        <v>66</v>
      </c>
      <c r="J439" s="33" t="s">
        <v>1758</v>
      </c>
      <c r="K439" s="59">
        <f t="shared" si="44"/>
        <v>44127</v>
      </c>
      <c r="L439" s="60" t="str">
        <f t="shared" ca="1" si="45"/>
        <v>2020/11/10</v>
      </c>
      <c r="M439" s="44">
        <f t="shared" ca="1" si="46"/>
        <v>2565</v>
      </c>
      <c r="N439" s="61">
        <f t="shared" ca="1" si="47"/>
        <v>-0.18239583625730585</v>
      </c>
      <c r="O439" s="35">
        <f t="shared" si="48"/>
        <v>134.93252000000001</v>
      </c>
      <c r="P439" s="35">
        <f t="shared" si="49"/>
        <v>-6.7479999999989104E-2</v>
      </c>
      <c r="Q439" s="36">
        <f t="shared" si="50"/>
        <v>0.9</v>
      </c>
      <c r="R439" s="37">
        <f t="shared" si="51"/>
        <v>9234.1999999999571</v>
      </c>
      <c r="S439" s="38">
        <f t="shared" si="52"/>
        <v>11902.883799999943</v>
      </c>
      <c r="T439" s="38"/>
      <c r="U439" s="62"/>
      <c r="V439" s="39">
        <f t="shared" si="53"/>
        <v>63905.729999999989</v>
      </c>
      <c r="W439" s="39">
        <f t="shared" si="54"/>
        <v>75808.613799999934</v>
      </c>
      <c r="X439" s="1">
        <f t="shared" si="55"/>
        <v>63245</v>
      </c>
      <c r="Y439" s="37">
        <f t="shared" si="56"/>
        <v>12563.613799999934</v>
      </c>
      <c r="Z439" s="204">
        <f t="shared" si="57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58"/>
        <v>-6.3635974610145807E-2</v>
      </c>
      <c r="AD439" s="40">
        <f t="shared" si="59"/>
        <v>0.2294945777777776</v>
      </c>
    </row>
    <row r="440" spans="1:30">
      <c r="A440" s="63" t="s">
        <v>1777</v>
      </c>
      <c r="B440" s="2">
        <v>135</v>
      </c>
      <c r="C440" s="180">
        <v>104.65</v>
      </c>
      <c r="D440" s="181">
        <v>1.2892999999999999</v>
      </c>
      <c r="E440" s="32">
        <f t="shared" si="41"/>
        <v>0.22000000000000003</v>
      </c>
      <c r="F440" s="26">
        <f t="shared" si="42"/>
        <v>-9.7784444444443952E-3</v>
      </c>
      <c r="H440" s="58">
        <f t="shared" si="43"/>
        <v>-1.3200899999999933</v>
      </c>
      <c r="I440" s="2" t="s">
        <v>66</v>
      </c>
      <c r="J440" s="33" t="s">
        <v>1760</v>
      </c>
      <c r="K440" s="59">
        <f t="shared" si="44"/>
        <v>44130</v>
      </c>
      <c r="L440" s="60" t="str">
        <f t="shared" ca="1" si="45"/>
        <v>2020/11/10</v>
      </c>
      <c r="M440" s="44">
        <f t="shared" ca="1" si="46"/>
        <v>2160</v>
      </c>
      <c r="N440" s="61">
        <f t="shared" ca="1" si="47"/>
        <v>-0.22307076388888777</v>
      </c>
      <c r="O440" s="35">
        <f t="shared" si="48"/>
        <v>134.92524499999999</v>
      </c>
      <c r="P440" s="35">
        <f t="shared" si="49"/>
        <v>-7.4755000000010341E-2</v>
      </c>
      <c r="Q440" s="36">
        <f t="shared" si="50"/>
        <v>0.9</v>
      </c>
      <c r="R440" s="37">
        <f t="shared" si="51"/>
        <v>9338.8499999999567</v>
      </c>
      <c r="S440" s="38">
        <f t="shared" si="52"/>
        <v>12040.579304999943</v>
      </c>
      <c r="T440" s="38"/>
      <c r="U440" s="62"/>
      <c r="V440" s="39">
        <f t="shared" si="53"/>
        <v>63905.729999999989</v>
      </c>
      <c r="W440" s="39">
        <f t="shared" si="54"/>
        <v>75946.30930499993</v>
      </c>
      <c r="X440" s="1">
        <f t="shared" si="55"/>
        <v>63380</v>
      </c>
      <c r="Y440" s="37">
        <f t="shared" si="56"/>
        <v>12566.30930499993</v>
      </c>
      <c r="Z440" s="204">
        <f t="shared" si="57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58"/>
        <v>-6.3745420760957794E-2</v>
      </c>
      <c r="AD440" s="40">
        <f t="shared" si="59"/>
        <v>0.22977844444444442</v>
      </c>
    </row>
    <row r="441" spans="1:30">
      <c r="A441" s="63" t="s">
        <v>1778</v>
      </c>
      <c r="B441" s="2">
        <v>135</v>
      </c>
      <c r="C441" s="180">
        <v>104.53</v>
      </c>
      <c r="D441" s="181">
        <v>1.2907999999999999</v>
      </c>
      <c r="E441" s="32">
        <f t="shared" si="41"/>
        <v>0.22000000000000003</v>
      </c>
      <c r="F441" s="26">
        <f t="shared" si="42"/>
        <v>-1.0913911111111087E-2</v>
      </c>
      <c r="H441" s="58">
        <f t="shared" si="43"/>
        <v>-1.4733779999999967</v>
      </c>
      <c r="I441" s="2" t="s">
        <v>66</v>
      </c>
      <c r="J441" s="33" t="s">
        <v>1762</v>
      </c>
      <c r="K441" s="59">
        <f t="shared" si="44"/>
        <v>44131</v>
      </c>
      <c r="L441" s="60" t="str">
        <f t="shared" ca="1" si="45"/>
        <v>2020/11/10</v>
      </c>
      <c r="M441" s="44">
        <f t="shared" ca="1" si="46"/>
        <v>2025</v>
      </c>
      <c r="N441" s="61">
        <f t="shared" ca="1" si="47"/>
        <v>-0.26557183703703646</v>
      </c>
      <c r="O441" s="35">
        <f t="shared" si="48"/>
        <v>134.927324</v>
      </c>
      <c r="P441" s="35">
        <f t="shared" si="49"/>
        <v>-7.2676000000001295E-2</v>
      </c>
      <c r="Q441" s="36">
        <f t="shared" si="50"/>
        <v>0.9</v>
      </c>
      <c r="R441" s="37">
        <f t="shared" si="51"/>
        <v>9443.3799999999574</v>
      </c>
      <c r="S441" s="38">
        <f t="shared" si="52"/>
        <v>12189.514903999945</v>
      </c>
      <c r="T441" s="38"/>
      <c r="U441" s="62"/>
      <c r="V441" s="39">
        <f t="shared" si="53"/>
        <v>63905.729999999989</v>
      </c>
      <c r="W441" s="39">
        <f t="shared" si="54"/>
        <v>76095.244903999934</v>
      </c>
      <c r="X441" s="1">
        <f t="shared" si="55"/>
        <v>63515</v>
      </c>
      <c r="Y441" s="37">
        <f t="shared" si="56"/>
        <v>12580.244903999934</v>
      </c>
      <c r="Z441" s="204">
        <f t="shared" si="57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58"/>
        <v>-6.4850062631309102E-2</v>
      </c>
      <c r="AD441" s="40">
        <f t="shared" si="59"/>
        <v>0.23091391111111112</v>
      </c>
    </row>
    <row r="442" spans="1:30">
      <c r="A442" s="63" t="s">
        <v>1779</v>
      </c>
      <c r="B442" s="2">
        <v>135</v>
      </c>
      <c r="C442" s="180">
        <v>104.11</v>
      </c>
      <c r="D442" s="181">
        <v>1.296</v>
      </c>
      <c r="E442" s="32">
        <f t="shared" si="41"/>
        <v>0.22000000000000003</v>
      </c>
      <c r="F442" s="26">
        <f t="shared" si="42"/>
        <v>-1.4888044444444404E-2</v>
      </c>
      <c r="H442" s="58">
        <f t="shared" si="43"/>
        <v>-2.0098859999999945</v>
      </c>
      <c r="I442" s="2" t="s">
        <v>66</v>
      </c>
      <c r="J442" s="33" t="s">
        <v>1764</v>
      </c>
      <c r="K442" s="59">
        <f t="shared" si="44"/>
        <v>44132</v>
      </c>
      <c r="L442" s="60" t="str">
        <f t="shared" ca="1" si="45"/>
        <v>2020/11/10</v>
      </c>
      <c r="M442" s="44">
        <f t="shared" ca="1" si="46"/>
        <v>1890</v>
      </c>
      <c r="N442" s="61">
        <f t="shared" ca="1" si="47"/>
        <v>-0.38815258730158625</v>
      </c>
      <c r="O442" s="35">
        <f t="shared" si="48"/>
        <v>134.92655999999999</v>
      </c>
      <c r="P442" s="35">
        <f t="shared" si="49"/>
        <v>-7.3440000000005057E-2</v>
      </c>
      <c r="Q442" s="36">
        <f t="shared" si="50"/>
        <v>0.9</v>
      </c>
      <c r="R442" s="37">
        <f t="shared" si="51"/>
        <v>9547.4899999999579</v>
      </c>
      <c r="S442" s="38">
        <f t="shared" si="52"/>
        <v>12373.547039999947</v>
      </c>
      <c r="T442" s="38"/>
      <c r="U442" s="62"/>
      <c r="V442" s="39">
        <f t="shared" si="53"/>
        <v>63905.729999999989</v>
      </c>
      <c r="W442" s="39">
        <f t="shared" si="54"/>
        <v>76279.277039999928</v>
      </c>
      <c r="X442" s="1">
        <f t="shared" si="55"/>
        <v>63650</v>
      </c>
      <c r="Y442" s="37">
        <f t="shared" si="56"/>
        <v>12629.277039999928</v>
      </c>
      <c r="Z442" s="204">
        <f t="shared" si="57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58"/>
        <v>-6.9013397543349564E-2</v>
      </c>
      <c r="AD442" s="40">
        <f t="shared" si="59"/>
        <v>0.23488804444444444</v>
      </c>
    </row>
    <row r="443" spans="1:30">
      <c r="A443" s="63" t="s">
        <v>1780</v>
      </c>
      <c r="B443" s="2">
        <v>135</v>
      </c>
      <c r="C443" s="180">
        <v>103.65</v>
      </c>
      <c r="D443" s="181">
        <v>1.3018000000000001</v>
      </c>
      <c r="E443" s="32">
        <f t="shared" si="41"/>
        <v>0.22000000000000003</v>
      </c>
      <c r="F443" s="26">
        <f t="shared" si="42"/>
        <v>-1.9240666666666618E-2</v>
      </c>
      <c r="H443" s="58">
        <f t="shared" si="43"/>
        <v>-2.5974899999999934</v>
      </c>
      <c r="I443" s="2" t="s">
        <v>66</v>
      </c>
      <c r="J443" s="33" t="s">
        <v>1766</v>
      </c>
      <c r="K443" s="59">
        <f t="shared" si="44"/>
        <v>44133</v>
      </c>
      <c r="L443" s="60" t="str">
        <f t="shared" ca="1" si="45"/>
        <v>2020/11/10</v>
      </c>
      <c r="M443" s="44">
        <f t="shared" ca="1" si="46"/>
        <v>1755</v>
      </c>
      <c r="N443" s="61">
        <f t="shared" ca="1" si="47"/>
        <v>-0.54021871794871656</v>
      </c>
      <c r="O443" s="35">
        <f t="shared" si="48"/>
        <v>134.93157000000002</v>
      </c>
      <c r="P443" s="35">
        <f t="shared" si="49"/>
        <v>-6.8429999999978008E-2</v>
      </c>
      <c r="Q443" s="36">
        <f t="shared" si="50"/>
        <v>0.9</v>
      </c>
      <c r="R443" s="37">
        <f t="shared" si="51"/>
        <v>9651.1399999999576</v>
      </c>
      <c r="S443" s="38">
        <f t="shared" si="52"/>
        <v>12563.854051999946</v>
      </c>
      <c r="T443" s="38"/>
      <c r="U443" s="62"/>
      <c r="V443" s="39">
        <f t="shared" si="53"/>
        <v>63905.729999999989</v>
      </c>
      <c r="W443" s="39">
        <f t="shared" si="54"/>
        <v>76469.584051999933</v>
      </c>
      <c r="X443" s="1">
        <f t="shared" si="55"/>
        <v>63785</v>
      </c>
      <c r="Y443" s="37">
        <f t="shared" si="56"/>
        <v>12684.584051999933</v>
      </c>
      <c r="Z443" s="204">
        <f t="shared" si="57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58"/>
        <v>-7.3654738365094063E-2</v>
      </c>
      <c r="AD443" s="40">
        <f t="shared" si="59"/>
        <v>0.23924066666666666</v>
      </c>
    </row>
    <row r="444" spans="1:30">
      <c r="A444" s="63" t="s">
        <v>1781</v>
      </c>
      <c r="B444" s="2">
        <v>135</v>
      </c>
      <c r="C444" s="180">
        <v>105.93</v>
      </c>
      <c r="D444" s="181">
        <v>1.2738</v>
      </c>
      <c r="E444" s="32">
        <f t="shared" si="41"/>
        <v>0.22000000000000003</v>
      </c>
      <c r="F444" s="26">
        <f t="shared" si="42"/>
        <v>2.3332000000001094E-3</v>
      </c>
      <c r="H444" s="58">
        <f t="shared" si="43"/>
        <v>0.31498200000001475</v>
      </c>
      <c r="I444" s="2" t="s">
        <v>66</v>
      </c>
      <c r="J444" s="33" t="s">
        <v>1768</v>
      </c>
      <c r="K444" s="59">
        <f t="shared" si="44"/>
        <v>44134</v>
      </c>
      <c r="L444" s="60" t="str">
        <f t="shared" ca="1" si="45"/>
        <v>2020/11/10</v>
      </c>
      <c r="M444" s="44">
        <f t="shared" ca="1" si="46"/>
        <v>1620</v>
      </c>
      <c r="N444" s="61">
        <f t="shared" ca="1" si="47"/>
        <v>7.0968166666669996E-2</v>
      </c>
      <c r="O444" s="35">
        <f t="shared" si="48"/>
        <v>134.93363400000001</v>
      </c>
      <c r="P444" s="35">
        <f t="shared" si="49"/>
        <v>-6.6365999999987935E-2</v>
      </c>
      <c r="Q444" s="36">
        <f t="shared" si="50"/>
        <v>0.9</v>
      </c>
      <c r="R444" s="37">
        <f t="shared" si="51"/>
        <v>9757.0699999999579</v>
      </c>
      <c r="S444" s="38">
        <f t="shared" si="52"/>
        <v>12428.555765999947</v>
      </c>
      <c r="T444" s="38"/>
      <c r="U444" s="62"/>
      <c r="V444" s="39">
        <f t="shared" si="53"/>
        <v>63905.729999999989</v>
      </c>
      <c r="W444" s="39">
        <f t="shared" si="54"/>
        <v>76334.285765999928</v>
      </c>
      <c r="X444" s="1">
        <f t="shared" si="55"/>
        <v>63920</v>
      </c>
      <c r="Y444" s="37">
        <f t="shared" si="56"/>
        <v>12414.285765999928</v>
      </c>
      <c r="Z444" s="204">
        <f t="shared" si="57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58"/>
        <v>-5.0410339428217599E-2</v>
      </c>
      <c r="AD444" s="40">
        <f t="shared" si="59"/>
        <v>0.21766679999999991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3" operator="between">
      <formula>-0.3</formula>
      <formula>-0.03</formula>
    </cfRule>
  </conditionalFormatting>
  <conditionalFormatting sqref="F1:F1048576 H1:H1048576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:Z44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AA2:AA44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{12F92026-6D50-45D1-872B-16339358AD37}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12F92026-6D50-45D1-872B-16339358AD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656</v>
      </c>
      <c r="C2" s="2" t="s">
        <v>657</v>
      </c>
      <c r="D2" s="2" t="s">
        <v>658</v>
      </c>
      <c r="E2" s="2" t="s">
        <v>659</v>
      </c>
      <c r="F2" s="2" t="s">
        <v>660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4">
        <f>G1+K1+O1</f>
        <v>11706.48</v>
      </c>
      <c r="B1" s="244"/>
      <c r="C1" s="244"/>
      <c r="D1" s="244"/>
      <c r="E1" s="245"/>
      <c r="F1" s="67" t="s">
        <v>661</v>
      </c>
      <c r="G1" s="246">
        <f>SUM(I3:I10052)</f>
        <v>8264.7639999999992</v>
      </c>
      <c r="H1" s="246"/>
      <c r="I1" s="247"/>
      <c r="J1" s="67" t="s">
        <v>1565</v>
      </c>
      <c r="K1" s="246">
        <f>SUM(M3:M10052)</f>
        <v>1217.4760000000001</v>
      </c>
      <c r="L1" s="246"/>
      <c r="M1" s="247"/>
      <c r="N1" s="67" t="s">
        <v>1599</v>
      </c>
      <c r="O1" s="246">
        <f>SUM(Q3:Q10052)</f>
        <v>2224.2400000000002</v>
      </c>
      <c r="P1" s="246"/>
      <c r="Q1" s="247"/>
    </row>
    <row r="2" spans="1:17 1026:1027" s="69" customFormat="1">
      <c r="A2" s="69" t="s">
        <v>664</v>
      </c>
      <c r="B2" s="69" t="s">
        <v>665</v>
      </c>
      <c r="C2" s="69" t="s">
        <v>1600</v>
      </c>
      <c r="D2" s="69" t="s">
        <v>666</v>
      </c>
      <c r="E2" s="210" t="s">
        <v>668</v>
      </c>
      <c r="F2" s="70" t="s">
        <v>1601</v>
      </c>
      <c r="G2" s="211" t="s">
        <v>1567</v>
      </c>
      <c r="H2" s="211" t="s">
        <v>1598</v>
      </c>
      <c r="I2" s="212" t="s">
        <v>670</v>
      </c>
      <c r="J2" s="70" t="s">
        <v>1601</v>
      </c>
      <c r="K2" s="211" t="s">
        <v>1567</v>
      </c>
      <c r="L2" s="211" t="s">
        <v>1598</v>
      </c>
      <c r="M2" s="212" t="s">
        <v>670</v>
      </c>
      <c r="N2" s="70" t="s">
        <v>1601</v>
      </c>
      <c r="O2" s="211" t="s">
        <v>1567</v>
      </c>
      <c r="P2" s="211" t="s">
        <v>1598</v>
      </c>
      <c r="Q2" s="213" t="s">
        <v>670</v>
      </c>
    </row>
    <row r="3" spans="1:17 1026:1027" s="2" customFormat="1">
      <c r="A3" s="2">
        <v>688519</v>
      </c>
      <c r="B3" s="65" t="s">
        <v>1566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1604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E52" sqref="E52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8">
        <f>E1+K1</f>
        <v>8577.880000000001</v>
      </c>
      <c r="B1" s="248"/>
      <c r="C1" s="250"/>
      <c r="D1" s="67" t="s">
        <v>661</v>
      </c>
      <c r="E1" s="248">
        <f>G3</f>
        <v>4080.7200000000003</v>
      </c>
      <c r="F1" s="248"/>
      <c r="G1" s="68" t="s">
        <v>662</v>
      </c>
      <c r="H1" s="249">
        <f>G3/I3*365</f>
        <v>2.4140401944894654</v>
      </c>
      <c r="I1" s="249"/>
      <c r="J1" s="67" t="s">
        <v>663</v>
      </c>
      <c r="K1" s="248">
        <f>M3</f>
        <v>4497.1600000000008</v>
      </c>
      <c r="L1" s="248"/>
      <c r="M1" s="68" t="s">
        <v>662</v>
      </c>
      <c r="N1" s="249">
        <f>M3/O3*365</f>
        <v>2.0569716791979951</v>
      </c>
      <c r="O1" s="249"/>
    </row>
    <row r="2" spans="1:15" s="69" customFormat="1">
      <c r="A2" s="69" t="s">
        <v>664</v>
      </c>
      <c r="B2" s="69" t="s">
        <v>665</v>
      </c>
      <c r="C2" s="69" t="s">
        <v>666</v>
      </c>
      <c r="D2" s="70" t="s">
        <v>667</v>
      </c>
      <c r="E2" s="71" t="s">
        <v>668</v>
      </c>
      <c r="F2" s="72" t="s">
        <v>669</v>
      </c>
      <c r="G2" s="73" t="s">
        <v>670</v>
      </c>
      <c r="H2" s="74" t="s">
        <v>671</v>
      </c>
      <c r="I2" s="75" t="s">
        <v>672</v>
      </c>
      <c r="J2" s="70" t="s">
        <v>667</v>
      </c>
      <c r="K2" s="71" t="s">
        <v>668</v>
      </c>
      <c r="L2" s="72" t="s">
        <v>669</v>
      </c>
      <c r="M2" s="76" t="s">
        <v>670</v>
      </c>
      <c r="N2" s="74" t="s">
        <v>671</v>
      </c>
      <c r="O2" s="75" t="s">
        <v>672</v>
      </c>
    </row>
    <row r="3" spans="1:15" s="69" customFormat="1">
      <c r="A3" s="69" t="s">
        <v>673</v>
      </c>
      <c r="B3" s="112" t="s">
        <v>674</v>
      </c>
      <c r="C3" s="113" t="str">
        <f ca="1">TODAY()-C4&amp;" 天"</f>
        <v>511 天</v>
      </c>
      <c r="D3" s="77">
        <f>SUM(D4:D10094)</f>
        <v>29000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1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675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676</v>
      </c>
      <c r="K4" s="89" t="s">
        <v>676</v>
      </c>
      <c r="L4" s="90" t="s">
        <v>676</v>
      </c>
      <c r="M4" s="90" t="s">
        <v>676</v>
      </c>
      <c r="N4" s="89" t="s">
        <v>676</v>
      </c>
      <c r="O4" s="91" t="s">
        <v>676</v>
      </c>
    </row>
    <row r="5" spans="1:15">
      <c r="A5" s="2">
        <v>113028</v>
      </c>
      <c r="B5" s="65" t="s">
        <v>677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678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679</v>
      </c>
      <c r="C7" s="81">
        <v>43663</v>
      </c>
      <c r="D7" s="96" t="s">
        <v>676</v>
      </c>
      <c r="E7" s="97" t="s">
        <v>676</v>
      </c>
      <c r="F7" s="98" t="s">
        <v>676</v>
      </c>
      <c r="G7" s="98" t="s">
        <v>676</v>
      </c>
      <c r="H7" s="97" t="s">
        <v>676</v>
      </c>
      <c r="I7" s="97" t="s">
        <v>676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680</v>
      </c>
      <c r="C8" s="81">
        <v>43671</v>
      </c>
      <c r="D8" s="96" t="s">
        <v>676</v>
      </c>
      <c r="E8" s="97" t="s">
        <v>676</v>
      </c>
      <c r="F8" s="98" t="s">
        <v>676</v>
      </c>
      <c r="G8" s="98" t="s">
        <v>676</v>
      </c>
      <c r="H8" s="97" t="s">
        <v>676</v>
      </c>
      <c r="I8" s="97" t="s">
        <v>676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681</v>
      </c>
      <c r="C9" s="81">
        <v>43682</v>
      </c>
      <c r="D9" s="96" t="s">
        <v>676</v>
      </c>
      <c r="E9" s="97" t="s">
        <v>676</v>
      </c>
      <c r="F9" s="98" t="s">
        <v>676</v>
      </c>
      <c r="G9" s="98" t="s">
        <v>676</v>
      </c>
      <c r="H9" s="97" t="s">
        <v>676</v>
      </c>
      <c r="I9" s="97" t="s">
        <v>676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682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676</v>
      </c>
      <c r="K10" s="89" t="s">
        <v>676</v>
      </c>
      <c r="L10" s="90" t="s">
        <v>676</v>
      </c>
      <c r="M10" s="90" t="s">
        <v>676</v>
      </c>
      <c r="N10" s="89" t="s">
        <v>676</v>
      </c>
      <c r="O10" s="91" t="s">
        <v>676</v>
      </c>
    </row>
    <row r="11" spans="1:15">
      <c r="A11" s="2">
        <v>128073</v>
      </c>
      <c r="B11" s="65" t="s">
        <v>683</v>
      </c>
      <c r="C11" s="81">
        <v>43703</v>
      </c>
      <c r="D11" s="96" t="s">
        <v>676</v>
      </c>
      <c r="E11" s="97" t="s">
        <v>676</v>
      </c>
      <c r="F11" s="98" t="s">
        <v>676</v>
      </c>
      <c r="G11" s="98" t="s">
        <v>676</v>
      </c>
      <c r="H11" s="97" t="s">
        <v>676</v>
      </c>
      <c r="I11" s="97" t="s">
        <v>676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684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685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676</v>
      </c>
      <c r="K13" s="89" t="s">
        <v>676</v>
      </c>
      <c r="L13" s="90" t="s">
        <v>676</v>
      </c>
      <c r="M13" s="90" t="s">
        <v>676</v>
      </c>
      <c r="N13" s="89" t="s">
        <v>676</v>
      </c>
      <c r="O13" s="91" t="s">
        <v>676</v>
      </c>
    </row>
    <row r="14" spans="1:15">
      <c r="A14" s="2">
        <v>128079</v>
      </c>
      <c r="B14" s="65" t="s">
        <v>686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676</v>
      </c>
      <c r="K14" s="89" t="s">
        <v>676</v>
      </c>
      <c r="L14" s="90" t="s">
        <v>676</v>
      </c>
      <c r="M14" s="90" t="s">
        <v>676</v>
      </c>
      <c r="N14" s="89" t="s">
        <v>676</v>
      </c>
      <c r="O14" s="91" t="s">
        <v>676</v>
      </c>
    </row>
    <row r="15" spans="1:15">
      <c r="A15" s="2">
        <v>127014</v>
      </c>
      <c r="B15" s="65" t="s">
        <v>687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676</v>
      </c>
      <c r="K15" s="89" t="s">
        <v>676</v>
      </c>
      <c r="L15" s="90" t="s">
        <v>676</v>
      </c>
      <c r="M15" s="90" t="s">
        <v>676</v>
      </c>
      <c r="N15" s="89" t="s">
        <v>676</v>
      </c>
      <c r="O15" s="91" t="s">
        <v>676</v>
      </c>
    </row>
    <row r="16" spans="1:15">
      <c r="A16" s="2">
        <v>110059</v>
      </c>
      <c r="B16" s="65" t="s">
        <v>852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688</v>
      </c>
      <c r="C17" s="81">
        <v>43768</v>
      </c>
      <c r="D17" s="96" t="s">
        <v>676</v>
      </c>
      <c r="E17" s="97" t="s">
        <v>676</v>
      </c>
      <c r="F17" s="98" t="s">
        <v>676</v>
      </c>
      <c r="G17" s="98" t="s">
        <v>676</v>
      </c>
      <c r="H17" s="97" t="s">
        <v>676</v>
      </c>
      <c r="I17" s="104" t="s">
        <v>676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689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676</v>
      </c>
      <c r="K18" s="89" t="s">
        <v>676</v>
      </c>
      <c r="L18" s="90" t="s">
        <v>676</v>
      </c>
      <c r="M18" s="90" t="s">
        <v>676</v>
      </c>
      <c r="N18" s="89" t="s">
        <v>676</v>
      </c>
      <c r="O18" s="91" t="s">
        <v>676</v>
      </c>
    </row>
    <row r="19" spans="1:15">
      <c r="A19" s="2">
        <v>123035</v>
      </c>
      <c r="B19" s="65" t="s">
        <v>690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691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676</v>
      </c>
      <c r="K20" s="89" t="s">
        <v>676</v>
      </c>
      <c r="L20" s="90" t="s">
        <v>676</v>
      </c>
      <c r="M20" s="90" t="s">
        <v>676</v>
      </c>
      <c r="N20" s="89" t="s">
        <v>676</v>
      </c>
      <c r="O20" s="91" t="s">
        <v>676</v>
      </c>
    </row>
    <row r="21" spans="1:15">
      <c r="A21" s="2">
        <v>128081</v>
      </c>
      <c r="B21" s="65" t="s">
        <v>692</v>
      </c>
      <c r="C21" s="81">
        <v>43794</v>
      </c>
      <c r="D21" s="96" t="s">
        <v>676</v>
      </c>
      <c r="E21" s="97" t="s">
        <v>676</v>
      </c>
      <c r="F21" s="98" t="s">
        <v>676</v>
      </c>
      <c r="G21" s="98" t="s">
        <v>676</v>
      </c>
      <c r="H21" s="97" t="s">
        <v>676</v>
      </c>
      <c r="I21" s="104" t="s">
        <v>676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693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694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676</v>
      </c>
      <c r="K23" s="89" t="s">
        <v>676</v>
      </c>
      <c r="L23" s="90" t="s">
        <v>676</v>
      </c>
      <c r="M23" s="90" t="s">
        <v>676</v>
      </c>
      <c r="N23" s="89" t="s">
        <v>676</v>
      </c>
      <c r="O23" s="91" t="s">
        <v>676</v>
      </c>
    </row>
    <row r="24" spans="1:15">
      <c r="A24" s="2">
        <v>110063</v>
      </c>
      <c r="B24" s="105" t="s">
        <v>695</v>
      </c>
      <c r="C24" s="81">
        <v>43816</v>
      </c>
      <c r="D24" s="96" t="s">
        <v>676</v>
      </c>
      <c r="E24" s="97" t="s">
        <v>676</v>
      </c>
      <c r="F24" s="98" t="s">
        <v>676</v>
      </c>
      <c r="G24" s="98" t="s">
        <v>676</v>
      </c>
      <c r="H24" s="97" t="s">
        <v>676</v>
      </c>
      <c r="I24" s="104" t="s">
        <v>676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696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697</v>
      </c>
      <c r="C26" s="81">
        <v>43817</v>
      </c>
      <c r="D26" s="96" t="s">
        <v>676</v>
      </c>
      <c r="E26" s="97" t="s">
        <v>676</v>
      </c>
      <c r="F26" s="98" t="s">
        <v>676</v>
      </c>
      <c r="G26" s="98" t="s">
        <v>676</v>
      </c>
      <c r="H26" s="97" t="s">
        <v>676</v>
      </c>
      <c r="I26" s="104" t="s">
        <v>676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698</v>
      </c>
      <c r="C27" s="81">
        <v>43822</v>
      </c>
      <c r="D27" s="96" t="s">
        <v>676</v>
      </c>
      <c r="E27" s="97" t="s">
        <v>676</v>
      </c>
      <c r="F27" s="98" t="s">
        <v>676</v>
      </c>
      <c r="G27" s="98" t="s">
        <v>676</v>
      </c>
      <c r="H27" s="97" t="s">
        <v>676</v>
      </c>
      <c r="I27" s="104" t="s">
        <v>676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699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700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676</v>
      </c>
      <c r="K29" s="89" t="s">
        <v>676</v>
      </c>
      <c r="L29" s="90" t="s">
        <v>676</v>
      </c>
      <c r="M29" s="90" t="s">
        <v>676</v>
      </c>
      <c r="N29" s="89" t="s">
        <v>676</v>
      </c>
      <c r="O29" s="91" t="s">
        <v>676</v>
      </c>
    </row>
    <row r="30" spans="1:15">
      <c r="A30" s="2">
        <v>128088</v>
      </c>
      <c r="B30" s="65" t="s">
        <v>701</v>
      </c>
      <c r="C30" s="81">
        <v>43825</v>
      </c>
      <c r="D30" s="96" t="s">
        <v>676</v>
      </c>
      <c r="E30" s="97" t="s">
        <v>676</v>
      </c>
      <c r="F30" s="98" t="s">
        <v>676</v>
      </c>
      <c r="G30" s="98" t="s">
        <v>676</v>
      </c>
      <c r="H30" s="97" t="s">
        <v>676</v>
      </c>
      <c r="I30" s="104" t="s">
        <v>676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702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676</v>
      </c>
      <c r="K31" s="89" t="s">
        <v>676</v>
      </c>
      <c r="L31" s="90" t="s">
        <v>676</v>
      </c>
      <c r="M31" s="90" t="s">
        <v>676</v>
      </c>
      <c r="N31" s="89" t="s">
        <v>676</v>
      </c>
      <c r="O31" s="91" t="s">
        <v>676</v>
      </c>
    </row>
    <row r="32" spans="1:15">
      <c r="A32" s="2">
        <v>128090</v>
      </c>
      <c r="B32" s="105" t="s">
        <v>703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676</v>
      </c>
      <c r="K32" s="89" t="s">
        <v>676</v>
      </c>
      <c r="L32" s="90" t="s">
        <v>676</v>
      </c>
      <c r="M32" s="90" t="s">
        <v>676</v>
      </c>
      <c r="N32" s="89" t="s">
        <v>676</v>
      </c>
      <c r="O32" s="91" t="s">
        <v>676</v>
      </c>
    </row>
    <row r="33" spans="1:15">
      <c r="A33" s="2">
        <v>128092</v>
      </c>
      <c r="B33" s="65" t="s">
        <v>704</v>
      </c>
      <c r="C33" s="81">
        <v>43832</v>
      </c>
      <c r="D33" s="96" t="s">
        <v>676</v>
      </c>
      <c r="E33" s="97" t="s">
        <v>676</v>
      </c>
      <c r="F33" s="98" t="s">
        <v>676</v>
      </c>
      <c r="G33" s="98" t="s">
        <v>676</v>
      </c>
      <c r="H33" s="97" t="s">
        <v>676</v>
      </c>
      <c r="I33" s="104" t="s">
        <v>676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705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676</v>
      </c>
      <c r="K34" s="89" t="s">
        <v>676</v>
      </c>
      <c r="L34" s="90" t="s">
        <v>676</v>
      </c>
      <c r="M34" s="90" t="s">
        <v>676</v>
      </c>
      <c r="N34" s="89" t="s">
        <v>676</v>
      </c>
      <c r="O34" s="91" t="s">
        <v>676</v>
      </c>
    </row>
    <row r="35" spans="1:15">
      <c r="A35" s="2">
        <v>127015</v>
      </c>
      <c r="B35" s="65" t="s">
        <v>706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707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708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709</v>
      </c>
      <c r="C38" s="81">
        <v>43900</v>
      </c>
      <c r="D38" s="96" t="s">
        <v>676</v>
      </c>
      <c r="E38" s="97" t="s">
        <v>676</v>
      </c>
      <c r="F38" s="98" t="s">
        <v>676</v>
      </c>
      <c r="G38" s="98" t="s">
        <v>676</v>
      </c>
      <c r="H38" s="97" t="s">
        <v>676</v>
      </c>
      <c r="I38" s="104" t="s">
        <v>676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818</v>
      </c>
      <c r="C39" s="81">
        <v>43905</v>
      </c>
      <c r="D39" s="96" t="s">
        <v>676</v>
      </c>
      <c r="E39" s="97" t="s">
        <v>676</v>
      </c>
      <c r="F39" s="98" t="s">
        <v>676</v>
      </c>
      <c r="G39" s="98" t="s">
        <v>676</v>
      </c>
      <c r="H39" s="97" t="s">
        <v>676</v>
      </c>
      <c r="I39" s="104" t="s">
        <v>676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830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676</v>
      </c>
      <c r="K40" s="97" t="s">
        <v>676</v>
      </c>
      <c r="L40" s="98" t="s">
        <v>676</v>
      </c>
      <c r="M40" s="98" t="s">
        <v>676</v>
      </c>
      <c r="N40" s="97" t="s">
        <v>676</v>
      </c>
      <c r="O40" s="104" t="s">
        <v>676</v>
      </c>
    </row>
    <row r="41" spans="1:15">
      <c r="A41" s="2">
        <v>110068</v>
      </c>
      <c r="B41" s="65" t="s">
        <v>841</v>
      </c>
      <c r="C41" s="81">
        <v>43916</v>
      </c>
      <c r="D41" s="96" t="s">
        <v>676</v>
      </c>
      <c r="E41" s="97" t="s">
        <v>676</v>
      </c>
      <c r="F41" s="98" t="s">
        <v>676</v>
      </c>
      <c r="G41" s="98" t="s">
        <v>676</v>
      </c>
      <c r="H41" s="97" t="s">
        <v>676</v>
      </c>
      <c r="I41" s="104" t="s">
        <v>676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853</v>
      </c>
      <c r="C42" s="81">
        <v>43924</v>
      </c>
      <c r="D42" s="96" t="s">
        <v>676</v>
      </c>
      <c r="E42" s="97" t="s">
        <v>676</v>
      </c>
      <c r="F42" s="98" t="s">
        <v>676</v>
      </c>
      <c r="G42" s="98" t="s">
        <v>676</v>
      </c>
      <c r="H42" s="97" t="s">
        <v>676</v>
      </c>
      <c r="I42" s="104" t="s">
        <v>676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872</v>
      </c>
      <c r="C43" s="81">
        <v>43935</v>
      </c>
      <c r="D43" s="96" t="s">
        <v>676</v>
      </c>
      <c r="E43" s="97" t="s">
        <v>676</v>
      </c>
      <c r="F43" s="98" t="s">
        <v>676</v>
      </c>
      <c r="G43" s="98" t="s">
        <v>676</v>
      </c>
      <c r="H43" s="97" t="s">
        <v>676</v>
      </c>
      <c r="I43" s="104" t="s">
        <v>676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937</v>
      </c>
      <c r="C44" s="81">
        <v>43990</v>
      </c>
      <c r="D44" s="96" t="s">
        <v>676</v>
      </c>
      <c r="E44" s="97" t="s">
        <v>676</v>
      </c>
      <c r="F44" s="98" t="s">
        <v>676</v>
      </c>
      <c r="G44" s="98" t="s">
        <v>676</v>
      </c>
      <c r="H44" s="97" t="s">
        <v>676</v>
      </c>
      <c r="I44" s="104" t="s">
        <v>676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1549</v>
      </c>
      <c r="C45" s="81">
        <v>44040</v>
      </c>
      <c r="D45" s="96" t="s">
        <v>676</v>
      </c>
      <c r="E45" s="97" t="s">
        <v>676</v>
      </c>
      <c r="F45" s="98" t="s">
        <v>676</v>
      </c>
      <c r="G45" s="98" t="s">
        <v>676</v>
      </c>
      <c r="H45" s="97" t="s">
        <v>676</v>
      </c>
      <c r="I45" s="104" t="s">
        <v>676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1603</v>
      </c>
      <c r="C46" s="81">
        <v>44063</v>
      </c>
      <c r="D46" s="96" t="s">
        <v>676</v>
      </c>
      <c r="E46" s="97" t="s">
        <v>676</v>
      </c>
      <c r="F46" s="98" t="s">
        <v>676</v>
      </c>
      <c r="G46" s="98" t="s">
        <v>676</v>
      </c>
      <c r="H46" s="97" t="s">
        <v>676</v>
      </c>
      <c r="I46" s="104" t="s">
        <v>676</v>
      </c>
      <c r="J46" s="82">
        <v>1000</v>
      </c>
      <c r="K46" s="242">
        <v>44091</v>
      </c>
      <c r="L46" s="92">
        <v>1059.79</v>
      </c>
      <c r="M46" s="243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1741</v>
      </c>
      <c r="C47" s="81">
        <v>44131</v>
      </c>
      <c r="D47" s="77">
        <v>1000</v>
      </c>
      <c r="E47" s="100" t="s">
        <v>1742</v>
      </c>
      <c r="F47" s="84" t="s">
        <v>1742</v>
      </c>
      <c r="G47" s="101" t="s">
        <v>1742</v>
      </c>
      <c r="H47" s="102" t="s">
        <v>1742</v>
      </c>
      <c r="I47" s="103" t="s">
        <v>1742</v>
      </c>
      <c r="J47" s="96" t="s">
        <v>676</v>
      </c>
      <c r="K47" s="97" t="s">
        <v>676</v>
      </c>
      <c r="L47" s="98" t="s">
        <v>676</v>
      </c>
      <c r="M47" s="98" t="s">
        <v>676</v>
      </c>
      <c r="N47" s="97" t="s">
        <v>676</v>
      </c>
      <c r="O47" s="104" t="s">
        <v>676</v>
      </c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710</v>
      </c>
      <c r="D2" s="2" t="s">
        <v>711</v>
      </c>
      <c r="F2" s="2" t="s">
        <v>712</v>
      </c>
      <c r="H2" s="2" t="s">
        <v>713</v>
      </c>
      <c r="J2" s="2" t="s">
        <v>714</v>
      </c>
      <c r="L2" s="2" t="s">
        <v>715</v>
      </c>
    </row>
    <row r="3" spans="2:14">
      <c r="B3" s="2" t="s">
        <v>716</v>
      </c>
      <c r="C3" s="2">
        <v>1.5</v>
      </c>
      <c r="D3" s="108" t="s">
        <v>717</v>
      </c>
      <c r="E3" s="9">
        <v>1.5</v>
      </c>
      <c r="F3" s="2" t="s">
        <v>718</v>
      </c>
      <c r="G3" s="2">
        <v>1.5</v>
      </c>
      <c r="H3" s="2" t="s">
        <v>719</v>
      </c>
      <c r="I3" s="2">
        <v>1.5</v>
      </c>
      <c r="J3" s="2" t="s">
        <v>720</v>
      </c>
      <c r="K3" s="2">
        <v>1.5</v>
      </c>
      <c r="L3" s="2" t="s">
        <v>721</v>
      </c>
      <c r="M3">
        <v>1.5</v>
      </c>
      <c r="N3"/>
    </row>
    <row r="4" spans="2:14">
      <c r="B4" s="2" t="s">
        <v>722</v>
      </c>
      <c r="C4" s="2">
        <v>1.3</v>
      </c>
      <c r="D4" s="2" t="s">
        <v>723</v>
      </c>
      <c r="E4" s="2">
        <v>1.2</v>
      </c>
      <c r="F4" s="2" t="s">
        <v>724</v>
      </c>
      <c r="G4" s="2">
        <v>1.2</v>
      </c>
      <c r="H4" s="2" t="s">
        <v>725</v>
      </c>
      <c r="I4" s="2">
        <v>1</v>
      </c>
      <c r="J4" s="2" t="s">
        <v>726</v>
      </c>
      <c r="K4" s="2">
        <v>1.3</v>
      </c>
      <c r="L4" s="2" t="s">
        <v>727</v>
      </c>
      <c r="M4">
        <v>1.2</v>
      </c>
      <c r="N4"/>
    </row>
    <row r="5" spans="2:14">
      <c r="B5" s="2" t="s">
        <v>728</v>
      </c>
      <c r="C5" s="2">
        <v>1.1000000000000001</v>
      </c>
      <c r="D5" s="2" t="s">
        <v>729</v>
      </c>
      <c r="E5" s="2">
        <v>1</v>
      </c>
      <c r="F5" s="2" t="s">
        <v>730</v>
      </c>
      <c r="G5" s="2">
        <v>1.1000000000000001</v>
      </c>
      <c r="H5" s="108" t="s">
        <v>731</v>
      </c>
      <c r="I5" s="2">
        <v>0</v>
      </c>
      <c r="J5" s="2" t="s">
        <v>732</v>
      </c>
      <c r="K5" s="2">
        <v>1.1000000000000001</v>
      </c>
      <c r="L5" s="2" t="s">
        <v>733</v>
      </c>
      <c r="M5">
        <v>1</v>
      </c>
      <c r="N5"/>
    </row>
    <row r="6" spans="2:14">
      <c r="B6" s="2" t="s">
        <v>734</v>
      </c>
      <c r="C6" s="2">
        <v>1</v>
      </c>
      <c r="D6" s="109" t="s">
        <v>735</v>
      </c>
      <c r="E6" s="2">
        <v>0.8</v>
      </c>
      <c r="F6" s="2" t="s">
        <v>736</v>
      </c>
      <c r="G6" s="2">
        <v>1</v>
      </c>
      <c r="J6" s="2" t="s">
        <v>737</v>
      </c>
      <c r="K6" s="2">
        <v>0.9</v>
      </c>
      <c r="M6"/>
      <c r="N6"/>
    </row>
    <row r="7" spans="2:14">
      <c r="B7" s="2" t="s">
        <v>738</v>
      </c>
      <c r="C7" s="2">
        <v>0.9</v>
      </c>
      <c r="D7" s="108" t="s">
        <v>739</v>
      </c>
      <c r="E7" s="2">
        <v>0.5</v>
      </c>
      <c r="F7" s="2" t="s">
        <v>740</v>
      </c>
      <c r="G7" s="2">
        <v>0.9</v>
      </c>
      <c r="J7" s="2" t="s">
        <v>741</v>
      </c>
      <c r="K7" s="2">
        <v>0.8</v>
      </c>
      <c r="M7"/>
      <c r="N7"/>
    </row>
    <row r="8" spans="2:14">
      <c r="B8" s="2" t="s">
        <v>742</v>
      </c>
      <c r="C8" s="2">
        <v>0.8</v>
      </c>
      <c r="F8" s="2" t="s">
        <v>743</v>
      </c>
      <c r="G8" s="2">
        <v>0.8</v>
      </c>
      <c r="J8" s="2" t="s">
        <v>744</v>
      </c>
      <c r="K8" s="2">
        <v>0.5</v>
      </c>
      <c r="M8"/>
      <c r="N8"/>
    </row>
    <row r="9" spans="2:14">
      <c r="B9" s="2" t="s">
        <v>745</v>
      </c>
      <c r="C9" s="2">
        <v>0.5</v>
      </c>
      <c r="F9" s="2" t="s">
        <v>746</v>
      </c>
      <c r="G9" s="2">
        <v>0.5</v>
      </c>
      <c r="M9"/>
      <c r="N9"/>
    </row>
    <row r="10" spans="2:14">
      <c r="B10" s="2" t="s">
        <v>747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748</v>
      </c>
      <c r="C2" s="117" t="s">
        <v>829</v>
      </c>
      <c r="D2" s="114" t="s">
        <v>749</v>
      </c>
      <c r="E2" s="114" t="s">
        <v>750</v>
      </c>
      <c r="F2" s="114" t="s">
        <v>751</v>
      </c>
      <c r="G2" s="114" t="s">
        <v>752</v>
      </c>
      <c r="H2" s="114" t="s">
        <v>753</v>
      </c>
      <c r="I2" s="114" t="s">
        <v>754</v>
      </c>
      <c r="J2" s="114" t="s">
        <v>755</v>
      </c>
      <c r="K2" s="114" t="s">
        <v>756</v>
      </c>
      <c r="L2" s="241" t="s">
        <v>1682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1685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1684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1683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hs300</vt:lpstr>
      <vt:lpstr>zz500</vt:lpstr>
      <vt:lpstr>hs300 (总表)</vt:lpstr>
      <vt:lpstr>zz500 (总表)</vt:lpstr>
      <vt:lpstr>创业板回测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2020-11-10T08:19:51Z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