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/Documents/code/cccode/invest/"/>
    </mc:Choice>
  </mc:AlternateContent>
  <xr:revisionPtr revIDLastSave="0" documentId="13_ncr:1_{DC3ED099-2BCB-AF40-8BA9-E3CBB9400A69}" xr6:coauthVersionLast="47" xr6:coauthVersionMax="47" xr10:uidLastSave="{00000000-0000-0000-0000-000000000000}"/>
  <bookViews>
    <workbookView xWindow="0" yWindow="0" windowWidth="28800" windowHeight="1800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75" i="2" l="1"/>
  <c r="S275" i="2" s="1"/>
  <c r="W275" i="2" s="1"/>
  <c r="V275" i="2"/>
  <c r="X275" i="2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AA275" i="2"/>
  <c r="AC275" i="2"/>
  <c r="R276" i="2"/>
  <c r="R277" i="2" s="1"/>
  <c r="S277" i="2" s="1"/>
  <c r="V276" i="2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AA276" i="2"/>
  <c r="AA277" i="2"/>
  <c r="AA278" i="2"/>
  <c r="AA279" i="2"/>
  <c r="AA280" i="2"/>
  <c r="AC280" i="2"/>
  <c r="AA281" i="2"/>
  <c r="AA282" i="2"/>
  <c r="AA283" i="2"/>
  <c r="AA284" i="2"/>
  <c r="AA285" i="2"/>
  <c r="AA286" i="2"/>
  <c r="AC286" i="2"/>
  <c r="AA287" i="2"/>
  <c r="AA288" i="2"/>
  <c r="AA289" i="2"/>
  <c r="AA290" i="2"/>
  <c r="AA291" i="2"/>
  <c r="AA292" i="2"/>
  <c r="AA293" i="2"/>
  <c r="AA294" i="2"/>
  <c r="AA295" i="2"/>
  <c r="AA296" i="2"/>
  <c r="AC296" i="2"/>
  <c r="AA297" i="2"/>
  <c r="AC297" i="2"/>
  <c r="F279" i="2"/>
  <c r="AC279" i="2" s="1"/>
  <c r="H279" i="2"/>
  <c r="K279" i="2"/>
  <c r="L279" i="2"/>
  <c r="M279" i="2" s="1"/>
  <c r="N279" i="2" s="1"/>
  <c r="O279" i="2"/>
  <c r="P279" i="2" s="1"/>
  <c r="Q279" i="2"/>
  <c r="E279" i="2" s="1"/>
  <c r="E280" i="2"/>
  <c r="F280" i="2"/>
  <c r="H280" i="2"/>
  <c r="K280" i="2"/>
  <c r="L280" i="2"/>
  <c r="M280" i="2" s="1"/>
  <c r="O280" i="2"/>
  <c r="P280" i="2" s="1"/>
  <c r="Q280" i="2"/>
  <c r="F281" i="2"/>
  <c r="AC281" i="2" s="1"/>
  <c r="H281" i="2"/>
  <c r="K281" i="2"/>
  <c r="L281" i="2"/>
  <c r="M281" i="2" s="1"/>
  <c r="N281" i="2" s="1"/>
  <c r="O281" i="2"/>
  <c r="P281" i="2" s="1"/>
  <c r="Q281" i="2"/>
  <c r="E281" i="2" s="1"/>
  <c r="F282" i="2"/>
  <c r="AC282" i="2" s="1"/>
  <c r="H282" i="2"/>
  <c r="K282" i="2"/>
  <c r="L282" i="2"/>
  <c r="M282" i="2" s="1"/>
  <c r="O282" i="2"/>
  <c r="P282" i="2"/>
  <c r="Q282" i="2"/>
  <c r="E282" i="2" s="1"/>
  <c r="E283" i="2"/>
  <c r="F283" i="2"/>
  <c r="AC283" i="2" s="1"/>
  <c r="H283" i="2"/>
  <c r="K283" i="2"/>
  <c r="L283" i="2"/>
  <c r="O283" i="2"/>
  <c r="P283" i="2" s="1"/>
  <c r="Q283" i="2"/>
  <c r="E284" i="2"/>
  <c r="F284" i="2"/>
  <c r="AC284" i="2" s="1"/>
  <c r="H284" i="2"/>
  <c r="K284" i="2"/>
  <c r="L284" i="2"/>
  <c r="O284" i="2"/>
  <c r="P284" i="2" s="1"/>
  <c r="Q284" i="2"/>
  <c r="F285" i="2"/>
  <c r="AC285" i="2" s="1"/>
  <c r="H285" i="2"/>
  <c r="K285" i="2"/>
  <c r="L285" i="2"/>
  <c r="O285" i="2"/>
  <c r="P285" i="2" s="1"/>
  <c r="Q285" i="2"/>
  <c r="E285" i="2" s="1"/>
  <c r="E286" i="2"/>
  <c r="F286" i="2"/>
  <c r="H286" i="2"/>
  <c r="K286" i="2"/>
  <c r="L286" i="2"/>
  <c r="O286" i="2"/>
  <c r="P286" i="2" s="1"/>
  <c r="Q286" i="2"/>
  <c r="F287" i="2"/>
  <c r="AC287" i="2" s="1"/>
  <c r="H287" i="2"/>
  <c r="K287" i="2"/>
  <c r="L287" i="2"/>
  <c r="O287" i="2"/>
  <c r="P287" i="2" s="1"/>
  <c r="Q287" i="2"/>
  <c r="E287" i="2" s="1"/>
  <c r="E288" i="2"/>
  <c r="F288" i="2"/>
  <c r="AC288" i="2" s="1"/>
  <c r="H288" i="2"/>
  <c r="K288" i="2"/>
  <c r="L288" i="2"/>
  <c r="O288" i="2"/>
  <c r="P288" i="2" s="1"/>
  <c r="Q288" i="2"/>
  <c r="F289" i="2"/>
  <c r="AC289" i="2" s="1"/>
  <c r="H289" i="2"/>
  <c r="K289" i="2"/>
  <c r="L289" i="2"/>
  <c r="O289" i="2"/>
  <c r="P289" i="2" s="1"/>
  <c r="Q289" i="2"/>
  <c r="E289" i="2" s="1"/>
  <c r="F290" i="2"/>
  <c r="AC290" i="2" s="1"/>
  <c r="H290" i="2"/>
  <c r="K290" i="2"/>
  <c r="L290" i="2"/>
  <c r="M290" i="2" s="1"/>
  <c r="O290" i="2"/>
  <c r="P290" i="2" s="1"/>
  <c r="Q290" i="2"/>
  <c r="E290" i="2" s="1"/>
  <c r="F291" i="2"/>
  <c r="AC291" i="2" s="1"/>
  <c r="H291" i="2"/>
  <c r="K291" i="2"/>
  <c r="L291" i="2"/>
  <c r="O291" i="2"/>
  <c r="P291" i="2" s="1"/>
  <c r="Q291" i="2"/>
  <c r="E291" i="2" s="1"/>
  <c r="F292" i="2"/>
  <c r="AC292" i="2" s="1"/>
  <c r="H292" i="2"/>
  <c r="K292" i="2"/>
  <c r="L292" i="2"/>
  <c r="O292" i="2"/>
  <c r="P292" i="2" s="1"/>
  <c r="Q292" i="2"/>
  <c r="E292" i="2" s="1"/>
  <c r="F293" i="2"/>
  <c r="AC293" i="2" s="1"/>
  <c r="H293" i="2"/>
  <c r="K293" i="2"/>
  <c r="L293" i="2"/>
  <c r="O293" i="2"/>
  <c r="P293" i="2" s="1"/>
  <c r="Q293" i="2"/>
  <c r="E293" i="2" s="1"/>
  <c r="F294" i="2"/>
  <c r="AC294" i="2" s="1"/>
  <c r="H294" i="2"/>
  <c r="K294" i="2"/>
  <c r="L294" i="2"/>
  <c r="M294" i="2" s="1"/>
  <c r="O294" i="2"/>
  <c r="P294" i="2" s="1"/>
  <c r="Q294" i="2"/>
  <c r="E294" i="2" s="1"/>
  <c r="F295" i="2"/>
  <c r="AC295" i="2" s="1"/>
  <c r="H295" i="2"/>
  <c r="K295" i="2"/>
  <c r="L295" i="2"/>
  <c r="O295" i="2"/>
  <c r="P295" i="2" s="1"/>
  <c r="Q295" i="2"/>
  <c r="E295" i="2" s="1"/>
  <c r="F296" i="2"/>
  <c r="H296" i="2"/>
  <c r="K296" i="2"/>
  <c r="L296" i="2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R276" i="1"/>
  <c r="S276" i="1" s="1"/>
  <c r="W276" i="1" s="1"/>
  <c r="V276" i="1"/>
  <c r="X276" i="1"/>
  <c r="AA276" i="1"/>
  <c r="R277" i="1"/>
  <c r="S277" i="1"/>
  <c r="V277" i="1"/>
  <c r="X277" i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AA277" i="1"/>
  <c r="R278" i="1"/>
  <c r="S278" i="1" s="1"/>
  <c r="V278" i="1"/>
  <c r="V279" i="1" s="1"/>
  <c r="AA278" i="1"/>
  <c r="AA279" i="1"/>
  <c r="AA280" i="1"/>
  <c r="AA281" i="1"/>
  <c r="AC281" i="1"/>
  <c r="AA282" i="1"/>
  <c r="AC282" i="1"/>
  <c r="AA283" i="1"/>
  <c r="AC283" i="1"/>
  <c r="AA284" i="1"/>
  <c r="AC284" i="1"/>
  <c r="AA285" i="1"/>
  <c r="AA286" i="1"/>
  <c r="AC286" i="1"/>
  <c r="AA287" i="1"/>
  <c r="AC287" i="1"/>
  <c r="AA288" i="1"/>
  <c r="AA289" i="1"/>
  <c r="AA290" i="1"/>
  <c r="AA291" i="1"/>
  <c r="AA292" i="1"/>
  <c r="AC292" i="1"/>
  <c r="AA293" i="1"/>
  <c r="AA294" i="1"/>
  <c r="AA295" i="1"/>
  <c r="AA296" i="1"/>
  <c r="AC296" i="1"/>
  <c r="AA297" i="1"/>
  <c r="AC297" i="1"/>
  <c r="F297" i="1"/>
  <c r="H297" i="1"/>
  <c r="K297" i="1"/>
  <c r="L297" i="1"/>
  <c r="M297" i="1" s="1"/>
  <c r="N297" i="1" s="1"/>
  <c r="O297" i="1"/>
  <c r="P297" i="1" s="1"/>
  <c r="Q297" i="1"/>
  <c r="E297" i="1" s="1"/>
  <c r="F279" i="1"/>
  <c r="AC279" i="1" s="1"/>
  <c r="H279" i="1"/>
  <c r="K279" i="1"/>
  <c r="L279" i="1"/>
  <c r="O279" i="1"/>
  <c r="P279" i="1" s="1"/>
  <c r="Q279" i="1"/>
  <c r="E279" i="1" s="1"/>
  <c r="F280" i="1"/>
  <c r="AC280" i="1" s="1"/>
  <c r="H280" i="1"/>
  <c r="K280" i="1"/>
  <c r="L280" i="1"/>
  <c r="M280" i="1" s="1"/>
  <c r="O280" i="1"/>
  <c r="P280" i="1" s="1"/>
  <c r="Q280" i="1"/>
  <c r="E280" i="1" s="1"/>
  <c r="F281" i="1"/>
  <c r="H281" i="1"/>
  <c r="K281" i="1"/>
  <c r="L281" i="1"/>
  <c r="M281" i="1" s="1"/>
  <c r="O281" i="1"/>
  <c r="P281" i="1" s="1"/>
  <c r="Q281" i="1"/>
  <c r="E281" i="1" s="1"/>
  <c r="F282" i="1"/>
  <c r="H282" i="1"/>
  <c r="K282" i="1"/>
  <c r="L282" i="1"/>
  <c r="M282" i="1" s="1"/>
  <c r="O282" i="1"/>
  <c r="P282" i="1"/>
  <c r="Q282" i="1"/>
  <c r="E282" i="1" s="1"/>
  <c r="E283" i="1"/>
  <c r="F283" i="1"/>
  <c r="H283" i="1"/>
  <c r="K283" i="1"/>
  <c r="L283" i="1"/>
  <c r="O283" i="1"/>
  <c r="P283" i="1" s="1"/>
  <c r="Q283" i="1"/>
  <c r="E284" i="1"/>
  <c r="F284" i="1"/>
  <c r="H284" i="1"/>
  <c r="K284" i="1"/>
  <c r="L284" i="1"/>
  <c r="M284" i="1" s="1"/>
  <c r="O284" i="1"/>
  <c r="P284" i="1" s="1"/>
  <c r="Q284" i="1"/>
  <c r="F285" i="1"/>
  <c r="AC285" i="1" s="1"/>
  <c r="H285" i="1"/>
  <c r="K285" i="1"/>
  <c r="L285" i="1"/>
  <c r="O285" i="1"/>
  <c r="P285" i="1" s="1"/>
  <c r="Q285" i="1"/>
  <c r="E285" i="1" s="1"/>
  <c r="E286" i="1"/>
  <c r="F286" i="1"/>
  <c r="H286" i="1"/>
  <c r="K286" i="1"/>
  <c r="L286" i="1"/>
  <c r="M286" i="1" s="1"/>
  <c r="O286" i="1"/>
  <c r="P286" i="1" s="1"/>
  <c r="Q286" i="1"/>
  <c r="F287" i="1"/>
  <c r="H287" i="1"/>
  <c r="K287" i="1"/>
  <c r="L287" i="1"/>
  <c r="M287" i="1" s="1"/>
  <c r="O287" i="1"/>
  <c r="P287" i="1" s="1"/>
  <c r="Q287" i="1"/>
  <c r="E287" i="1" s="1"/>
  <c r="E288" i="1"/>
  <c r="F288" i="1"/>
  <c r="AC288" i="1" s="1"/>
  <c r="H288" i="1"/>
  <c r="K288" i="1"/>
  <c r="L288" i="1"/>
  <c r="M288" i="1" s="1"/>
  <c r="O288" i="1"/>
  <c r="P288" i="1" s="1"/>
  <c r="Q288" i="1"/>
  <c r="F289" i="1"/>
  <c r="AC289" i="1" s="1"/>
  <c r="H289" i="1"/>
  <c r="K289" i="1"/>
  <c r="L289" i="1"/>
  <c r="O289" i="1"/>
  <c r="P289" i="1" s="1"/>
  <c r="Q289" i="1"/>
  <c r="E289" i="1" s="1"/>
  <c r="E290" i="1"/>
  <c r="F290" i="1"/>
  <c r="AC290" i="1" s="1"/>
  <c r="H290" i="1"/>
  <c r="K290" i="1"/>
  <c r="L290" i="1"/>
  <c r="M290" i="1" s="1"/>
  <c r="O290" i="1"/>
  <c r="P290" i="1" s="1"/>
  <c r="Q290" i="1"/>
  <c r="E291" i="1"/>
  <c r="F291" i="1"/>
  <c r="AC291" i="1" s="1"/>
  <c r="H291" i="1"/>
  <c r="K291" i="1"/>
  <c r="L291" i="1"/>
  <c r="M291" i="1" s="1"/>
  <c r="O291" i="1"/>
  <c r="P291" i="1" s="1"/>
  <c r="Q291" i="1"/>
  <c r="E292" i="1"/>
  <c r="F292" i="1"/>
  <c r="H292" i="1"/>
  <c r="K292" i="1"/>
  <c r="L292" i="1"/>
  <c r="M292" i="1" s="1"/>
  <c r="O292" i="1"/>
  <c r="P292" i="1" s="1"/>
  <c r="Q292" i="1"/>
  <c r="F293" i="1"/>
  <c r="AC293" i="1" s="1"/>
  <c r="H293" i="1"/>
  <c r="K293" i="1"/>
  <c r="L293" i="1"/>
  <c r="O293" i="1"/>
  <c r="P293" i="1"/>
  <c r="Q293" i="1"/>
  <c r="E293" i="1" s="1"/>
  <c r="E294" i="1"/>
  <c r="F294" i="1"/>
  <c r="AC294" i="1" s="1"/>
  <c r="H294" i="1"/>
  <c r="K294" i="1"/>
  <c r="L294" i="1"/>
  <c r="M294" i="1" s="1"/>
  <c r="O294" i="1"/>
  <c r="P294" i="1" s="1"/>
  <c r="Q294" i="1"/>
  <c r="E295" i="1"/>
  <c r="F295" i="1"/>
  <c r="AC295" i="1" s="1"/>
  <c r="H295" i="1"/>
  <c r="K295" i="1"/>
  <c r="L295" i="1"/>
  <c r="M295" i="1" s="1"/>
  <c r="O295" i="1"/>
  <c r="P295" i="1" s="1"/>
  <c r="Q295" i="1"/>
  <c r="E296" i="1"/>
  <c r="F296" i="1"/>
  <c r="H296" i="1"/>
  <c r="K296" i="1"/>
  <c r="L296" i="1"/>
  <c r="M296" i="1" s="1"/>
  <c r="O296" i="1"/>
  <c r="P296" i="1"/>
  <c r="Q296" i="1"/>
  <c r="M58" i="6"/>
  <c r="N58" i="6"/>
  <c r="O58" i="6" s="1"/>
  <c r="M59" i="6"/>
  <c r="N59" i="6"/>
  <c r="O59" i="6" s="1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F278" i="2"/>
  <c r="AC278" i="2" s="1"/>
  <c r="H278" i="2"/>
  <c r="K278" i="2"/>
  <c r="L278" i="2"/>
  <c r="O278" i="2"/>
  <c r="P278" i="2" s="1"/>
  <c r="Q278" i="2"/>
  <c r="E278" i="2" s="1"/>
  <c r="F277" i="2"/>
  <c r="AC277" i="2" s="1"/>
  <c r="H277" i="2"/>
  <c r="K277" i="2"/>
  <c r="L277" i="2"/>
  <c r="O277" i="2"/>
  <c r="P277" i="2" s="1"/>
  <c r="Q277" i="2"/>
  <c r="E277" i="2" s="1"/>
  <c r="F273" i="2"/>
  <c r="H273" i="2"/>
  <c r="K273" i="2"/>
  <c r="L273" i="2"/>
  <c r="O273" i="2"/>
  <c r="P273" i="2" s="1"/>
  <c r="Q273" i="2"/>
  <c r="E273" i="2" s="1"/>
  <c r="F274" i="2"/>
  <c r="H274" i="2"/>
  <c r="K274" i="2"/>
  <c r="L274" i="2"/>
  <c r="O274" i="2"/>
  <c r="P274" i="2" s="1"/>
  <c r="Q274" i="2"/>
  <c r="E274" i="2" s="1"/>
  <c r="F275" i="2"/>
  <c r="H275" i="2"/>
  <c r="K275" i="2"/>
  <c r="L275" i="2"/>
  <c r="O275" i="2"/>
  <c r="P275" i="2" s="1"/>
  <c r="Q275" i="2"/>
  <c r="E275" i="2" s="1"/>
  <c r="F276" i="2"/>
  <c r="H276" i="2"/>
  <c r="K276" i="2"/>
  <c r="L276" i="2"/>
  <c r="O276" i="2"/>
  <c r="P276" i="2" s="1"/>
  <c r="Q276" i="2"/>
  <c r="E276" i="2" s="1"/>
  <c r="F256" i="2"/>
  <c r="H256" i="2"/>
  <c r="K256" i="2"/>
  <c r="L256" i="2"/>
  <c r="O256" i="2"/>
  <c r="P256" i="2" s="1"/>
  <c r="Q256" i="2"/>
  <c r="E256" i="2" s="1"/>
  <c r="AA256" i="2"/>
  <c r="F257" i="2"/>
  <c r="H257" i="2"/>
  <c r="K257" i="2"/>
  <c r="L257" i="2"/>
  <c r="O257" i="2"/>
  <c r="P257" i="2" s="1"/>
  <c r="Q257" i="2"/>
  <c r="E257" i="2" s="1"/>
  <c r="F258" i="2"/>
  <c r="H258" i="2"/>
  <c r="K258" i="2"/>
  <c r="L258" i="2"/>
  <c r="O258" i="2"/>
  <c r="P258" i="2" s="1"/>
  <c r="Q258" i="2"/>
  <c r="E258" i="2" s="1"/>
  <c r="F259" i="2"/>
  <c r="H259" i="2"/>
  <c r="K259" i="2"/>
  <c r="L259" i="2"/>
  <c r="O259" i="2"/>
  <c r="P259" i="2" s="1"/>
  <c r="Q259" i="2"/>
  <c r="E259" i="2" s="1"/>
  <c r="F260" i="2"/>
  <c r="H260" i="2"/>
  <c r="K260" i="2"/>
  <c r="L260" i="2"/>
  <c r="O260" i="2"/>
  <c r="P260" i="2" s="1"/>
  <c r="Q260" i="2"/>
  <c r="E260" i="2" s="1"/>
  <c r="F261" i="2"/>
  <c r="H261" i="2"/>
  <c r="K261" i="2"/>
  <c r="L261" i="2"/>
  <c r="O261" i="2"/>
  <c r="P261" i="2" s="1"/>
  <c r="Q261" i="2"/>
  <c r="E261" i="2" s="1"/>
  <c r="F262" i="2"/>
  <c r="H262" i="2"/>
  <c r="K262" i="2"/>
  <c r="L262" i="2"/>
  <c r="O262" i="2"/>
  <c r="P262" i="2" s="1"/>
  <c r="Q262" i="2"/>
  <c r="E262" i="2" s="1"/>
  <c r="F263" i="2"/>
  <c r="H263" i="2"/>
  <c r="K263" i="2"/>
  <c r="L263" i="2"/>
  <c r="O263" i="2"/>
  <c r="P263" i="2" s="1"/>
  <c r="Q263" i="2"/>
  <c r="E263" i="2" s="1"/>
  <c r="F264" i="2"/>
  <c r="H264" i="2"/>
  <c r="K264" i="2"/>
  <c r="L264" i="2"/>
  <c r="O264" i="2"/>
  <c r="P264" i="2" s="1"/>
  <c r="Q264" i="2"/>
  <c r="E264" i="2" s="1"/>
  <c r="F265" i="2"/>
  <c r="H265" i="2"/>
  <c r="K265" i="2"/>
  <c r="L265" i="2"/>
  <c r="O265" i="2"/>
  <c r="P265" i="2" s="1"/>
  <c r="Q265" i="2"/>
  <c r="E265" i="2" s="1"/>
  <c r="F266" i="2"/>
  <c r="H266" i="2"/>
  <c r="K266" i="2"/>
  <c r="L266" i="2"/>
  <c r="O266" i="2"/>
  <c r="P266" i="2" s="1"/>
  <c r="Q266" i="2"/>
  <c r="E266" i="2" s="1"/>
  <c r="F267" i="2"/>
  <c r="H267" i="2"/>
  <c r="K267" i="2"/>
  <c r="L267" i="2"/>
  <c r="O267" i="2"/>
  <c r="P267" i="2" s="1"/>
  <c r="Q267" i="2"/>
  <c r="E267" i="2" s="1"/>
  <c r="F268" i="2"/>
  <c r="H268" i="2"/>
  <c r="K268" i="2"/>
  <c r="L268" i="2"/>
  <c r="O268" i="2"/>
  <c r="P268" i="2" s="1"/>
  <c r="Q268" i="2"/>
  <c r="E268" i="2" s="1"/>
  <c r="F269" i="2"/>
  <c r="H269" i="2"/>
  <c r="K269" i="2"/>
  <c r="L269" i="2"/>
  <c r="O269" i="2"/>
  <c r="P269" i="2" s="1"/>
  <c r="Q269" i="2"/>
  <c r="E269" i="2" s="1"/>
  <c r="F270" i="2"/>
  <c r="H270" i="2"/>
  <c r="K270" i="2"/>
  <c r="L270" i="2"/>
  <c r="O270" i="2"/>
  <c r="P270" i="2" s="1"/>
  <c r="Q270" i="2"/>
  <c r="E270" i="2" s="1"/>
  <c r="F271" i="2"/>
  <c r="H271" i="2"/>
  <c r="K271" i="2"/>
  <c r="L271" i="2"/>
  <c r="O271" i="2"/>
  <c r="P271" i="2" s="1"/>
  <c r="Q271" i="2"/>
  <c r="E271" i="2" s="1"/>
  <c r="F272" i="2"/>
  <c r="H272" i="2"/>
  <c r="K272" i="2"/>
  <c r="L272" i="2"/>
  <c r="O272" i="2"/>
  <c r="P272" i="2" s="1"/>
  <c r="Q272" i="2"/>
  <c r="E272" i="2" s="1"/>
  <c r="F253" i="2"/>
  <c r="H253" i="2"/>
  <c r="K253" i="2"/>
  <c r="L253" i="2"/>
  <c r="O253" i="2"/>
  <c r="P253" i="2" s="1"/>
  <c r="Q253" i="2"/>
  <c r="E253" i="2" s="1"/>
  <c r="AA253" i="2"/>
  <c r="F254" i="2"/>
  <c r="H254" i="2"/>
  <c r="K254" i="2"/>
  <c r="L254" i="2"/>
  <c r="O254" i="2"/>
  <c r="P254" i="2" s="1"/>
  <c r="Q254" i="2"/>
  <c r="E254" i="2" s="1"/>
  <c r="AA254" i="2"/>
  <c r="F255" i="2"/>
  <c r="H255" i="2"/>
  <c r="K255" i="2"/>
  <c r="L255" i="2"/>
  <c r="O255" i="2"/>
  <c r="P255" i="2" s="1"/>
  <c r="Q255" i="2"/>
  <c r="E255" i="2" s="1"/>
  <c r="AA255" i="2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F277" i="1"/>
  <c r="AC277" i="1" s="1"/>
  <c r="H277" i="1"/>
  <c r="K277" i="1"/>
  <c r="L277" i="1"/>
  <c r="O277" i="1"/>
  <c r="P277" i="1" s="1"/>
  <c r="Q277" i="1"/>
  <c r="E277" i="1" s="1"/>
  <c r="F278" i="1"/>
  <c r="AC278" i="1" s="1"/>
  <c r="H278" i="1"/>
  <c r="K278" i="1"/>
  <c r="L278" i="1"/>
  <c r="O278" i="1"/>
  <c r="P278" i="1" s="1"/>
  <c r="Q278" i="1"/>
  <c r="E278" i="1" s="1"/>
  <c r="F272" i="1"/>
  <c r="H272" i="1"/>
  <c r="K272" i="1"/>
  <c r="L272" i="1"/>
  <c r="O272" i="1"/>
  <c r="P272" i="1" s="1"/>
  <c r="Q272" i="1"/>
  <c r="E272" i="1" s="1"/>
  <c r="F273" i="1"/>
  <c r="H273" i="1"/>
  <c r="K273" i="1"/>
  <c r="L273" i="1"/>
  <c r="O273" i="1"/>
  <c r="P273" i="1" s="1"/>
  <c r="Q273" i="1"/>
  <c r="E273" i="1" s="1"/>
  <c r="F274" i="1"/>
  <c r="AC274" i="1" s="1"/>
  <c r="H274" i="1"/>
  <c r="K274" i="1"/>
  <c r="L274" i="1"/>
  <c r="O274" i="1"/>
  <c r="P274" i="1" s="1"/>
  <c r="Q274" i="1"/>
  <c r="E274" i="1" s="1"/>
  <c r="F275" i="1"/>
  <c r="H275" i="1"/>
  <c r="K275" i="1"/>
  <c r="L275" i="1"/>
  <c r="O275" i="1"/>
  <c r="P275" i="1" s="1"/>
  <c r="Q275" i="1"/>
  <c r="E275" i="1" s="1"/>
  <c r="F276" i="1"/>
  <c r="AC276" i="1" s="1"/>
  <c r="H276" i="1"/>
  <c r="K276" i="1"/>
  <c r="L276" i="1"/>
  <c r="O276" i="1"/>
  <c r="P276" i="1" s="1"/>
  <c r="Q276" i="1"/>
  <c r="E276" i="1" s="1"/>
  <c r="F256" i="1"/>
  <c r="H256" i="1"/>
  <c r="K256" i="1"/>
  <c r="L256" i="1"/>
  <c r="O256" i="1"/>
  <c r="P256" i="1" s="1"/>
  <c r="Q256" i="1"/>
  <c r="E256" i="1" s="1"/>
  <c r="AC256" i="1" s="1"/>
  <c r="AA256" i="1"/>
  <c r="E257" i="1"/>
  <c r="F257" i="1"/>
  <c r="H257" i="1"/>
  <c r="K257" i="1"/>
  <c r="L257" i="1"/>
  <c r="M257" i="1" s="1"/>
  <c r="O257" i="1"/>
  <c r="P257" i="1" s="1"/>
  <c r="Q257" i="1"/>
  <c r="F258" i="1"/>
  <c r="AC258" i="1" s="1"/>
  <c r="H258" i="1"/>
  <c r="K258" i="1"/>
  <c r="L258" i="1"/>
  <c r="O258" i="1"/>
  <c r="P258" i="1" s="1"/>
  <c r="Q258" i="1"/>
  <c r="E258" i="1" s="1"/>
  <c r="F259" i="1"/>
  <c r="H259" i="1"/>
  <c r="K259" i="1"/>
  <c r="L259" i="1"/>
  <c r="O259" i="1"/>
  <c r="P259" i="1" s="1"/>
  <c r="Q259" i="1"/>
  <c r="E259" i="1" s="1"/>
  <c r="F260" i="1"/>
  <c r="AC260" i="1" s="1"/>
  <c r="H260" i="1"/>
  <c r="K260" i="1"/>
  <c r="L260" i="1"/>
  <c r="O260" i="1"/>
  <c r="P260" i="1" s="1"/>
  <c r="Q260" i="1"/>
  <c r="E260" i="1" s="1"/>
  <c r="F261" i="1"/>
  <c r="H261" i="1"/>
  <c r="K261" i="1"/>
  <c r="L261" i="1"/>
  <c r="M261" i="1" s="1"/>
  <c r="N261" i="1" s="1"/>
  <c r="O261" i="1"/>
  <c r="P261" i="1" s="1"/>
  <c r="Q261" i="1"/>
  <c r="E261" i="1" s="1"/>
  <c r="F262" i="1"/>
  <c r="H262" i="1"/>
  <c r="K262" i="1"/>
  <c r="L262" i="1"/>
  <c r="O262" i="1"/>
  <c r="P262" i="1" s="1"/>
  <c r="Q262" i="1"/>
  <c r="E262" i="1" s="1"/>
  <c r="E263" i="1"/>
  <c r="F263" i="1"/>
  <c r="AC263" i="1" s="1"/>
  <c r="H263" i="1"/>
  <c r="K263" i="1"/>
  <c r="L263" i="1"/>
  <c r="O263" i="1"/>
  <c r="P263" i="1" s="1"/>
  <c r="Q263" i="1"/>
  <c r="F264" i="1"/>
  <c r="AC264" i="1" s="1"/>
  <c r="H264" i="1"/>
  <c r="K264" i="1"/>
  <c r="L264" i="1"/>
  <c r="O264" i="1"/>
  <c r="P264" i="1" s="1"/>
  <c r="Q264" i="1"/>
  <c r="E264" i="1" s="1"/>
  <c r="F265" i="1"/>
  <c r="H265" i="1"/>
  <c r="K265" i="1"/>
  <c r="L265" i="1"/>
  <c r="O265" i="1"/>
  <c r="P265" i="1" s="1"/>
  <c r="Q265" i="1"/>
  <c r="E265" i="1" s="1"/>
  <c r="F266" i="1"/>
  <c r="H266" i="1"/>
  <c r="K266" i="1"/>
  <c r="L266" i="1"/>
  <c r="O266" i="1"/>
  <c r="P266" i="1" s="1"/>
  <c r="Q266" i="1"/>
  <c r="E266" i="1" s="1"/>
  <c r="F267" i="1"/>
  <c r="H267" i="1"/>
  <c r="K267" i="1"/>
  <c r="L267" i="1"/>
  <c r="O267" i="1"/>
  <c r="P267" i="1" s="1"/>
  <c r="Q267" i="1"/>
  <c r="E267" i="1" s="1"/>
  <c r="F268" i="1"/>
  <c r="H268" i="1"/>
  <c r="K268" i="1"/>
  <c r="L268" i="1"/>
  <c r="M268" i="1" s="1"/>
  <c r="O268" i="1"/>
  <c r="P268" i="1" s="1"/>
  <c r="Q268" i="1"/>
  <c r="E268" i="1" s="1"/>
  <c r="F269" i="1"/>
  <c r="AC269" i="1" s="1"/>
  <c r="H269" i="1"/>
  <c r="K269" i="1"/>
  <c r="L269" i="1"/>
  <c r="O269" i="1"/>
  <c r="P269" i="1" s="1"/>
  <c r="Q269" i="1"/>
  <c r="E269" i="1" s="1"/>
  <c r="F270" i="1"/>
  <c r="H270" i="1"/>
  <c r="K270" i="1"/>
  <c r="L270" i="1"/>
  <c r="M270" i="1" s="1"/>
  <c r="N270" i="1" s="1"/>
  <c r="O270" i="1"/>
  <c r="P270" i="1" s="1"/>
  <c r="Q270" i="1"/>
  <c r="E270" i="1" s="1"/>
  <c r="F271" i="1"/>
  <c r="H271" i="1"/>
  <c r="K271" i="1"/>
  <c r="L271" i="1"/>
  <c r="O271" i="1"/>
  <c r="P271" i="1" s="1"/>
  <c r="Q271" i="1"/>
  <c r="E271" i="1" s="1"/>
  <c r="F255" i="1"/>
  <c r="H255" i="1"/>
  <c r="K255" i="1"/>
  <c r="L255" i="1"/>
  <c r="O255" i="1"/>
  <c r="P255" i="1" s="1"/>
  <c r="Q255" i="1"/>
  <c r="E255" i="1" s="1"/>
  <c r="AA255" i="1"/>
  <c r="F253" i="1"/>
  <c r="H253" i="1"/>
  <c r="K253" i="1"/>
  <c r="L253" i="1"/>
  <c r="O253" i="1"/>
  <c r="P253" i="1" s="1"/>
  <c r="Q253" i="1"/>
  <c r="E253" i="1" s="1"/>
  <c r="AA253" i="1"/>
  <c r="F254" i="1"/>
  <c r="H254" i="1"/>
  <c r="K254" i="1"/>
  <c r="L254" i="1"/>
  <c r="O254" i="1"/>
  <c r="P254" i="1" s="1"/>
  <c r="Q254" i="1"/>
  <c r="E254" i="1" s="1"/>
  <c r="AA254" i="1"/>
  <c r="G16" i="9"/>
  <c r="G17" i="9"/>
  <c r="H17" i="9"/>
  <c r="J17" i="9"/>
  <c r="I16" i="9"/>
  <c r="I17" i="9" s="1"/>
  <c r="K17" i="9" s="1"/>
  <c r="J16" i="9"/>
  <c r="K16" i="9"/>
  <c r="H16" i="9"/>
  <c r="O57" i="6"/>
  <c r="N57" i="6"/>
  <c r="N54" i="6"/>
  <c r="M57" i="6"/>
  <c r="H56" i="6"/>
  <c r="I56" i="6" s="1"/>
  <c r="G56" i="6"/>
  <c r="I55" i="6"/>
  <c r="H55" i="6"/>
  <c r="G55" i="6"/>
  <c r="AA243" i="2"/>
  <c r="AA244" i="2"/>
  <c r="AA245" i="2"/>
  <c r="AA246" i="2"/>
  <c r="AA247" i="2"/>
  <c r="AA248" i="2"/>
  <c r="AA249" i="2"/>
  <c r="AA250" i="2"/>
  <c r="AA251" i="2"/>
  <c r="AA252" i="2"/>
  <c r="F252" i="1"/>
  <c r="H252" i="1"/>
  <c r="K252" i="1"/>
  <c r="L252" i="1"/>
  <c r="O252" i="1"/>
  <c r="P252" i="1" s="1"/>
  <c r="Q252" i="1"/>
  <c r="E252" i="1" s="1"/>
  <c r="AA252" i="1"/>
  <c r="F239" i="2"/>
  <c r="H239" i="2"/>
  <c r="K239" i="2"/>
  <c r="L239" i="2"/>
  <c r="O239" i="2"/>
  <c r="P239" i="2" s="1"/>
  <c r="Q239" i="2"/>
  <c r="E239" i="2" s="1"/>
  <c r="AA239" i="2"/>
  <c r="F240" i="2"/>
  <c r="H240" i="2"/>
  <c r="K240" i="2"/>
  <c r="L240" i="2"/>
  <c r="O240" i="2"/>
  <c r="P240" i="2" s="1"/>
  <c r="Q240" i="2"/>
  <c r="E240" i="2" s="1"/>
  <c r="AA240" i="2"/>
  <c r="F241" i="2"/>
  <c r="H241" i="2"/>
  <c r="K241" i="2"/>
  <c r="L241" i="2"/>
  <c r="O241" i="2"/>
  <c r="P241" i="2" s="1"/>
  <c r="Q241" i="2"/>
  <c r="E241" i="2" s="1"/>
  <c r="AA241" i="2"/>
  <c r="F242" i="2"/>
  <c r="H242" i="2"/>
  <c r="K242" i="2"/>
  <c r="L242" i="2"/>
  <c r="O242" i="2"/>
  <c r="P242" i="2" s="1"/>
  <c r="Q242" i="2"/>
  <c r="E242" i="2" s="1"/>
  <c r="AA242" i="2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F245" i="2"/>
  <c r="H245" i="2"/>
  <c r="K245" i="2"/>
  <c r="L245" i="2"/>
  <c r="O245" i="2"/>
  <c r="P245" i="2" s="1"/>
  <c r="Q245" i="2"/>
  <c r="E245" i="2" s="1"/>
  <c r="F246" i="2"/>
  <c r="H246" i="2"/>
  <c r="K246" i="2"/>
  <c r="L246" i="2"/>
  <c r="O246" i="2"/>
  <c r="P246" i="2" s="1"/>
  <c r="Q246" i="2"/>
  <c r="E246" i="2" s="1"/>
  <c r="F247" i="2"/>
  <c r="H247" i="2"/>
  <c r="K247" i="2"/>
  <c r="L247" i="2"/>
  <c r="O247" i="2"/>
  <c r="P247" i="2" s="1"/>
  <c r="Q247" i="2"/>
  <c r="E247" i="2" s="1"/>
  <c r="F248" i="2"/>
  <c r="H248" i="2"/>
  <c r="K248" i="2"/>
  <c r="L248" i="2"/>
  <c r="O248" i="2"/>
  <c r="P248" i="2" s="1"/>
  <c r="Q248" i="2"/>
  <c r="E248" i="2" s="1"/>
  <c r="F249" i="2"/>
  <c r="H249" i="2"/>
  <c r="K249" i="2"/>
  <c r="L249" i="2"/>
  <c r="O249" i="2"/>
  <c r="P249" i="2" s="1"/>
  <c r="Q249" i="2"/>
  <c r="E249" i="2" s="1"/>
  <c r="F250" i="2"/>
  <c r="H250" i="2"/>
  <c r="K250" i="2"/>
  <c r="L250" i="2"/>
  <c r="O250" i="2"/>
  <c r="P250" i="2" s="1"/>
  <c r="Q250" i="2"/>
  <c r="E250" i="2" s="1"/>
  <c r="F251" i="2"/>
  <c r="H251" i="2"/>
  <c r="K251" i="2"/>
  <c r="L251" i="2"/>
  <c r="O251" i="2"/>
  <c r="P251" i="2" s="1"/>
  <c r="Q251" i="2"/>
  <c r="E251" i="2" s="1"/>
  <c r="F252" i="2"/>
  <c r="H252" i="2"/>
  <c r="K252" i="2"/>
  <c r="L252" i="2"/>
  <c r="O252" i="2"/>
  <c r="P252" i="2" s="1"/>
  <c r="Q252" i="2"/>
  <c r="E252" i="2" s="1"/>
  <c r="AA243" i="1"/>
  <c r="AA244" i="1"/>
  <c r="AA245" i="1"/>
  <c r="AA246" i="1"/>
  <c r="AA247" i="1"/>
  <c r="AA248" i="1"/>
  <c r="AA249" i="1"/>
  <c r="AA250" i="1"/>
  <c r="AA251" i="1"/>
  <c r="F251" i="1"/>
  <c r="H251" i="1"/>
  <c r="K251" i="1"/>
  <c r="L251" i="1"/>
  <c r="O251" i="1"/>
  <c r="P251" i="1" s="1"/>
  <c r="Q251" i="1"/>
  <c r="E251" i="1" s="1"/>
  <c r="F250" i="1"/>
  <c r="H250" i="1"/>
  <c r="K250" i="1"/>
  <c r="L250" i="1"/>
  <c r="O250" i="1"/>
  <c r="P250" i="1" s="1"/>
  <c r="Q250" i="1"/>
  <c r="E250" i="1" s="1"/>
  <c r="F239" i="1"/>
  <c r="H239" i="1"/>
  <c r="K239" i="1"/>
  <c r="L239" i="1"/>
  <c r="O239" i="1"/>
  <c r="P239" i="1" s="1"/>
  <c r="Q239" i="1"/>
  <c r="E239" i="1" s="1"/>
  <c r="AA239" i="1"/>
  <c r="F240" i="1"/>
  <c r="H240" i="1"/>
  <c r="K240" i="1"/>
  <c r="L240" i="1"/>
  <c r="M240" i="1" s="1"/>
  <c r="N240" i="1" s="1"/>
  <c r="O240" i="1"/>
  <c r="P240" i="1" s="1"/>
  <c r="Q240" i="1"/>
  <c r="E240" i="1" s="1"/>
  <c r="AA240" i="1"/>
  <c r="F241" i="1"/>
  <c r="H241" i="1"/>
  <c r="K241" i="1"/>
  <c r="L241" i="1"/>
  <c r="O241" i="1"/>
  <c r="P241" i="1" s="1"/>
  <c r="Q241" i="1"/>
  <c r="E241" i="1" s="1"/>
  <c r="AA241" i="1"/>
  <c r="F242" i="1"/>
  <c r="H242" i="1"/>
  <c r="K242" i="1"/>
  <c r="L242" i="1"/>
  <c r="O242" i="1"/>
  <c r="P242" i="1" s="1"/>
  <c r="Q242" i="1"/>
  <c r="E242" i="1" s="1"/>
  <c r="AA242" i="1"/>
  <c r="F243" i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F245" i="1"/>
  <c r="H245" i="1"/>
  <c r="K245" i="1"/>
  <c r="L245" i="1"/>
  <c r="O245" i="1"/>
  <c r="P245" i="1" s="1"/>
  <c r="Q245" i="1"/>
  <c r="E245" i="1" s="1"/>
  <c r="F246" i="1"/>
  <c r="H246" i="1"/>
  <c r="K246" i="1"/>
  <c r="L246" i="1"/>
  <c r="O246" i="1"/>
  <c r="P246" i="1" s="1"/>
  <c r="Q246" i="1"/>
  <c r="E246" i="1" s="1"/>
  <c r="AC246" i="1" s="1"/>
  <c r="F247" i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F249" i="1"/>
  <c r="H249" i="1"/>
  <c r="K249" i="1"/>
  <c r="L249" i="1"/>
  <c r="O249" i="1"/>
  <c r="P249" i="1" s="1"/>
  <c r="Q249" i="1"/>
  <c r="E249" i="1" s="1"/>
  <c r="AC249" i="1" s="1"/>
  <c r="F235" i="2"/>
  <c r="H235" i="2"/>
  <c r="K235" i="2"/>
  <c r="L235" i="2"/>
  <c r="O235" i="2"/>
  <c r="P235" i="2" s="1"/>
  <c r="Q235" i="2"/>
  <c r="E235" i="2" s="1"/>
  <c r="AA235" i="2"/>
  <c r="F236" i="2"/>
  <c r="H236" i="2"/>
  <c r="K236" i="2"/>
  <c r="L236" i="2"/>
  <c r="O236" i="2"/>
  <c r="P236" i="2" s="1"/>
  <c r="Q236" i="2"/>
  <c r="E236" i="2" s="1"/>
  <c r="AA236" i="2"/>
  <c r="F237" i="2"/>
  <c r="H237" i="2"/>
  <c r="K237" i="2"/>
  <c r="L237" i="2"/>
  <c r="O237" i="2"/>
  <c r="P237" i="2" s="1"/>
  <c r="Q237" i="2"/>
  <c r="E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O231" i="2"/>
  <c r="P231" i="2" s="1"/>
  <c r="Q231" i="2"/>
  <c r="E231" i="2" s="1"/>
  <c r="AA231" i="2"/>
  <c r="F232" i="2"/>
  <c r="H232" i="2"/>
  <c r="K232" i="2"/>
  <c r="L232" i="2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O238" i="1"/>
  <c r="P238" i="1" s="1"/>
  <c r="Q238" i="1"/>
  <c r="E238" i="1" s="1"/>
  <c r="AA238" i="1"/>
  <c r="F235" i="1"/>
  <c r="H235" i="1"/>
  <c r="K235" i="1"/>
  <c r="L235" i="1"/>
  <c r="O235" i="1"/>
  <c r="P235" i="1" s="1"/>
  <c r="Q235" i="1"/>
  <c r="E235" i="1" s="1"/>
  <c r="AA235" i="1"/>
  <c r="F236" i="1"/>
  <c r="H236" i="1"/>
  <c r="K236" i="1"/>
  <c r="L236" i="1"/>
  <c r="O236" i="1"/>
  <c r="P236" i="1" s="1"/>
  <c r="Q236" i="1"/>
  <c r="E236" i="1" s="1"/>
  <c r="AA236" i="1"/>
  <c r="F237" i="1"/>
  <c r="H237" i="1"/>
  <c r="K237" i="1"/>
  <c r="L237" i="1"/>
  <c r="O237" i="1"/>
  <c r="P237" i="1" s="1"/>
  <c r="Q237" i="1"/>
  <c r="E237" i="1" s="1"/>
  <c r="AA237" i="1"/>
  <c r="F234" i="1"/>
  <c r="H234" i="1"/>
  <c r="K234" i="1"/>
  <c r="L234" i="1"/>
  <c r="O234" i="1"/>
  <c r="P234" i="1" s="1"/>
  <c r="Q234" i="1"/>
  <c r="E234" i="1" s="1"/>
  <c r="AA234" i="1"/>
  <c r="F233" i="1"/>
  <c r="H233" i="1"/>
  <c r="K233" i="1"/>
  <c r="L233" i="1"/>
  <c r="O233" i="1"/>
  <c r="P233" i="1" s="1"/>
  <c r="Q233" i="1"/>
  <c r="E233" i="1" s="1"/>
  <c r="AA233" i="1"/>
  <c r="F231" i="1"/>
  <c r="H231" i="1"/>
  <c r="K231" i="1"/>
  <c r="L231" i="1"/>
  <c r="O231" i="1"/>
  <c r="P231" i="1" s="1"/>
  <c r="Q231" i="1"/>
  <c r="E231" i="1" s="1"/>
  <c r="AA231" i="1"/>
  <c r="F232" i="1"/>
  <c r="H232" i="1"/>
  <c r="K232" i="1"/>
  <c r="L232" i="1"/>
  <c r="O232" i="1"/>
  <c r="P232" i="1" s="1"/>
  <c r="Q232" i="1"/>
  <c r="E232" i="1" s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O217" i="2"/>
  <c r="P217" i="2" s="1"/>
  <c r="Q217" i="2"/>
  <c r="E217" i="2" s="1"/>
  <c r="AA217" i="2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AA229" i="2"/>
  <c r="F230" i="2"/>
  <c r="H230" i="2"/>
  <c r="K230" i="2"/>
  <c r="L230" i="2"/>
  <c r="O230" i="2"/>
  <c r="P230" i="2" s="1"/>
  <c r="Q230" i="2"/>
  <c r="E230" i="2" s="1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F217" i="1"/>
  <c r="H217" i="1"/>
  <c r="K217" i="1"/>
  <c r="L217" i="1"/>
  <c r="O217" i="1"/>
  <c r="P217" i="1" s="1"/>
  <c r="Q217" i="1"/>
  <c r="E217" i="1" s="1"/>
  <c r="AA217" i="1"/>
  <c r="F218" i="1"/>
  <c r="H218" i="1"/>
  <c r="K218" i="1"/>
  <c r="L218" i="1"/>
  <c r="O218" i="1"/>
  <c r="P218" i="1" s="1"/>
  <c r="Q218" i="1"/>
  <c r="E218" i="1" s="1"/>
  <c r="F219" i="1"/>
  <c r="H219" i="1"/>
  <c r="K219" i="1"/>
  <c r="L219" i="1"/>
  <c r="M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O221" i="1"/>
  <c r="P221" i="1" s="1"/>
  <c r="Q221" i="1"/>
  <c r="E221" i="1" s="1"/>
  <c r="F222" i="1"/>
  <c r="H222" i="1"/>
  <c r="K222" i="1"/>
  <c r="L222" i="1"/>
  <c r="O222" i="1"/>
  <c r="P222" i="1" s="1"/>
  <c r="Q222" i="1"/>
  <c r="E222" i="1" s="1"/>
  <c r="AC222" i="1" s="1"/>
  <c r="F223" i="1"/>
  <c r="H223" i="1"/>
  <c r="K223" i="1"/>
  <c r="L223" i="1"/>
  <c r="M223" i="1" s="1"/>
  <c r="N223" i="1" s="1"/>
  <c r="O223" i="1"/>
  <c r="P223" i="1" s="1"/>
  <c r="Q223" i="1"/>
  <c r="E223" i="1" s="1"/>
  <c r="AC223" i="1" s="1"/>
  <c r="F224" i="1"/>
  <c r="H224" i="1"/>
  <c r="K224" i="1"/>
  <c r="L224" i="1"/>
  <c r="M224" i="1" s="1"/>
  <c r="N224" i="1" s="1"/>
  <c r="O224" i="1"/>
  <c r="P224" i="1" s="1"/>
  <c r="Q224" i="1"/>
  <c r="E224" i="1" s="1"/>
  <c r="AC224" i="1" s="1"/>
  <c r="F225" i="1"/>
  <c r="H225" i="1"/>
  <c r="K225" i="1"/>
  <c r="L225" i="1"/>
  <c r="O225" i="1"/>
  <c r="P225" i="1" s="1"/>
  <c r="Q225" i="1"/>
  <c r="E225" i="1" s="1"/>
  <c r="F226" i="1"/>
  <c r="H226" i="1"/>
  <c r="K226" i="1"/>
  <c r="L226" i="1"/>
  <c r="O226" i="1"/>
  <c r="P226" i="1" s="1"/>
  <c r="Q226" i="1"/>
  <c r="E226" i="1" s="1"/>
  <c r="AC226" i="1" s="1"/>
  <c r="F227" i="1"/>
  <c r="H227" i="1"/>
  <c r="K227" i="1"/>
  <c r="L227" i="1"/>
  <c r="M227" i="1" s="1"/>
  <c r="N227" i="1" s="1"/>
  <c r="O227" i="1"/>
  <c r="P227" i="1" s="1"/>
  <c r="Q227" i="1"/>
  <c r="E227" i="1" s="1"/>
  <c r="AC227" i="1" s="1"/>
  <c r="F228" i="1"/>
  <c r="H228" i="1"/>
  <c r="K228" i="1"/>
  <c r="L228" i="1"/>
  <c r="M228" i="1" s="1"/>
  <c r="N228" i="1" s="1"/>
  <c r="O228" i="1"/>
  <c r="P228" i="1" s="1"/>
  <c r="Q228" i="1"/>
  <c r="E228" i="1" s="1"/>
  <c r="AC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AC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O216" i="1"/>
  <c r="P216" i="1" s="1"/>
  <c r="Q216" i="1"/>
  <c r="E216" i="1" s="1"/>
  <c r="AA216" i="1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H196" i="2"/>
  <c r="K196" i="2"/>
  <c r="L196" i="2"/>
  <c r="O196" i="2"/>
  <c r="P196" i="2" s="1"/>
  <c r="Q196" i="2"/>
  <c r="E196" i="2" s="1"/>
  <c r="F197" i="2"/>
  <c r="H197" i="2"/>
  <c r="K197" i="2"/>
  <c r="L197" i="2"/>
  <c r="O197" i="2"/>
  <c r="P197" i="2" s="1"/>
  <c r="Q197" i="2"/>
  <c r="E197" i="2" s="1"/>
  <c r="F198" i="2"/>
  <c r="H198" i="2"/>
  <c r="K198" i="2"/>
  <c r="L198" i="2"/>
  <c r="O198" i="2"/>
  <c r="P198" i="2" s="1"/>
  <c r="Q198" i="2"/>
  <c r="E198" i="2" s="1"/>
  <c r="F199" i="2"/>
  <c r="H199" i="2"/>
  <c r="K199" i="2"/>
  <c r="L199" i="2"/>
  <c r="O199" i="2"/>
  <c r="P199" i="2" s="1"/>
  <c r="Q199" i="2"/>
  <c r="E199" i="2" s="1"/>
  <c r="F200" i="2"/>
  <c r="H200" i="2"/>
  <c r="K200" i="2"/>
  <c r="L200" i="2"/>
  <c r="O200" i="2"/>
  <c r="P200" i="2" s="1"/>
  <c r="Q200" i="2"/>
  <c r="E200" i="2" s="1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H204" i="2"/>
  <c r="K204" i="2"/>
  <c r="L204" i="2"/>
  <c r="O204" i="2"/>
  <c r="P204" i="2" s="1"/>
  <c r="Q204" i="2"/>
  <c r="E204" i="2" s="1"/>
  <c r="F205" i="2"/>
  <c r="H205" i="2"/>
  <c r="K205" i="2"/>
  <c r="L205" i="2"/>
  <c r="O205" i="2"/>
  <c r="P205" i="2" s="1"/>
  <c r="Q205" i="2"/>
  <c r="E205" i="2" s="1"/>
  <c r="F206" i="2"/>
  <c r="H206" i="2"/>
  <c r="K206" i="2"/>
  <c r="L206" i="2"/>
  <c r="O206" i="2"/>
  <c r="P206" i="2" s="1"/>
  <c r="Q206" i="2"/>
  <c r="E206" i="2" s="1"/>
  <c r="F207" i="2"/>
  <c r="H207" i="2"/>
  <c r="K207" i="2"/>
  <c r="L207" i="2"/>
  <c r="O207" i="2"/>
  <c r="P207" i="2" s="1"/>
  <c r="Q207" i="2"/>
  <c r="E207" i="2" s="1"/>
  <c r="F208" i="2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H192" i="2"/>
  <c r="K192" i="2"/>
  <c r="L192" i="2"/>
  <c r="O192" i="2"/>
  <c r="P192" i="2" s="1"/>
  <c r="Q192" i="2"/>
  <c r="E192" i="2" s="1"/>
  <c r="F193" i="2"/>
  <c r="H193" i="2"/>
  <c r="K193" i="2"/>
  <c r="L193" i="2"/>
  <c r="O193" i="2"/>
  <c r="P193" i="2" s="1"/>
  <c r="Q193" i="2"/>
  <c r="E193" i="2" s="1"/>
  <c r="F194" i="2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F201" i="1"/>
  <c r="H201" i="1"/>
  <c r="K201" i="1"/>
  <c r="L201" i="1"/>
  <c r="O201" i="1"/>
  <c r="P201" i="1" s="1"/>
  <c r="Q201" i="1"/>
  <c r="E201" i="1" s="1"/>
  <c r="F202" i="1"/>
  <c r="H202" i="1"/>
  <c r="K202" i="1"/>
  <c r="L202" i="1"/>
  <c r="O202" i="1"/>
  <c r="P202" i="1" s="1"/>
  <c r="Q202" i="1"/>
  <c r="E202" i="1" s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S276" i="2" l="1"/>
  <c r="W276" i="2" s="1"/>
  <c r="AC276" i="2"/>
  <c r="N295" i="1"/>
  <c r="N291" i="1"/>
  <c r="N287" i="1"/>
  <c r="R279" i="1"/>
  <c r="R280" i="1" s="1"/>
  <c r="W277" i="1"/>
  <c r="Y277" i="1" s="1"/>
  <c r="Z276" i="2"/>
  <c r="AB276" i="2" s="1"/>
  <c r="Y276" i="2"/>
  <c r="W277" i="2"/>
  <c r="Y275" i="2"/>
  <c r="Z275" i="2"/>
  <c r="AB275" i="2" s="1"/>
  <c r="R278" i="2"/>
  <c r="M288" i="2"/>
  <c r="N288" i="2" s="1"/>
  <c r="M286" i="2"/>
  <c r="N286" i="2" s="1"/>
  <c r="M284" i="2"/>
  <c r="N284" i="2" s="1"/>
  <c r="AC271" i="2"/>
  <c r="AC267" i="2"/>
  <c r="AC263" i="2"/>
  <c r="AC259" i="2"/>
  <c r="M296" i="2"/>
  <c r="AC272" i="2"/>
  <c r="AC268" i="2"/>
  <c r="AC264" i="2"/>
  <c r="AC260" i="2"/>
  <c r="M295" i="2"/>
  <c r="N295" i="2" s="1"/>
  <c r="M289" i="2"/>
  <c r="N289" i="2" s="1"/>
  <c r="M283" i="2"/>
  <c r="N283" i="2" s="1"/>
  <c r="M266" i="2"/>
  <c r="N266" i="2" s="1"/>
  <c r="AC274" i="2"/>
  <c r="AC273" i="2"/>
  <c r="AC230" i="2"/>
  <c r="AC269" i="2"/>
  <c r="AC265" i="2"/>
  <c r="AC261" i="2"/>
  <c r="AC257" i="2"/>
  <c r="M293" i="2"/>
  <c r="N293" i="2" s="1"/>
  <c r="M287" i="2"/>
  <c r="N287" i="2" s="1"/>
  <c r="M292" i="2"/>
  <c r="N292" i="2" s="1"/>
  <c r="AC270" i="2"/>
  <c r="AC262" i="2"/>
  <c r="AC258" i="2"/>
  <c r="M297" i="2"/>
  <c r="N297" i="2" s="1"/>
  <c r="M256" i="2"/>
  <c r="N256" i="2" s="1"/>
  <c r="M276" i="2"/>
  <c r="N276" i="2" s="1"/>
  <c r="M275" i="2"/>
  <c r="N275" i="2" s="1"/>
  <c r="M274" i="2"/>
  <c r="N274" i="2" s="1"/>
  <c r="M273" i="2"/>
  <c r="N273" i="2" s="1"/>
  <c r="M277" i="2"/>
  <c r="N277" i="2" s="1"/>
  <c r="M278" i="2"/>
  <c r="N278" i="2" s="1"/>
  <c r="M291" i="2"/>
  <c r="N291" i="2" s="1"/>
  <c r="M285" i="2"/>
  <c r="N285" i="2" s="1"/>
  <c r="N296" i="2"/>
  <c r="N290" i="2"/>
  <c r="N280" i="2"/>
  <c r="N294" i="2"/>
  <c r="N282" i="2"/>
  <c r="S280" i="1"/>
  <c r="R281" i="1"/>
  <c r="Z277" i="1"/>
  <c r="AB277" i="1" s="1"/>
  <c r="V280" i="1"/>
  <c r="Y276" i="1"/>
  <c r="Z276" i="1"/>
  <c r="AB276" i="1" s="1"/>
  <c r="S279" i="1"/>
  <c r="W279" i="1" s="1"/>
  <c r="W278" i="1"/>
  <c r="M226" i="1"/>
  <c r="N226" i="1" s="1"/>
  <c r="M222" i="1"/>
  <c r="N222" i="1" s="1"/>
  <c r="M218" i="1"/>
  <c r="N218" i="1" s="1"/>
  <c r="M283" i="1"/>
  <c r="N283" i="1" s="1"/>
  <c r="M279" i="1"/>
  <c r="N279" i="1" s="1"/>
  <c r="N219" i="1"/>
  <c r="AC217" i="1"/>
  <c r="AC265" i="1"/>
  <c r="AC259" i="1"/>
  <c r="N281" i="1"/>
  <c r="AC245" i="1"/>
  <c r="M242" i="1"/>
  <c r="N242" i="1" s="1"/>
  <c r="AC270" i="1"/>
  <c r="AC266" i="1"/>
  <c r="AC275" i="1"/>
  <c r="M289" i="1"/>
  <c r="N289" i="1" s="1"/>
  <c r="AC225" i="1"/>
  <c r="AC221" i="1"/>
  <c r="AC248" i="1"/>
  <c r="AC244" i="1"/>
  <c r="AC254" i="1"/>
  <c r="N268" i="1"/>
  <c r="N257" i="1"/>
  <c r="AC271" i="1"/>
  <c r="AC267" i="1"/>
  <c r="M263" i="1"/>
  <c r="N263" i="1" s="1"/>
  <c r="AC261" i="1"/>
  <c r="AC272" i="1"/>
  <c r="N216" i="1"/>
  <c r="M225" i="1"/>
  <c r="N225" i="1" s="1"/>
  <c r="M221" i="1"/>
  <c r="N221" i="1" s="1"/>
  <c r="M217" i="1"/>
  <c r="N217" i="1" s="1"/>
  <c r="AC247" i="1"/>
  <c r="AC243" i="1"/>
  <c r="AC268" i="1"/>
  <c r="M265" i="1"/>
  <c r="N265" i="1" s="1"/>
  <c r="AC262" i="1"/>
  <c r="M259" i="1"/>
  <c r="N259" i="1" s="1"/>
  <c r="AC257" i="1"/>
  <c r="AC273" i="1"/>
  <c r="M293" i="1"/>
  <c r="N293" i="1" s="1"/>
  <c r="M285" i="1"/>
  <c r="N285" i="1" s="1"/>
  <c r="N292" i="1"/>
  <c r="N286" i="1"/>
  <c r="N280" i="1"/>
  <c r="N296" i="1"/>
  <c r="N290" i="1"/>
  <c r="N284" i="1"/>
  <c r="N294" i="1"/>
  <c r="N288" i="1"/>
  <c r="N282" i="1"/>
  <c r="AC220" i="1"/>
  <c r="AC219" i="1"/>
  <c r="AC218" i="1"/>
  <c r="AC266" i="2"/>
  <c r="AC256" i="2"/>
  <c r="M230" i="2"/>
  <c r="N230" i="2" s="1"/>
  <c r="AC229" i="2"/>
  <c r="M226" i="2"/>
  <c r="N226" i="2" s="1"/>
  <c r="M220" i="2"/>
  <c r="N220" i="2" s="1"/>
  <c r="M232" i="2"/>
  <c r="N232" i="2" s="1"/>
  <c r="M236" i="2"/>
  <c r="N236" i="2" s="1"/>
  <c r="AC252" i="2"/>
  <c r="M252" i="2"/>
  <c r="N252" i="2" s="1"/>
  <c r="AC251" i="2"/>
  <c r="M251" i="2"/>
  <c r="N251" i="2" s="1"/>
  <c r="AC250" i="2"/>
  <c r="AC249" i="2"/>
  <c r="AC248" i="2"/>
  <c r="M248" i="2"/>
  <c r="N248" i="2" s="1"/>
  <c r="AC247" i="2"/>
  <c r="AC246" i="2"/>
  <c r="AC245" i="2"/>
  <c r="M245" i="2"/>
  <c r="N245" i="2" s="1"/>
  <c r="AC244" i="2"/>
  <c r="AC243" i="2"/>
  <c r="AC255" i="2"/>
  <c r="AC253" i="2"/>
  <c r="M253" i="2"/>
  <c r="N253" i="2" s="1"/>
  <c r="M270" i="2"/>
  <c r="N270" i="2" s="1"/>
  <c r="M268" i="2"/>
  <c r="N268" i="2" s="1"/>
  <c r="M267" i="2"/>
  <c r="N267" i="2" s="1"/>
  <c r="M265" i="2"/>
  <c r="N265" i="2" s="1"/>
  <c r="M264" i="2"/>
  <c r="N264" i="2" s="1"/>
  <c r="M263" i="2"/>
  <c r="N263" i="2" s="1"/>
  <c r="M262" i="2"/>
  <c r="N262" i="2" s="1"/>
  <c r="M247" i="2"/>
  <c r="N247" i="2" s="1"/>
  <c r="M246" i="2"/>
  <c r="N246" i="2" s="1"/>
  <c r="AC254" i="2"/>
  <c r="M254" i="2"/>
  <c r="N254" i="2" s="1"/>
  <c r="M272" i="2"/>
  <c r="N272" i="2" s="1"/>
  <c r="M271" i="2"/>
  <c r="N271" i="2" s="1"/>
  <c r="M269" i="2"/>
  <c r="N269" i="2" s="1"/>
  <c r="M261" i="2"/>
  <c r="N261" i="2" s="1"/>
  <c r="M260" i="2"/>
  <c r="N260" i="2" s="1"/>
  <c r="M259" i="2"/>
  <c r="N259" i="2" s="1"/>
  <c r="M258" i="2"/>
  <c r="N258" i="2" s="1"/>
  <c r="M257" i="2"/>
  <c r="N257" i="2" s="1"/>
  <c r="M255" i="2"/>
  <c r="N255" i="2" s="1"/>
  <c r="AC255" i="1"/>
  <c r="AC253" i="1"/>
  <c r="AC251" i="1"/>
  <c r="AC250" i="1"/>
  <c r="AC195" i="1"/>
  <c r="AC194" i="1"/>
  <c r="AC193" i="1"/>
  <c r="AC192" i="1"/>
  <c r="AC211" i="1"/>
  <c r="AC210" i="1"/>
  <c r="AC209" i="1"/>
  <c r="AC208" i="1"/>
  <c r="AC207" i="1"/>
  <c r="AC206" i="1"/>
  <c r="AC205" i="1"/>
  <c r="M205" i="1"/>
  <c r="N205" i="1" s="1"/>
  <c r="AC204" i="1"/>
  <c r="AC203" i="1"/>
  <c r="AC202" i="1"/>
  <c r="AC201" i="1"/>
  <c r="M201" i="1"/>
  <c r="N201" i="1" s="1"/>
  <c r="AC200" i="1"/>
  <c r="AC199" i="1"/>
  <c r="AC198" i="1"/>
  <c r="AC197" i="1"/>
  <c r="M197" i="1"/>
  <c r="N197" i="1" s="1"/>
  <c r="AC196" i="1"/>
  <c r="M196" i="1"/>
  <c r="N196" i="1" s="1"/>
  <c r="AC252" i="1"/>
  <c r="M252" i="1"/>
  <c r="N252" i="1" s="1"/>
  <c r="M254" i="1"/>
  <c r="N254" i="1" s="1"/>
  <c r="M253" i="1"/>
  <c r="N253" i="1" s="1"/>
  <c r="M255" i="1"/>
  <c r="N255" i="1" s="1"/>
  <c r="M271" i="1"/>
  <c r="N271" i="1" s="1"/>
  <c r="M269" i="1"/>
  <c r="N269" i="1" s="1"/>
  <c r="M267" i="1"/>
  <c r="N267" i="1" s="1"/>
  <c r="M266" i="1"/>
  <c r="N266" i="1" s="1"/>
  <c r="M264" i="1"/>
  <c r="N264" i="1" s="1"/>
  <c r="M262" i="1"/>
  <c r="N262" i="1" s="1"/>
  <c r="M260" i="1"/>
  <c r="N260" i="1" s="1"/>
  <c r="M258" i="1"/>
  <c r="N258" i="1" s="1"/>
  <c r="M256" i="1"/>
  <c r="N256" i="1" s="1"/>
  <c r="M276" i="1"/>
  <c r="N276" i="1" s="1"/>
  <c r="M275" i="1"/>
  <c r="N275" i="1" s="1"/>
  <c r="M274" i="1"/>
  <c r="N274" i="1" s="1"/>
  <c r="M273" i="1"/>
  <c r="N273" i="1" s="1"/>
  <c r="M272" i="1"/>
  <c r="N272" i="1" s="1"/>
  <c r="M278" i="1"/>
  <c r="N278" i="1" s="1"/>
  <c r="M277" i="1"/>
  <c r="N277" i="1" s="1"/>
  <c r="AC242" i="2"/>
  <c r="AC241" i="2"/>
  <c r="AC239" i="2"/>
  <c r="M241" i="2"/>
  <c r="N241" i="2" s="1"/>
  <c r="AC240" i="2"/>
  <c r="M240" i="2"/>
  <c r="N240" i="2" s="1"/>
  <c r="M239" i="2"/>
  <c r="N239" i="2" s="1"/>
  <c r="AC194" i="2"/>
  <c r="AC193" i="2"/>
  <c r="AC192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M228" i="2"/>
  <c r="N228" i="2" s="1"/>
  <c r="AC227" i="2"/>
  <c r="AC226" i="2"/>
  <c r="AC225" i="2"/>
  <c r="AC224" i="2"/>
  <c r="AC223" i="2"/>
  <c r="AC222" i="2"/>
  <c r="AC221" i="2"/>
  <c r="AC220" i="2"/>
  <c r="AC219" i="2"/>
  <c r="AC218" i="2"/>
  <c r="M217" i="2"/>
  <c r="N217" i="2" s="1"/>
  <c r="AC233" i="2"/>
  <c r="AC231" i="2"/>
  <c r="M231" i="2"/>
  <c r="N231" i="2" s="1"/>
  <c r="AC237" i="2"/>
  <c r="M237" i="2"/>
  <c r="N237" i="2" s="1"/>
  <c r="AC235" i="2"/>
  <c r="M235" i="2"/>
  <c r="N235" i="2" s="1"/>
  <c r="M250" i="2"/>
  <c r="N250" i="2" s="1"/>
  <c r="M249" i="2"/>
  <c r="N249" i="2" s="1"/>
  <c r="M244" i="2"/>
  <c r="N244" i="2" s="1"/>
  <c r="M243" i="2"/>
  <c r="N243" i="2" s="1"/>
  <c r="M242" i="2"/>
  <c r="N242" i="2" s="1"/>
  <c r="AC228" i="2"/>
  <c r="AC231" i="1"/>
  <c r="M231" i="1"/>
  <c r="N231" i="1" s="1"/>
  <c r="M234" i="1"/>
  <c r="N234" i="1" s="1"/>
  <c r="AC236" i="1"/>
  <c r="M236" i="1"/>
  <c r="N236" i="1" s="1"/>
  <c r="AC238" i="1"/>
  <c r="M238" i="1"/>
  <c r="N238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AC241" i="1"/>
  <c r="M241" i="1"/>
  <c r="N241" i="1" s="1"/>
  <c r="AC239" i="1"/>
  <c r="M239" i="1"/>
  <c r="N239" i="1" s="1"/>
  <c r="M250" i="1"/>
  <c r="N250" i="1" s="1"/>
  <c r="M251" i="1"/>
  <c r="N251" i="1" s="1"/>
  <c r="AC242" i="1"/>
  <c r="AC240" i="1"/>
  <c r="AC229" i="1"/>
  <c r="M232" i="1"/>
  <c r="N232" i="1" s="1"/>
  <c r="AC233" i="1"/>
  <c r="M233" i="1"/>
  <c r="N233" i="1" s="1"/>
  <c r="AC237" i="1"/>
  <c r="M237" i="1"/>
  <c r="N237" i="1" s="1"/>
  <c r="AC235" i="1"/>
  <c r="M235" i="1"/>
  <c r="N235" i="1" s="1"/>
  <c r="AC217" i="2"/>
  <c r="AC234" i="2"/>
  <c r="AC232" i="2"/>
  <c r="AC238" i="2"/>
  <c r="AC236" i="2"/>
  <c r="AC234" i="1"/>
  <c r="AC232" i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N359" i="12" s="1"/>
  <c r="M361" i="12"/>
  <c r="N361" i="12" s="1"/>
  <c r="M363" i="12"/>
  <c r="N363" i="12" s="1"/>
  <c r="M365" i="12"/>
  <c r="N365" i="12" s="1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N495" i="12" s="1"/>
  <c r="M497" i="12"/>
  <c r="N497" i="12" s="1"/>
  <c r="M499" i="12"/>
  <c r="N499" i="12" s="1"/>
  <c r="M501" i="12"/>
  <c r="N501" i="12" s="1"/>
  <c r="M503" i="12"/>
  <c r="N503" i="12" s="1"/>
  <c r="N429" i="11"/>
  <c r="M366" i="11"/>
  <c r="N366" i="11" s="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N447" i="11" s="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N369" i="11" s="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R279" i="2" l="1"/>
  <c r="S278" i="2"/>
  <c r="W278" i="2" s="1"/>
  <c r="Y277" i="2"/>
  <c r="Z277" i="2"/>
  <c r="AB277" i="2" s="1"/>
  <c r="W280" i="1"/>
  <c r="V281" i="1"/>
  <c r="Y279" i="1"/>
  <c r="Z279" i="1"/>
  <c r="AB279" i="1" s="1"/>
  <c r="Y278" i="1"/>
  <c r="Z278" i="1"/>
  <c r="AB278" i="1" s="1"/>
  <c r="S281" i="1"/>
  <c r="R282" i="1"/>
  <c r="W383" i="1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Y278" i="2" l="1"/>
  <c r="Z278" i="2"/>
  <c r="AB278" i="2" s="1"/>
  <c r="S279" i="2"/>
  <c r="W279" i="2" s="1"/>
  <c r="R280" i="2"/>
  <c r="S282" i="1"/>
  <c r="R283" i="1"/>
  <c r="W281" i="1"/>
  <c r="V282" i="1"/>
  <c r="Y280" i="1"/>
  <c r="Z280" i="1"/>
  <c r="AB280" i="1" s="1"/>
  <c r="V370" i="1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S280" i="2" l="1"/>
  <c r="W280" i="2" s="1"/>
  <c r="R281" i="2"/>
  <c r="Y279" i="2"/>
  <c r="Z279" i="2"/>
  <c r="AB279" i="2" s="1"/>
  <c r="V283" i="1"/>
  <c r="W282" i="1"/>
  <c r="Z281" i="1"/>
  <c r="AB281" i="1" s="1"/>
  <c r="Y281" i="1"/>
  <c r="R284" i="1"/>
  <c r="S283" i="1"/>
  <c r="AC97" i="2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S281" i="2" l="1"/>
  <c r="W281" i="2" s="1"/>
  <c r="R282" i="2"/>
  <c r="Z280" i="2"/>
  <c r="AB280" i="2" s="1"/>
  <c r="Y280" i="2"/>
  <c r="S284" i="1"/>
  <c r="R285" i="1"/>
  <c r="Y282" i="1"/>
  <c r="Z282" i="1"/>
  <c r="AB282" i="1" s="1"/>
  <c r="W283" i="1"/>
  <c r="V284" i="1"/>
  <c r="Y370" i="1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R283" i="2" l="1"/>
  <c r="S282" i="2"/>
  <c r="W282" i="2" s="1"/>
  <c r="Y281" i="2"/>
  <c r="Z281" i="2"/>
  <c r="AB281" i="2" s="1"/>
  <c r="W284" i="1"/>
  <c r="V285" i="1"/>
  <c r="Y283" i="1"/>
  <c r="Z283" i="1"/>
  <c r="AB283" i="1" s="1"/>
  <c r="S285" i="1"/>
  <c r="R286" i="1"/>
  <c r="W387" i="1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E80" i="2" s="1"/>
  <c r="AC80" i="2" s="1"/>
  <c r="AA80" i="2"/>
  <c r="O81" i="2"/>
  <c r="P81" i="2" s="1"/>
  <c r="Q81" i="2"/>
  <c r="E81" i="2" s="1"/>
  <c r="AA81" i="2"/>
  <c r="O82" i="2"/>
  <c r="P82" i="2" s="1"/>
  <c r="Q82" i="2"/>
  <c r="E82" i="2" s="1"/>
  <c r="AC82" i="2" s="1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E92" i="2" s="1"/>
  <c r="AA92" i="2"/>
  <c r="F80" i="2"/>
  <c r="H80" i="2"/>
  <c r="K80" i="2"/>
  <c r="L80" i="2"/>
  <c r="F81" i="2"/>
  <c r="H81" i="2"/>
  <c r="K81" i="2"/>
  <c r="L81" i="2"/>
  <c r="F82" i="2"/>
  <c r="H82" i="2"/>
  <c r="K82" i="2"/>
  <c r="L82" i="2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F87" i="2"/>
  <c r="H87" i="2"/>
  <c r="K87" i="2"/>
  <c r="L87" i="2"/>
  <c r="F88" i="2"/>
  <c r="H88" i="2"/>
  <c r="K88" i="2"/>
  <c r="L88" i="2"/>
  <c r="E88" i="2"/>
  <c r="F89" i="2"/>
  <c r="H89" i="2"/>
  <c r="K89" i="2"/>
  <c r="L89" i="2"/>
  <c r="F90" i="2"/>
  <c r="H90" i="2"/>
  <c r="K90" i="2"/>
  <c r="L90" i="2"/>
  <c r="E90" i="2"/>
  <c r="F91" i="2"/>
  <c r="H91" i="2"/>
  <c r="K91" i="2"/>
  <c r="L91" i="2"/>
  <c r="F92" i="2"/>
  <c r="H92" i="2"/>
  <c r="K92" i="2"/>
  <c r="L92" i="2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Y282" i="2" l="1"/>
  <c r="Z282" i="2"/>
  <c r="AB282" i="2" s="1"/>
  <c r="S283" i="2"/>
  <c r="W283" i="2" s="1"/>
  <c r="R284" i="2"/>
  <c r="AC86" i="2"/>
  <c r="AC92" i="2"/>
  <c r="AC88" i="2"/>
  <c r="AC90" i="2"/>
  <c r="S286" i="1"/>
  <c r="R287" i="1"/>
  <c r="W285" i="1"/>
  <c r="V286" i="1"/>
  <c r="Y284" i="1"/>
  <c r="Z284" i="1"/>
  <c r="AB284" i="1" s="1"/>
  <c r="AC91" i="2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S284" i="2" l="1"/>
  <c r="W284" i="2" s="1"/>
  <c r="R285" i="2"/>
  <c r="Y283" i="2"/>
  <c r="Z283" i="2"/>
  <c r="AB283" i="2" s="1"/>
  <c r="V287" i="1"/>
  <c r="W286" i="1"/>
  <c r="Z285" i="1"/>
  <c r="AB285" i="1" s="1"/>
  <c r="Y285" i="1"/>
  <c r="R288" i="1"/>
  <c r="S287" i="1"/>
  <c r="R391" i="1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S285" i="2" l="1"/>
  <c r="W285" i="2" s="1"/>
  <c r="R286" i="2"/>
  <c r="Z284" i="2"/>
  <c r="AB284" i="2" s="1"/>
  <c r="Y284" i="2"/>
  <c r="S288" i="1"/>
  <c r="R289" i="1"/>
  <c r="Y286" i="1"/>
  <c r="Z286" i="1"/>
  <c r="AB286" i="1" s="1"/>
  <c r="W287" i="1"/>
  <c r="V288" i="1"/>
  <c r="M78" i="2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R287" i="2" l="1"/>
  <c r="S286" i="2"/>
  <c r="W286" i="2" s="1"/>
  <c r="Y285" i="2"/>
  <c r="Z285" i="2"/>
  <c r="AB285" i="2" s="1"/>
  <c r="W288" i="1"/>
  <c r="V289" i="1"/>
  <c r="Y287" i="1"/>
  <c r="Z287" i="1"/>
  <c r="AB287" i="1" s="1"/>
  <c r="S289" i="1"/>
  <c r="R290" i="1"/>
  <c r="M64" i="2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Y286" i="2" l="1"/>
  <c r="Z286" i="2"/>
  <c r="AB286" i="2" s="1"/>
  <c r="S287" i="2"/>
  <c r="W287" i="2" s="1"/>
  <c r="R288" i="2"/>
  <c r="S290" i="1"/>
  <c r="R291" i="1"/>
  <c r="W289" i="1"/>
  <c r="V290" i="1"/>
  <c r="Y288" i="1"/>
  <c r="Z288" i="1"/>
  <c r="AB288" i="1" s="1"/>
  <c r="V394" i="1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J15" i="9"/>
  <c r="S288" i="2" l="1"/>
  <c r="W288" i="2" s="1"/>
  <c r="R289" i="2"/>
  <c r="Y287" i="2"/>
  <c r="Z287" i="2"/>
  <c r="AB287" i="2" s="1"/>
  <c r="Z289" i="1"/>
  <c r="AB289" i="1" s="1"/>
  <c r="Y289" i="1"/>
  <c r="R292" i="1"/>
  <c r="S291" i="1"/>
  <c r="V291" i="1"/>
  <c r="W290" i="1"/>
  <c r="W393" i="1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S289" i="2" l="1"/>
  <c r="W289" i="2" s="1"/>
  <c r="R290" i="2"/>
  <c r="Z288" i="2"/>
  <c r="AB288" i="2" s="1"/>
  <c r="Y288" i="2"/>
  <c r="Y290" i="1"/>
  <c r="Z290" i="1"/>
  <c r="AB290" i="1" s="1"/>
  <c r="W291" i="1"/>
  <c r="V292" i="1"/>
  <c r="S292" i="1"/>
  <c r="R293" i="1"/>
  <c r="AC56" i="2"/>
  <c r="AC58" i="2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R291" i="2" l="1"/>
  <c r="S290" i="2"/>
  <c r="W290" i="2" s="1"/>
  <c r="Y289" i="2"/>
  <c r="Z289" i="2"/>
  <c r="AB289" i="2" s="1"/>
  <c r="S293" i="1"/>
  <c r="R294" i="1"/>
  <c r="W292" i="1"/>
  <c r="V293" i="1"/>
  <c r="Y291" i="1"/>
  <c r="Z291" i="1"/>
  <c r="AB291" i="1" s="1"/>
  <c r="W395" i="1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290" i="2" l="1"/>
  <c r="Z290" i="2"/>
  <c r="AB290" i="2" s="1"/>
  <c r="S291" i="2"/>
  <c r="W291" i="2" s="1"/>
  <c r="R292" i="2"/>
  <c r="W293" i="1"/>
  <c r="V294" i="1"/>
  <c r="Y292" i="1"/>
  <c r="Z292" i="1"/>
  <c r="AB292" i="1" s="1"/>
  <c r="S294" i="1"/>
  <c r="R295" i="1"/>
  <c r="Y396" i="1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S292" i="2" l="1"/>
  <c r="W292" i="2" s="1"/>
  <c r="R293" i="2"/>
  <c r="Y291" i="2"/>
  <c r="Z291" i="2"/>
  <c r="AB291" i="2" s="1"/>
  <c r="R296" i="1"/>
  <c r="S295" i="1"/>
  <c r="V295" i="1"/>
  <c r="W294" i="1"/>
  <c r="Z293" i="1"/>
  <c r="AB293" i="1" s="1"/>
  <c r="Y293" i="1"/>
  <c r="M45" i="2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S293" i="2" l="1"/>
  <c r="W293" i="2" s="1"/>
  <c r="R294" i="2"/>
  <c r="Z292" i="2"/>
  <c r="AB292" i="2" s="1"/>
  <c r="Y292" i="2"/>
  <c r="Y294" i="1"/>
  <c r="Z294" i="1"/>
  <c r="AB294" i="1" s="1"/>
  <c r="W295" i="1"/>
  <c r="V296" i="1"/>
  <c r="S296" i="1"/>
  <c r="R297" i="1"/>
  <c r="S297" i="1" s="1"/>
  <c r="V400" i="1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R295" i="2" l="1"/>
  <c r="S294" i="2"/>
  <c r="W294" i="2" s="1"/>
  <c r="Y293" i="2"/>
  <c r="Z293" i="2"/>
  <c r="AB293" i="2" s="1"/>
  <c r="W296" i="1"/>
  <c r="V297" i="1"/>
  <c r="W297" i="1" s="1"/>
  <c r="Y295" i="1"/>
  <c r="Z295" i="1"/>
  <c r="AB295" i="1" s="1"/>
  <c r="A1" i="10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 s="1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Y294" i="2" l="1"/>
  <c r="Z294" i="2"/>
  <c r="AB294" i="2" s="1"/>
  <c r="S295" i="2"/>
  <c r="W295" i="2" s="1"/>
  <c r="R296" i="2"/>
  <c r="Z297" i="1"/>
  <c r="AB297" i="1" s="1"/>
  <c r="Y297" i="1"/>
  <c r="Y296" i="1"/>
  <c r="Z296" i="1"/>
  <c r="AB296" i="1" s="1"/>
  <c r="V402" i="1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S296" i="2" l="1"/>
  <c r="W296" i="2" s="1"/>
  <c r="R297" i="2"/>
  <c r="S297" i="2" s="1"/>
  <c r="W297" i="2" s="1"/>
  <c r="Y295" i="2"/>
  <c r="Z295" i="2"/>
  <c r="AB295" i="2" s="1"/>
  <c r="AC38" i="2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Y297" i="2" l="1"/>
  <c r="Z297" i="2"/>
  <c r="AB297" i="2" s="1"/>
  <c r="Z296" i="2"/>
  <c r="AB296" i="2" s="1"/>
  <c r="Y296" i="2"/>
  <c r="AC33" i="2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J12" i="9"/>
  <c r="G13" i="9"/>
  <c r="H13" i="9"/>
  <c r="J13" i="9"/>
  <c r="G14" i="9"/>
  <c r="H14" i="9"/>
  <c r="J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F21" i="2"/>
  <c r="H21" i="2"/>
  <c r="K21" i="2"/>
  <c r="L21" i="2"/>
  <c r="O21" i="2"/>
  <c r="P21" i="2" s="1"/>
  <c r="Q21" i="2"/>
  <c r="E21" i="2" s="1"/>
  <c r="F22" i="2"/>
  <c r="H22" i="2"/>
  <c r="K22" i="2"/>
  <c r="L22" i="2"/>
  <c r="O22" i="2"/>
  <c r="P22" i="2" s="1"/>
  <c r="Q22" i="2"/>
  <c r="E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22" i="2" l="1"/>
  <c r="M22" i="2"/>
  <c r="N22" i="2" s="1"/>
  <c r="AC21" i="2"/>
  <c r="AC20" i="2"/>
  <c r="AC19" i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W410" i="11" l="1"/>
  <c r="R412" i="11"/>
  <c r="S411" i="11"/>
  <c r="V412" i="11"/>
  <c r="W411" i="11"/>
  <c r="Z382" i="12"/>
  <c r="AB382" i="12" s="1"/>
  <c r="Y382" i="12"/>
  <c r="R384" i="12"/>
  <c r="S383" i="12"/>
  <c r="W383" i="1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V14" i="2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0" i="9"/>
  <c r="K11" i="9" l="1"/>
  <c r="I12" i="9"/>
  <c r="W427" i="11"/>
  <c r="R429" i="11"/>
  <c r="S428" i="11"/>
  <c r="W428" i="11" s="1"/>
  <c r="V429" i="11"/>
  <c r="Z399" i="12"/>
  <c r="AB399" i="12" s="1"/>
  <c r="Y399" i="12"/>
  <c r="R401" i="12"/>
  <c r="S400" i="12"/>
  <c r="W400" i="12" s="1"/>
  <c r="K12" i="9" l="1"/>
  <c r="I13" i="9"/>
  <c r="Y428" i="1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I14" i="9" l="1"/>
  <c r="K13" i="9"/>
  <c r="Y429" i="1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I15" i="9" l="1"/>
  <c r="K15" i="9" s="1"/>
  <c r="K14" i="9"/>
  <c r="W430" i="1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R14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V218" i="1" s="1"/>
  <c r="R208" i="2"/>
  <c r="S207" i="2"/>
  <c r="W207" i="2" s="1"/>
  <c r="Z206" i="2"/>
  <c r="AB206" i="2" s="1"/>
  <c r="Y206" i="2"/>
  <c r="W153" i="1"/>
  <c r="S154" i="1"/>
  <c r="R155" i="1"/>
  <c r="V219" i="1" l="1"/>
  <c r="R209" i="2"/>
  <c r="S208" i="2"/>
  <c r="W208" i="2" s="1"/>
  <c r="Z207" i="2"/>
  <c r="AB207" i="2" s="1"/>
  <c r="Y207" i="2"/>
  <c r="Z153" i="1"/>
  <c r="AB153" i="1" s="1"/>
  <c r="Y153" i="1"/>
  <c r="R156" i="1"/>
  <c r="S155" i="1"/>
  <c r="W154" i="1"/>
  <c r="V220" i="1" l="1"/>
  <c r="R210" i="2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V221" i="1" l="1"/>
  <c r="R211" i="2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V222" i="1" l="1"/>
  <c r="S211" i="2"/>
  <c r="W211" i="2" s="1"/>
  <c r="Y211" i="2" s="1"/>
  <c r="R212" i="2"/>
  <c r="Z210" i="2"/>
  <c r="AB210" i="2" s="1"/>
  <c r="Y210" i="2"/>
  <c r="W157" i="1"/>
  <c r="S158" i="1"/>
  <c r="R159" i="1"/>
  <c r="V223" i="1" l="1"/>
  <c r="Z211" i="2"/>
  <c r="AB211" i="2" s="1"/>
  <c r="S212" i="2"/>
  <c r="W212" i="2" s="1"/>
  <c r="R213" i="2"/>
  <c r="W158" i="1"/>
  <c r="S159" i="1"/>
  <c r="R160" i="1"/>
  <c r="Z157" i="1"/>
  <c r="AB157" i="1" s="1"/>
  <c r="Y157" i="1"/>
  <c r="V224" i="1" l="1"/>
  <c r="S213" i="2"/>
  <c r="W213" i="2" s="1"/>
  <c r="R214" i="2"/>
  <c r="Z212" i="2"/>
  <c r="AB212" i="2" s="1"/>
  <c r="Y212" i="2"/>
  <c r="W159" i="1"/>
  <c r="R161" i="1"/>
  <c r="S160" i="1"/>
  <c r="Y158" i="1"/>
  <c r="Z158" i="1"/>
  <c r="AB158" i="1" s="1"/>
  <c r="V225" i="1" l="1"/>
  <c r="S214" i="2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V226" i="1" l="1"/>
  <c r="S215" i="2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V227" i="1" l="1"/>
  <c r="R217" i="2"/>
  <c r="S216" i="2"/>
  <c r="W216" i="2" s="1"/>
  <c r="Z215" i="2"/>
  <c r="AB215" i="2" s="1"/>
  <c r="Y215" i="2"/>
  <c r="S163" i="1"/>
  <c r="R164" i="1"/>
  <c r="W162" i="1"/>
  <c r="V228" i="1" l="1"/>
  <c r="S217" i="2"/>
  <c r="W217" i="2" s="1"/>
  <c r="Y217" i="2" s="1"/>
  <c r="R218" i="2"/>
  <c r="Z216" i="2"/>
  <c r="AB216" i="2" s="1"/>
  <c r="Y216" i="2"/>
  <c r="Z217" i="2"/>
  <c r="AB217" i="2" s="1"/>
  <c r="R165" i="1"/>
  <c r="S164" i="1"/>
  <c r="Y162" i="1"/>
  <c r="Z162" i="1"/>
  <c r="AB162" i="1" s="1"/>
  <c r="W163" i="1"/>
  <c r="V229" i="1" l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S218" i="2"/>
  <c r="W218" i="2" s="1"/>
  <c r="R219" i="2"/>
  <c r="W164" i="1"/>
  <c r="Y163" i="1"/>
  <c r="Z163" i="1"/>
  <c r="AB163" i="1" s="1"/>
  <c r="S165" i="1"/>
  <c r="R166" i="1"/>
  <c r="V240" i="1" l="1"/>
  <c r="Z218" i="2"/>
  <c r="AB218" i="2" s="1"/>
  <c r="Y218" i="2"/>
  <c r="S219" i="2"/>
  <c r="W219" i="2" s="1"/>
  <c r="R220" i="2"/>
  <c r="S166" i="1"/>
  <c r="W166" i="1" s="1"/>
  <c r="R167" i="1"/>
  <c r="Y164" i="1"/>
  <c r="Z164" i="1"/>
  <c r="AB164" i="1" s="1"/>
  <c r="W165" i="1"/>
  <c r="V241" i="1" l="1"/>
  <c r="S220" i="2"/>
  <c r="W220" i="2" s="1"/>
  <c r="R221" i="2"/>
  <c r="Z219" i="2"/>
  <c r="AB219" i="2" s="1"/>
  <c r="Y219" i="2"/>
  <c r="S167" i="1"/>
  <c r="W167" i="1" s="1"/>
  <c r="R168" i="1"/>
  <c r="Z165" i="1"/>
  <c r="AB165" i="1" s="1"/>
  <c r="Y165" i="1"/>
  <c r="Z166" i="1"/>
  <c r="AB166" i="1" s="1"/>
  <c r="Y166" i="1"/>
  <c r="V242" i="1" l="1"/>
  <c r="V243" i="1" s="1"/>
  <c r="S221" i="2"/>
  <c r="W221" i="2" s="1"/>
  <c r="R222" i="2"/>
  <c r="Z220" i="2"/>
  <c r="AB220" i="2" s="1"/>
  <c r="Y220" i="2"/>
  <c r="S168" i="1"/>
  <c r="R169" i="1"/>
  <c r="Z167" i="1"/>
  <c r="AB167" i="1" s="1"/>
  <c r="Y167" i="1"/>
  <c r="V244" i="1" l="1"/>
  <c r="S222" i="2"/>
  <c r="W222" i="2" s="1"/>
  <c r="R223" i="2"/>
  <c r="Z221" i="2"/>
  <c r="AB221" i="2" s="1"/>
  <c r="Y221" i="2"/>
  <c r="W168" i="1"/>
  <c r="S169" i="1"/>
  <c r="R170" i="1"/>
  <c r="V245" i="1" l="1"/>
  <c r="Z222" i="2"/>
  <c r="AB222" i="2" s="1"/>
  <c r="Y222" i="2"/>
  <c r="S223" i="2"/>
  <c r="W223" i="2" s="1"/>
  <c r="R224" i="2"/>
  <c r="W169" i="1"/>
  <c r="R171" i="1"/>
  <c r="S170" i="1"/>
  <c r="Z168" i="1"/>
  <c r="AB168" i="1" s="1"/>
  <c r="Y168" i="1"/>
  <c r="V246" i="1" l="1"/>
  <c r="Z223" i="2"/>
  <c r="AB223" i="2" s="1"/>
  <c r="Y223" i="2"/>
  <c r="S224" i="2"/>
  <c r="W224" i="2" s="1"/>
  <c r="R225" i="2"/>
  <c r="S171" i="1"/>
  <c r="R172" i="1"/>
  <c r="W170" i="1"/>
  <c r="Y169" i="1"/>
  <c r="Z169" i="1"/>
  <c r="AB169" i="1" s="1"/>
  <c r="V247" i="1" l="1"/>
  <c r="Z224" i="2"/>
  <c r="AB224" i="2" s="1"/>
  <c r="Y224" i="2"/>
  <c r="S225" i="2"/>
  <c r="W225" i="2" s="1"/>
  <c r="R226" i="2"/>
  <c r="W171" i="1"/>
  <c r="Z170" i="1"/>
  <c r="AB170" i="1" s="1"/>
  <c r="Y170" i="1"/>
  <c r="S172" i="1"/>
  <c r="R173" i="1"/>
  <c r="V248" i="1" l="1"/>
  <c r="Z225" i="2"/>
  <c r="AB225" i="2" s="1"/>
  <c r="Y225" i="2"/>
  <c r="S226" i="2"/>
  <c r="W226" i="2" s="1"/>
  <c r="R227" i="2"/>
  <c r="W172" i="1"/>
  <c r="S173" i="1"/>
  <c r="R174" i="1"/>
  <c r="Z171" i="1"/>
  <c r="AB171" i="1" s="1"/>
  <c r="Y171" i="1"/>
  <c r="V249" i="1" l="1"/>
  <c r="Z226" i="2"/>
  <c r="AB226" i="2" s="1"/>
  <c r="Y226" i="2"/>
  <c r="S227" i="2"/>
  <c r="W227" i="2" s="1"/>
  <c r="R228" i="2"/>
  <c r="W173" i="1"/>
  <c r="R175" i="1"/>
  <c r="S174" i="1"/>
  <c r="Y172" i="1"/>
  <c r="Z172" i="1"/>
  <c r="AB172" i="1" s="1"/>
  <c r="V250" i="1" l="1"/>
  <c r="Z227" i="2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V251" i="1" l="1"/>
  <c r="Z228" i="2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V252" i="1" l="1"/>
  <c r="Z229" i="2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V253" i="1" l="1"/>
  <c r="Z230" i="2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V254" i="1" l="1"/>
  <c r="S232" i="2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V255" i="1" l="1"/>
  <c r="Z232" i="2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V256" i="1" l="1"/>
  <c r="V257" i="1" s="1"/>
  <c r="R235" i="2"/>
  <c r="S234" i="2"/>
  <c r="W234" i="2" s="1"/>
  <c r="Z233" i="2"/>
  <c r="AB233" i="2" s="1"/>
  <c r="Y233" i="2"/>
  <c r="Z181" i="1"/>
  <c r="AB181" i="1" s="1"/>
  <c r="R183" i="1"/>
  <c r="S182" i="1"/>
  <c r="W182" i="1" s="1"/>
  <c r="V258" i="1" l="1"/>
  <c r="S235" i="2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V259" i="1" l="1"/>
  <c r="Z235" i="2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V260" i="1" l="1"/>
  <c r="S237" i="2"/>
  <c r="W237" i="2" s="1"/>
  <c r="R238" i="2"/>
  <c r="Z236" i="2"/>
  <c r="AB236" i="2" s="1"/>
  <c r="Y236" i="2"/>
  <c r="Z184" i="1"/>
  <c r="AB184" i="1" s="1"/>
  <c r="Y184" i="1"/>
  <c r="R186" i="1"/>
  <c r="S185" i="1"/>
  <c r="W185" i="1" s="1"/>
  <c r="V261" i="1" l="1"/>
  <c r="S238" i="2"/>
  <c r="W238" i="2" s="1"/>
  <c r="Y238" i="2" s="1"/>
  <c r="R239" i="2"/>
  <c r="Y237" i="2"/>
  <c r="Z237" i="2"/>
  <c r="AB237" i="2" s="1"/>
  <c r="R187" i="1"/>
  <c r="S186" i="1"/>
  <c r="W186" i="1" s="1"/>
  <c r="Z185" i="1"/>
  <c r="AB185" i="1" s="1"/>
  <c r="Y185" i="1"/>
  <c r="V262" i="1" l="1"/>
  <c r="Z238" i="2"/>
  <c r="AB238" i="2" s="1"/>
  <c r="S239" i="2"/>
  <c r="W239" i="2" s="1"/>
  <c r="R240" i="2"/>
  <c r="R188" i="1"/>
  <c r="S187" i="1"/>
  <c r="W187" i="1" s="1"/>
  <c r="Z186" i="1"/>
  <c r="AB186" i="1" s="1"/>
  <c r="Y186" i="1"/>
  <c r="V263" i="1" l="1"/>
  <c r="Y239" i="2"/>
  <c r="Z239" i="2"/>
  <c r="AB239" i="2" s="1"/>
  <c r="S240" i="2"/>
  <c r="W240" i="2" s="1"/>
  <c r="R241" i="2"/>
  <c r="S188" i="1"/>
  <c r="W188" i="1" s="1"/>
  <c r="R189" i="1"/>
  <c r="Z187" i="1"/>
  <c r="AB187" i="1" s="1"/>
  <c r="Y187" i="1"/>
  <c r="V264" i="1" l="1"/>
  <c r="Y240" i="2"/>
  <c r="Z240" i="2"/>
  <c r="AB240" i="2" s="1"/>
  <c r="S241" i="2"/>
  <c r="W241" i="2" s="1"/>
  <c r="R242" i="2"/>
  <c r="Z188" i="1"/>
  <c r="AB188" i="1" s="1"/>
  <c r="Y188" i="1"/>
  <c r="S189" i="1"/>
  <c r="W189" i="1" s="1"/>
  <c r="R190" i="1"/>
  <c r="V265" i="1" l="1"/>
  <c r="S242" i="2"/>
  <c r="W242" i="2" s="1"/>
  <c r="Z242" i="2" s="1"/>
  <c r="AB242" i="2" s="1"/>
  <c r="R243" i="2"/>
  <c r="Z241" i="2"/>
  <c r="AB241" i="2" s="1"/>
  <c r="Y241" i="2"/>
  <c r="Y242" i="2"/>
  <c r="Z189" i="1"/>
  <c r="AB189" i="1" s="1"/>
  <c r="Y189" i="1"/>
  <c r="S190" i="1"/>
  <c r="W190" i="1" s="1"/>
  <c r="R191" i="1"/>
  <c r="V266" i="1" l="1"/>
  <c r="S243" i="2"/>
  <c r="W243" i="2" s="1"/>
  <c r="R244" i="2"/>
  <c r="S191" i="1"/>
  <c r="W191" i="1" s="1"/>
  <c r="Y191" i="1" s="1"/>
  <c r="R192" i="1"/>
  <c r="Z190" i="1"/>
  <c r="AB190" i="1" s="1"/>
  <c r="Y190" i="1"/>
  <c r="Z191" i="1" l="1"/>
  <c r="AB191" i="1" s="1"/>
  <c r="V267" i="1"/>
  <c r="Y243" i="2"/>
  <c r="Z243" i="2"/>
  <c r="AB243" i="2" s="1"/>
  <c r="S244" i="2"/>
  <c r="W244" i="2" s="1"/>
  <c r="R245" i="2"/>
  <c r="R193" i="1"/>
  <c r="S192" i="1"/>
  <c r="W192" i="1" s="1"/>
  <c r="V268" i="1" l="1"/>
  <c r="Z244" i="2"/>
  <c r="AB244" i="2" s="1"/>
  <c r="Y244" i="2"/>
  <c r="S245" i="2"/>
  <c r="W245" i="2" s="1"/>
  <c r="R246" i="2"/>
  <c r="R194" i="1"/>
  <c r="S193" i="1"/>
  <c r="W193" i="1" s="1"/>
  <c r="Z192" i="1"/>
  <c r="AB192" i="1" s="1"/>
  <c r="Y192" i="1"/>
  <c r="V269" i="1" l="1"/>
  <c r="Y245" i="2"/>
  <c r="Z245" i="2"/>
  <c r="AB245" i="2" s="1"/>
  <c r="S246" i="2"/>
  <c r="W246" i="2" s="1"/>
  <c r="R247" i="2"/>
  <c r="Z193" i="1"/>
  <c r="AB193" i="1" s="1"/>
  <c r="Y193" i="1"/>
  <c r="R195" i="1"/>
  <c r="S194" i="1"/>
  <c r="W194" i="1" s="1"/>
  <c r="V270" i="1" l="1"/>
  <c r="V271" i="1" s="1"/>
  <c r="V272" i="1" s="1"/>
  <c r="V273" i="1" s="1"/>
  <c r="V274" i="1" s="1"/>
  <c r="V275" i="1" s="1"/>
  <c r="Z246" i="2"/>
  <c r="AB246" i="2" s="1"/>
  <c r="Y246" i="2"/>
  <c r="S247" i="2"/>
  <c r="W247" i="2" s="1"/>
  <c r="R248" i="2"/>
  <c r="Z194" i="1"/>
  <c r="AB194" i="1" s="1"/>
  <c r="Y194" i="1"/>
  <c r="R196" i="1"/>
  <c r="S195" i="1"/>
  <c r="W195" i="1" s="1"/>
  <c r="Y247" i="2" l="1"/>
  <c r="Z247" i="2"/>
  <c r="AB247" i="2" s="1"/>
  <c r="S248" i="2"/>
  <c r="W248" i="2" s="1"/>
  <c r="R249" i="2"/>
  <c r="Z195" i="1"/>
  <c r="AB195" i="1" s="1"/>
  <c r="Y195" i="1"/>
  <c r="R197" i="1"/>
  <c r="S196" i="1"/>
  <c r="W196" i="1" s="1"/>
  <c r="Y248" i="2" l="1"/>
  <c r="Z248" i="2"/>
  <c r="AB248" i="2" s="1"/>
  <c r="S249" i="2"/>
  <c r="W249" i="2" s="1"/>
  <c r="R250" i="2"/>
  <c r="Z196" i="1"/>
  <c r="AB196" i="1" s="1"/>
  <c r="Y196" i="1"/>
  <c r="R198" i="1"/>
  <c r="S197" i="1"/>
  <c r="W197" i="1" s="1"/>
  <c r="Y249" i="2" l="1"/>
  <c r="Z249" i="2"/>
  <c r="AB249" i="2" s="1"/>
  <c r="S250" i="2"/>
  <c r="W250" i="2" s="1"/>
  <c r="R251" i="2"/>
  <c r="Z197" i="1"/>
  <c r="AB197" i="1" s="1"/>
  <c r="Y197" i="1"/>
  <c r="R199" i="1"/>
  <c r="S198" i="1"/>
  <c r="W198" i="1" s="1"/>
  <c r="Y250" i="2" l="1"/>
  <c r="Z250" i="2"/>
  <c r="AB250" i="2" s="1"/>
  <c r="S251" i="2"/>
  <c r="W251" i="2" s="1"/>
  <c r="R252" i="2"/>
  <c r="Z198" i="1"/>
  <c r="AB198" i="1" s="1"/>
  <c r="Y198" i="1"/>
  <c r="R200" i="1"/>
  <c r="S199" i="1"/>
  <c r="W199" i="1" s="1"/>
  <c r="S252" i="2" l="1"/>
  <c r="W252" i="2" s="1"/>
  <c r="Z252" i="2" s="1"/>
  <c r="AB252" i="2" s="1"/>
  <c r="R253" i="2"/>
  <c r="Y251" i="2"/>
  <c r="Z251" i="2"/>
  <c r="AB251" i="2" s="1"/>
  <c r="Z199" i="1"/>
  <c r="AB199" i="1" s="1"/>
  <c r="Y199" i="1"/>
  <c r="R201" i="1"/>
  <c r="S200" i="1"/>
  <c r="W200" i="1" s="1"/>
  <c r="Y252" i="2" l="1"/>
  <c r="S253" i="2"/>
  <c r="W253" i="2" s="1"/>
  <c r="R254" i="2"/>
  <c r="Z200" i="1"/>
  <c r="AB200" i="1" s="1"/>
  <c r="Y200" i="1"/>
  <c r="R202" i="1"/>
  <c r="S201" i="1"/>
  <c r="W201" i="1" s="1"/>
  <c r="Z253" i="2" l="1"/>
  <c r="AB253" i="2" s="1"/>
  <c r="Y253" i="2"/>
  <c r="S254" i="2"/>
  <c r="W254" i="2" s="1"/>
  <c r="R255" i="2"/>
  <c r="Z201" i="1"/>
  <c r="AB201" i="1" s="1"/>
  <c r="Y201" i="1"/>
  <c r="R203" i="1"/>
  <c r="S202" i="1"/>
  <c r="W202" i="1" s="1"/>
  <c r="Z254" i="2" l="1"/>
  <c r="AB254" i="2" s="1"/>
  <c r="Y254" i="2"/>
  <c r="R256" i="2"/>
  <c r="S255" i="2"/>
  <c r="W255" i="2" s="1"/>
  <c r="R204" i="1"/>
  <c r="S203" i="1"/>
  <c r="W203" i="1" s="1"/>
  <c r="Z202" i="1"/>
  <c r="AB202" i="1" s="1"/>
  <c r="Y202" i="1"/>
  <c r="S256" i="2" l="1"/>
  <c r="W256" i="2" s="1"/>
  <c r="Z256" i="2" s="1"/>
  <c r="AB256" i="2" s="1"/>
  <c r="R257" i="2"/>
  <c r="Z255" i="2"/>
  <c r="AB255" i="2" s="1"/>
  <c r="Y255" i="2"/>
  <c r="Y256" i="2"/>
  <c r="Z203" i="1"/>
  <c r="AB203" i="1" s="1"/>
  <c r="Y203" i="1"/>
  <c r="R205" i="1"/>
  <c r="S204" i="1"/>
  <c r="W204" i="1" s="1"/>
  <c r="R258" i="2" l="1"/>
  <c r="S257" i="2"/>
  <c r="W257" i="2" s="1"/>
  <c r="Z204" i="1"/>
  <c r="AB204" i="1" s="1"/>
  <c r="Y204" i="1"/>
  <c r="R206" i="1"/>
  <c r="S205" i="1"/>
  <c r="W205" i="1" s="1"/>
  <c r="R259" i="2" l="1"/>
  <c r="S258" i="2"/>
  <c r="W258" i="2" s="1"/>
  <c r="Z257" i="2"/>
  <c r="AB257" i="2" s="1"/>
  <c r="Y257" i="2"/>
  <c r="Z205" i="1"/>
  <c r="AB205" i="1" s="1"/>
  <c r="Y205" i="1"/>
  <c r="R207" i="1"/>
  <c r="S206" i="1"/>
  <c r="W206" i="1" s="1"/>
  <c r="R260" i="2" l="1"/>
  <c r="S259" i="2"/>
  <c r="W259" i="2" s="1"/>
  <c r="Z258" i="2"/>
  <c r="AB258" i="2" s="1"/>
  <c r="Y258" i="2"/>
  <c r="Z206" i="1"/>
  <c r="AB206" i="1" s="1"/>
  <c r="Y206" i="1"/>
  <c r="R208" i="1"/>
  <c r="S207" i="1"/>
  <c r="W207" i="1" s="1"/>
  <c r="R261" i="2" l="1"/>
  <c r="S260" i="2"/>
  <c r="W260" i="2" s="1"/>
  <c r="Z259" i="2"/>
  <c r="AB259" i="2" s="1"/>
  <c r="Y259" i="2"/>
  <c r="Z207" i="1"/>
  <c r="AB207" i="1" s="1"/>
  <c r="Y207" i="1"/>
  <c r="R209" i="1"/>
  <c r="S208" i="1"/>
  <c r="W208" i="1" s="1"/>
  <c r="S261" i="2" l="1"/>
  <c r="W261" i="2" s="1"/>
  <c r="R262" i="2"/>
  <c r="Z260" i="2"/>
  <c r="AB260" i="2" s="1"/>
  <c r="Y260" i="2"/>
  <c r="Z208" i="1"/>
  <c r="AB208" i="1" s="1"/>
  <c r="Y208" i="1"/>
  <c r="R210" i="1"/>
  <c r="S209" i="1"/>
  <c r="W209" i="1" s="1"/>
  <c r="Y261" i="2" l="1"/>
  <c r="Z261" i="2"/>
  <c r="AB261" i="2" s="1"/>
  <c r="S262" i="2"/>
  <c r="W262" i="2" s="1"/>
  <c r="R263" i="2"/>
  <c r="Z209" i="1"/>
  <c r="AB209" i="1" s="1"/>
  <c r="Y209" i="1"/>
  <c r="R211" i="1"/>
  <c r="S210" i="1"/>
  <c r="W210" i="1" s="1"/>
  <c r="Z262" i="2" l="1"/>
  <c r="AB262" i="2" s="1"/>
  <c r="Y262" i="2"/>
  <c r="S263" i="2"/>
  <c r="W263" i="2" s="1"/>
  <c r="R264" i="2"/>
  <c r="Z210" i="1"/>
  <c r="AB210" i="1" s="1"/>
  <c r="Y210" i="1"/>
  <c r="R212" i="1"/>
  <c r="S211" i="1"/>
  <c r="W211" i="1" s="1"/>
  <c r="Z263" i="2" l="1"/>
  <c r="AB263" i="2" s="1"/>
  <c r="Y263" i="2"/>
  <c r="S264" i="2"/>
  <c r="W264" i="2" s="1"/>
  <c r="R265" i="2"/>
  <c r="Z211" i="1"/>
  <c r="AB211" i="1" s="1"/>
  <c r="Y211" i="1"/>
  <c r="S212" i="1"/>
  <c r="W212" i="1" s="1"/>
  <c r="R213" i="1"/>
  <c r="Z264" i="2" l="1"/>
  <c r="AB264" i="2" s="1"/>
  <c r="Y264" i="2"/>
  <c r="S265" i="2"/>
  <c r="W265" i="2" s="1"/>
  <c r="R266" i="2"/>
  <c r="S213" i="1"/>
  <c r="W213" i="1" s="1"/>
  <c r="R214" i="1"/>
  <c r="Z212" i="1"/>
  <c r="AB212" i="1" s="1"/>
  <c r="Y212" i="1"/>
  <c r="Z265" i="2" l="1"/>
  <c r="AB265" i="2" s="1"/>
  <c r="Y265" i="2"/>
  <c r="S266" i="2"/>
  <c r="W266" i="2" s="1"/>
  <c r="R267" i="2"/>
  <c r="S214" i="1"/>
  <c r="W214" i="1" s="1"/>
  <c r="R215" i="1"/>
  <c r="Z213" i="1"/>
  <c r="AB213" i="1" s="1"/>
  <c r="Y213" i="1"/>
  <c r="Z266" i="2" l="1"/>
  <c r="AB266" i="2" s="1"/>
  <c r="Y266" i="2"/>
  <c r="R268" i="2"/>
  <c r="S267" i="2"/>
  <c r="W267" i="2" s="1"/>
  <c r="S215" i="1"/>
  <c r="W215" i="1" s="1"/>
  <c r="R216" i="1"/>
  <c r="Z214" i="1"/>
  <c r="AB214" i="1" s="1"/>
  <c r="Y214" i="1"/>
  <c r="Z267" i="2" l="1"/>
  <c r="AB267" i="2" s="1"/>
  <c r="Y267" i="2"/>
  <c r="R269" i="2"/>
  <c r="S268" i="2"/>
  <c r="W268" i="2" s="1"/>
  <c r="S216" i="1"/>
  <c r="W216" i="1" s="1"/>
  <c r="R217" i="1"/>
  <c r="Z215" i="1"/>
  <c r="AB215" i="1" s="1"/>
  <c r="Y215" i="1"/>
  <c r="R270" i="2" l="1"/>
  <c r="S269" i="2"/>
  <c r="W269" i="2" s="1"/>
  <c r="Y268" i="2"/>
  <c r="Z268" i="2"/>
  <c r="AB268" i="2" s="1"/>
  <c r="S217" i="1"/>
  <c r="W217" i="1" s="1"/>
  <c r="Y217" i="1" s="1"/>
  <c r="R218" i="1"/>
  <c r="Y216" i="1"/>
  <c r="Z216" i="1"/>
  <c r="AB216" i="1" s="1"/>
  <c r="R271" i="2" l="1"/>
  <c r="S270" i="2"/>
  <c r="W270" i="2" s="1"/>
  <c r="Y269" i="2"/>
  <c r="Z269" i="2"/>
  <c r="AB269" i="2" s="1"/>
  <c r="Z217" i="1"/>
  <c r="AB217" i="1" s="1"/>
  <c r="R219" i="1"/>
  <c r="S218" i="1"/>
  <c r="W218" i="1" s="1"/>
  <c r="R272" i="2" l="1"/>
  <c r="S271" i="2"/>
  <c r="W271" i="2" s="1"/>
  <c r="Y270" i="2"/>
  <c r="Z270" i="2"/>
  <c r="AB270" i="2" s="1"/>
  <c r="R220" i="1"/>
  <c r="S219" i="1"/>
  <c r="W219" i="1" s="1"/>
  <c r="Z218" i="1"/>
  <c r="AB218" i="1" s="1"/>
  <c r="Y218" i="1"/>
  <c r="R273" i="2" l="1"/>
  <c r="S272" i="2"/>
  <c r="W272" i="2" s="1"/>
  <c r="Z271" i="2"/>
  <c r="AB271" i="2" s="1"/>
  <c r="Y271" i="2"/>
  <c r="R221" i="1"/>
  <c r="S220" i="1"/>
  <c r="W220" i="1" s="1"/>
  <c r="Z219" i="1"/>
  <c r="AB219" i="1" s="1"/>
  <c r="Y219" i="1"/>
  <c r="R274" i="2" l="1"/>
  <c r="S273" i="2"/>
  <c r="W273" i="2" s="1"/>
  <c r="Y272" i="2"/>
  <c r="Z272" i="2"/>
  <c r="AB272" i="2" s="1"/>
  <c r="Z220" i="1"/>
  <c r="AB220" i="1" s="1"/>
  <c r="Y220" i="1"/>
  <c r="R222" i="1"/>
  <c r="S221" i="1"/>
  <c r="W221" i="1" s="1"/>
  <c r="S274" i="2" l="1"/>
  <c r="W274" i="2" s="1"/>
  <c r="Y273" i="2"/>
  <c r="Z273" i="2"/>
  <c r="AB273" i="2" s="1"/>
  <c r="Z221" i="1"/>
  <c r="AB221" i="1" s="1"/>
  <c r="Y221" i="1"/>
  <c r="R223" i="1"/>
  <c r="S222" i="1"/>
  <c r="W222" i="1" s="1"/>
  <c r="Z274" i="2" l="1"/>
  <c r="AB274" i="2" s="1"/>
  <c r="Y274" i="2"/>
  <c r="R224" i="1"/>
  <c r="S223" i="1"/>
  <c r="W223" i="1" s="1"/>
  <c r="Z222" i="1"/>
  <c r="AB222" i="1" s="1"/>
  <c r="Y222" i="1"/>
  <c r="R225" i="1" l="1"/>
  <c r="S224" i="1"/>
  <c r="W224" i="1" s="1"/>
  <c r="Z223" i="1"/>
  <c r="AB223" i="1" s="1"/>
  <c r="Y223" i="1"/>
  <c r="R226" i="1" l="1"/>
  <c r="S225" i="1"/>
  <c r="W225" i="1" s="1"/>
  <c r="Z224" i="1"/>
  <c r="AB224" i="1" s="1"/>
  <c r="Y224" i="1"/>
  <c r="S226" i="1" l="1"/>
  <c r="W226" i="1" s="1"/>
  <c r="R227" i="1"/>
  <c r="Z225" i="1"/>
  <c r="AB225" i="1" s="1"/>
  <c r="Y225" i="1"/>
  <c r="Z226" i="1" l="1"/>
  <c r="AB226" i="1" s="1"/>
  <c r="Y226" i="1"/>
  <c r="S227" i="1"/>
  <c r="W227" i="1" s="1"/>
  <c r="R228" i="1"/>
  <c r="Z227" i="1" l="1"/>
  <c r="AB227" i="1" s="1"/>
  <c r="Y227" i="1"/>
  <c r="S228" i="1"/>
  <c r="W228" i="1" s="1"/>
  <c r="R229" i="1"/>
  <c r="Z228" i="1" l="1"/>
  <c r="AB228" i="1" s="1"/>
  <c r="Y228" i="1"/>
  <c r="S229" i="1"/>
  <c r="W229" i="1" s="1"/>
  <c r="R230" i="1"/>
  <c r="Z229" i="1" l="1"/>
  <c r="AB229" i="1" s="1"/>
  <c r="Y229" i="1"/>
  <c r="R231" i="1"/>
  <c r="S230" i="1"/>
  <c r="W230" i="1" s="1"/>
  <c r="S231" i="1" l="1"/>
  <c r="W231" i="1" s="1"/>
  <c r="R232" i="1"/>
  <c r="Y230" i="1"/>
  <c r="Z230" i="1"/>
  <c r="AB230" i="1" s="1"/>
  <c r="Y231" i="1" l="1"/>
  <c r="Z231" i="1"/>
  <c r="AB231" i="1" s="1"/>
  <c r="R233" i="1"/>
  <c r="S232" i="1"/>
  <c r="W232" i="1" s="1"/>
  <c r="R234" i="1" l="1"/>
  <c r="S233" i="1"/>
  <c r="W233" i="1" s="1"/>
  <c r="Z232" i="1"/>
  <c r="AB232" i="1" s="1"/>
  <c r="Y232" i="1"/>
  <c r="R235" i="1" l="1"/>
  <c r="S234" i="1"/>
  <c r="W234" i="1" s="1"/>
  <c r="Z233" i="1"/>
  <c r="AB233" i="1" s="1"/>
  <c r="Y233" i="1"/>
  <c r="S235" i="1" l="1"/>
  <c r="W235" i="1" s="1"/>
  <c r="R236" i="1"/>
  <c r="Z234" i="1"/>
  <c r="AB234" i="1" s="1"/>
  <c r="Y234" i="1"/>
  <c r="Z235" i="1" l="1"/>
  <c r="AB235" i="1" s="1"/>
  <c r="Y235" i="1"/>
  <c r="S236" i="1"/>
  <c r="W236" i="1" s="1"/>
  <c r="R237" i="1"/>
  <c r="R238" i="1" l="1"/>
  <c r="S237" i="1"/>
  <c r="W237" i="1" s="1"/>
  <c r="Z236" i="1"/>
  <c r="AB236" i="1" s="1"/>
  <c r="Y236" i="1"/>
  <c r="S238" i="1" l="1"/>
  <c r="W238" i="1" s="1"/>
  <c r="R239" i="1"/>
  <c r="Z237" i="1"/>
  <c r="AB237" i="1" s="1"/>
  <c r="Y237" i="1"/>
  <c r="Z238" i="1" l="1"/>
  <c r="AB238" i="1" s="1"/>
  <c r="Y238" i="1"/>
  <c r="S239" i="1"/>
  <c r="W239" i="1" s="1"/>
  <c r="R240" i="1"/>
  <c r="Z239" i="1" l="1"/>
  <c r="AB239" i="1" s="1"/>
  <c r="Y239" i="1"/>
  <c r="S240" i="1"/>
  <c r="W240" i="1" s="1"/>
  <c r="R241" i="1"/>
  <c r="S241" i="1" l="1"/>
  <c r="W241" i="1" s="1"/>
  <c r="R242" i="1"/>
  <c r="Z240" i="1"/>
  <c r="AB240" i="1" s="1"/>
  <c r="Y240" i="1"/>
  <c r="S242" i="1" l="1"/>
  <c r="W242" i="1" s="1"/>
  <c r="Y242" i="1" s="1"/>
  <c r="R243" i="1"/>
  <c r="Z241" i="1"/>
  <c r="AB241" i="1" s="1"/>
  <c r="Y241" i="1"/>
  <c r="Z242" i="1"/>
  <c r="AB242" i="1" s="1"/>
  <c r="R244" i="1" l="1"/>
  <c r="S243" i="1"/>
  <c r="W243" i="1" s="1"/>
  <c r="R245" i="1" l="1"/>
  <c r="S244" i="1"/>
  <c r="W244" i="1" s="1"/>
  <c r="Z243" i="1"/>
  <c r="AB243" i="1" s="1"/>
  <c r="Y243" i="1"/>
  <c r="R246" i="1" l="1"/>
  <c r="S245" i="1"/>
  <c r="W245" i="1" s="1"/>
  <c r="Z244" i="1"/>
  <c r="AB244" i="1" s="1"/>
  <c r="Y244" i="1"/>
  <c r="R247" i="1" l="1"/>
  <c r="S246" i="1"/>
  <c r="W246" i="1" s="1"/>
  <c r="Z245" i="1"/>
  <c r="AB245" i="1" s="1"/>
  <c r="Y245" i="1"/>
  <c r="R248" i="1" l="1"/>
  <c r="S247" i="1"/>
  <c r="W247" i="1" s="1"/>
  <c r="Z246" i="1"/>
  <c r="AB246" i="1" s="1"/>
  <c r="Y246" i="1"/>
  <c r="S248" i="1" l="1"/>
  <c r="W248" i="1" s="1"/>
  <c r="R249" i="1"/>
  <c r="Z247" i="1"/>
  <c r="AB247" i="1" s="1"/>
  <c r="Y247" i="1"/>
  <c r="Z248" i="1" l="1"/>
  <c r="AB248" i="1" s="1"/>
  <c r="Y248" i="1"/>
  <c r="S249" i="1"/>
  <c r="W249" i="1" s="1"/>
  <c r="R250" i="1"/>
  <c r="Z249" i="1" l="1"/>
  <c r="AB249" i="1" s="1"/>
  <c r="Y249" i="1"/>
  <c r="S250" i="1"/>
  <c r="W250" i="1" s="1"/>
  <c r="R251" i="1"/>
  <c r="Z250" i="1" l="1"/>
  <c r="AB250" i="1" s="1"/>
  <c r="Y250" i="1"/>
  <c r="S251" i="1"/>
  <c r="W251" i="1" s="1"/>
  <c r="R252" i="1"/>
  <c r="R253" i="1" l="1"/>
  <c r="S252" i="1"/>
  <c r="W252" i="1" s="1"/>
  <c r="Z251" i="1"/>
  <c r="AB251" i="1" s="1"/>
  <c r="Y251" i="1"/>
  <c r="S253" i="1" l="1"/>
  <c r="W253" i="1" s="1"/>
  <c r="R254" i="1"/>
  <c r="Z252" i="1"/>
  <c r="AB252" i="1" s="1"/>
  <c r="Y252" i="1"/>
  <c r="Y253" i="1" l="1"/>
  <c r="Z253" i="1"/>
  <c r="AB253" i="1" s="1"/>
  <c r="S254" i="1"/>
  <c r="W254" i="1" s="1"/>
  <c r="R255" i="1"/>
  <c r="S255" i="1" l="1"/>
  <c r="W255" i="1" s="1"/>
  <c r="R256" i="1"/>
  <c r="Y254" i="1"/>
  <c r="Z254" i="1"/>
  <c r="AB254" i="1" s="1"/>
  <c r="S256" i="1" l="1"/>
  <c r="W256" i="1" s="1"/>
  <c r="R257" i="1"/>
  <c r="Y256" i="1"/>
  <c r="Z256" i="1"/>
  <c r="AB256" i="1" s="1"/>
  <c r="Y255" i="1"/>
  <c r="Z255" i="1"/>
  <c r="AB255" i="1" s="1"/>
  <c r="S257" i="1" l="1"/>
  <c r="W257" i="1" s="1"/>
  <c r="R258" i="1"/>
  <c r="R259" i="1" l="1"/>
  <c r="S258" i="1"/>
  <c r="W258" i="1" s="1"/>
  <c r="Z257" i="1"/>
  <c r="AB257" i="1" s="1"/>
  <c r="Y257" i="1"/>
  <c r="Z258" i="1" l="1"/>
  <c r="AB258" i="1" s="1"/>
  <c r="Y258" i="1"/>
  <c r="R260" i="1"/>
  <c r="S259" i="1"/>
  <c r="W259" i="1" s="1"/>
  <c r="Z259" i="1" l="1"/>
  <c r="AB259" i="1" s="1"/>
  <c r="Y259" i="1"/>
  <c r="R261" i="1"/>
  <c r="S260" i="1"/>
  <c r="W260" i="1" s="1"/>
  <c r="Z260" i="1" l="1"/>
  <c r="AB260" i="1" s="1"/>
  <c r="Y260" i="1"/>
  <c r="R262" i="1"/>
  <c r="S261" i="1"/>
  <c r="W261" i="1" s="1"/>
  <c r="Z261" i="1" l="1"/>
  <c r="AB261" i="1" s="1"/>
  <c r="Y261" i="1"/>
  <c r="R263" i="1"/>
  <c r="S262" i="1"/>
  <c r="W262" i="1" s="1"/>
  <c r="R264" i="1" l="1"/>
  <c r="S263" i="1"/>
  <c r="W263" i="1" s="1"/>
  <c r="Z262" i="1"/>
  <c r="AB262" i="1" s="1"/>
  <c r="Y262" i="1"/>
  <c r="Z263" i="1" l="1"/>
  <c r="AB263" i="1" s="1"/>
  <c r="Y263" i="1"/>
  <c r="S264" i="1"/>
  <c r="W264" i="1" s="1"/>
  <c r="R265" i="1"/>
  <c r="S265" i="1" l="1"/>
  <c r="W265" i="1" s="1"/>
  <c r="R266" i="1"/>
  <c r="Z264" i="1"/>
  <c r="AB264" i="1" s="1"/>
  <c r="Y264" i="1"/>
  <c r="R267" i="1" l="1"/>
  <c r="S266" i="1"/>
  <c r="W266" i="1" s="1"/>
  <c r="Z265" i="1"/>
  <c r="AB265" i="1" s="1"/>
  <c r="Y265" i="1"/>
  <c r="Z266" i="1" l="1"/>
  <c r="AB266" i="1" s="1"/>
  <c r="Y266" i="1"/>
  <c r="R268" i="1"/>
  <c r="S267" i="1"/>
  <c r="W267" i="1" s="1"/>
  <c r="Z267" i="1" l="1"/>
  <c r="AB267" i="1" s="1"/>
  <c r="Y267" i="1"/>
  <c r="R269" i="1"/>
  <c r="S268" i="1"/>
  <c r="W268" i="1" s="1"/>
  <c r="Z268" i="1" l="1"/>
  <c r="AB268" i="1" s="1"/>
  <c r="Y268" i="1"/>
  <c r="R270" i="1"/>
  <c r="S269" i="1"/>
  <c r="W269" i="1" s="1"/>
  <c r="Z269" i="1" l="1"/>
  <c r="AB269" i="1" s="1"/>
  <c r="Y269" i="1"/>
  <c r="S270" i="1"/>
  <c r="W270" i="1" s="1"/>
  <c r="R271" i="1"/>
  <c r="S271" i="1" l="1"/>
  <c r="W271" i="1" s="1"/>
  <c r="R272" i="1"/>
  <c r="Z270" i="1"/>
  <c r="AB270" i="1" s="1"/>
  <c r="Y270" i="1"/>
  <c r="S272" i="1" l="1"/>
  <c r="W272" i="1" s="1"/>
  <c r="R273" i="1"/>
  <c r="Z271" i="1"/>
  <c r="AB271" i="1" s="1"/>
  <c r="Y271" i="1"/>
  <c r="S273" i="1" l="1"/>
  <c r="W273" i="1" s="1"/>
  <c r="R274" i="1"/>
  <c r="Z272" i="1"/>
  <c r="AB272" i="1" s="1"/>
  <c r="Y272" i="1"/>
  <c r="Y273" i="1" l="1"/>
  <c r="Z273" i="1"/>
  <c r="AB273" i="1" s="1"/>
  <c r="S274" i="1"/>
  <c r="W274" i="1" s="1"/>
  <c r="R275" i="1"/>
  <c r="S275" i="1" l="1"/>
  <c r="W275" i="1" s="1"/>
  <c r="Y274" i="1"/>
  <c r="Z274" i="1"/>
  <c r="AB274" i="1" s="1"/>
  <c r="Z275" i="1" l="1"/>
  <c r="AB275" i="1" s="1"/>
  <c r="Y2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<sst xmlns="http://schemas.openxmlformats.org/spreadsheetml/2006/main" count="6145" uniqueCount="2650">
  <si>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</si>
  <si>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</si>
  <si>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</si>
  <si>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</si>
  <si>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</si>
  <si>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</si>
  <si>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</si>
  <si>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</si>
  <si>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</si>
  <si>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</si>
  <si>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</si>
  <si>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</si>
  <si>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</si>
  <si>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</si>
  <si>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</si>
  <si>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</si>
  <si>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</si>
  <si>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</si>
  <si>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</si>
  <si>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</si>
  <si>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</si>
  <si>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</si>
  <si>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</si>
  <si>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</si>
  <si>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</si>
  <si>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</si>
  <si>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</si>
  <si>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</si>
  <si>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</si>
  <si>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</si>
  <si>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</si>
  <si>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</si>
  <si>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</si>
  <si>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</si>
  <si>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</si>
  <si>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</si>
  <si>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</si>
  <si>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</si>
  <si>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</si>
  <si>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</si>
  <si>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</si>
  <si>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</si>
  <si>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</si>
  <si>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</si>
  <si>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</si>
  <si>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</si>
  <si>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</si>
  <si>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</si>
  <si>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</si>
  <si>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</si>
  <si>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</si>
  <si>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</si>
  <si>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</si>
  <si>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</si>
  <si>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</si>
  <si>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</si>
  <si>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</si>
  <si>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</si>
  <si>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</si>
  <si>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</si>
  <si>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</si>
  <si>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</si>
  <si>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</si>
  <si>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</si>
  <si>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</si>
  <si>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</si>
  <si>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</si>
  <si>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</si>
  <si>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</si>
  <si>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</si>
  <si>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</si>
  <si>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</si>
  <si>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</si>
  <si>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</si>
  <si>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</si>
  <si>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</si>
  <si>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</si>
  <si>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</si>
  <si>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</si>
  <si>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</si>
  <si>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</si>
  <si>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</si>
  <si>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</si>
  <si>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</si>
  <si>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</si>
  <si>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</si>
  <si>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</si>
  <si>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</si>
  <si>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</si>
  <si>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</si>
  <si>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</si>
  <si>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</si>
  <si>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</si>
  <si>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</si>
  <si>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</si>
  <si>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</si>
  <si>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</si>
  <si>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</si>
  <si>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</si>
  <si>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</si>
  <si>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</si>
  <si>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</si>
  <si>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</si>
  <si>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</si>
  <si>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</si>
  <si>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</si>
  <si>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</si>
  <si>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</si>
  <si>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</si>
  <si>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</si>
  <si>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</si>
  <si>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</si>
  <si>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</si>
  <si>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</si>
  <si>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</si>
  <si>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</si>
  <si>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</si>
  <si>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</si>
  <si>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</si>
  <si>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</si>
  <si>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</si>
  <si>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</si>
  <si>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</si>
  <si>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</si>
  <si>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</si>
  <si>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</si>
  <si>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</si>
  <si>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</si>
  <si>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</si>
  <si>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</si>
  <si>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</si>
  <si>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</si>
  <si>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</si>
  <si>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</si>
  <si>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</si>
  <si>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</si>
  <si>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</si>
  <si>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</si>
  <si>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</si>
  <si>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</si>
  <si>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</si>
  <si>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</si>
  <si>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</si>
  <si>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</si>
  <si>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</si>
  <si>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</si>
  <si>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</si>
  <si>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</si>
  <si>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</si>
  <si>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</si>
  <si>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</si>
  <si>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</si>
  <si>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</si>
  <si>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</si>
  <si>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</si>
  <si>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</si>
  <si>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</si>
  <si>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</si>
  <si>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</si>
  <si>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</si>
  <si>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</si>
  <si>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</si>
  <si>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</si>
  <si>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</si>
  <si>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</si>
  <si>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</si>
  <si>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</si>
  <si>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</si>
  <si>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</si>
  <si>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</si>
  <si>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</si>
  <si>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</si>
  <si>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</si>
  <si>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</si>
  <si>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</si>
  <si>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</si>
  <si>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</si>
  <si>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</si>
  <si>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</si>
  <si>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</si>
  <si>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</si>
  <si>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</si>
  <si>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</si>
  <si>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</si>
  <si>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</si>
  <si>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</si>
  <si>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</si>
  <si>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</si>
  <si>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</si>
  <si>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</si>
  <si>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</si>
  <si>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</si>
  <si>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</si>
  <si>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</si>
  <si>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</si>
  <si>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</si>
  <si>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</si>
  <si>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</si>
  <si>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</si>
  <si>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</si>
  <si>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</si>
  <si>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</si>
  <si>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</si>
  <si>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</si>
  <si>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</si>
  <si>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</si>
  <si>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</si>
  <si>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</si>
  <si>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</si>
  <si>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</si>
  <si>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</si>
  <si>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</si>
  <si>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</si>
  <si>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</si>
  <si>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</si>
  <si>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</si>
  <si>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</si>
  <si>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</si>
  <si>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</si>
  <si>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</si>
  <si>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</si>
  <si>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</si>
  <si>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</si>
  <si>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</si>
  <si>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</si>
  <si>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</si>
  <si>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</si>
  <si>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</si>
  <si>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</si>
  <si>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</si>
  <si>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</si>
  <si>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</si>
  <si>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</si>
  <si>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</si>
  <si>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</si>
  <si>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</si>
  <si>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</si>
  <si>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</si>
  <si>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</si>
  <si>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</si>
  <si>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</si>
  <si>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</si>
  <si>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</si>
  <si>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</si>
  <si>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</si>
  <si>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</si>
  <si>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</si>
  <si>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</si>
  <si>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</si>
  <si>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</si>
  <si>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</si>
  <si>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</si>
  <si>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</si>
  <si>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</si>
  <si>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</si>
  <si>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</si>
  <si>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</si>
  <si>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</si>
  <si>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</si>
  <si>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</si>
  <si>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</si>
  <si>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</si>
  <si>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</si>
  <si>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</si>
  <si>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</si>
  <si>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</si>
  <si>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</si>
  <si>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</si>
  <si>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</si>
  <si>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</si>
  <si>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</si>
  <si>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</si>
  <si>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</si>
  <si>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</si>
  <si>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</si>
  <si>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</si>
  <si>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</si>
  <si>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</si>
  <si>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</si>
  <si>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</si>
  <si>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</si>
  <si>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</si>
  <si>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</si>
  <si>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</si>
  <si>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</si>
  <si>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</si>
  <si>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</si>
  <si>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</si>
  <si>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</si>
  <si>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</si>
  <si>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</si>
  <si>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</si>
  <si>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</si>
  <si>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</si>
  <si>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</si>
  <si>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</si>
  <si>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</si>
  <si>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</si>
  <si>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</si>
  <si>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</si>
  <si>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</si>
  <si>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</si>
  <si>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</si>
  <si>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</si>
  <si>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</si>
  <si>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</si>
  <si>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</si>
  <si>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</si>
  <si>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</si>
  <si>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</si>
  <si>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</si>
  <si>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</si>
  <si>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</si>
  <si>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</si>
  <si>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</si>
  <si>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</si>
  <si>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</si>
  <si>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</si>
  <si>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</si>
  <si>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</si>
  <si>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</si>
  <si>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</si>
  <si>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</si>
  <si>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</si>
  <si>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</si>
  <si>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</si>
  <si>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</si>
  <si>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</si>
  <si>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</si>
  <si>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</si>
  <si>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</si>
  <si>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</si>
  <si>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</si>
  <si>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</si>
  <si>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</si>
  <si>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</si>
  <si>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</si>
  <si>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</si>
  <si>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</si>
  <si>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</si>
  <si>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</si>
  <si>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</si>
  <si>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</si>
  <si>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</si>
  <si>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</si>
  <si>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</si>
  <si>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</si>
  <si>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</si>
  <si>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</si>
  <si>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</si>
  <si>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</si>
  <si>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</si>
  <si>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</si>
  <si>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</si>
  <si>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</si>
  <si>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</si>
  <si>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</si>
  <si>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</si>
  <si>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</si>
  <si>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</si>
  <si>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</si>
  <si>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</si>
  <si>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</si>
  <si>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</si>
  <si>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</si>
  <si>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</si>
  <si>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</si>
  <si>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</si>
  <si>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</si>
  <si>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</si>
  <si>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</si>
  <si>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</si>
  <si>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</si>
  <si>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</si>
  <si>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</si>
  <si>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</si>
  <si>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</si>
  <si>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</si>
  <si>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</si>
  <si>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</si>
  <si>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</si>
  <si>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</si>
  <si>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</si>
  <si>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</si>
  <si>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</si>
  <si>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</si>
  <si>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</si>
  <si>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</si>
  <si>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</si>
  <si>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</si>
  <si>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</si>
  <si>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</si>
  <si>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</si>
  <si>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</si>
  <si>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</si>
  <si>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</si>
  <si>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</si>
  <si>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</si>
  <si>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</si>
  <si>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</si>
  <si>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</si>
  <si>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</si>
  <si>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</si>
  <si>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</si>
  <si>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</si>
  <si>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</si>
  <si>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</si>
  <si>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</si>
  <si>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</si>
  <si>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</si>
  <si>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</si>
  <si>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</si>
  <si>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</si>
  <si>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</si>
  <si>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</si>
  <si>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</si>
  <si>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</si>
  <si>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</si>
  <si>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</si>
  <si>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</si>
  <si>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</si>
  <si>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</si>
  <si>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</si>
  <si>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</si>
  <si>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</si>
  <si>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</si>
  <si>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</si>
  <si>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</si>
  <si>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</si>
  <si>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</si>
  <si>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</si>
  <si>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</si>
  <si>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</si>
  <si>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</si>
  <si>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</si>
  <si>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</si>
  <si>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</si>
  <si>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</si>
  <si>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</si>
  <si>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</si>
  <si>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</si>
  <si>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</si>
  <si>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</si>
  <si>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</si>
  <si>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</si>
  <si>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</si>
  <si>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</si>
  <si>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</si>
  <si>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</si>
  <si>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</si>
  <si>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</si>
  <si>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</si>
  <si>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</si>
  <si>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</si>
  <si>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</si>
  <si>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</si>
  <si>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</si>
  <si>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</si>
  <si>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</si>
  <si>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</si>
  <si>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</si>
  <si>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</si>
  <si>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</si>
  <si>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</si>
  <si>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</si>
  <si>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</si>
  <si>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</si>
  <si>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</si>
  <si>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</si>
  <si>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</si>
  <si>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</si>
  <si>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</si>
  <si>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</si>
  <si>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</si>
  <si>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</si>
  <si>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</si>
  <si>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</si>
  <si>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</si>
  <si>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</si>
  <si>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</si>
  <si>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</si>
  <si>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</si>
  <si>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</si>
  <si>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</si>
  <si>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</si>
  <si>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</si>
  <si>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</si>
  <si>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</si>
  <si>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</si>
  <si>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</si>
  <si>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</si>
  <si>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</si>
  <si>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</si>
  <si>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</si>
  <si>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</si>
  <si>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</si>
  <si>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</si>
  <si>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</si>
  <si>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</si>
  <si>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</si>
  <si>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</si>
  <si>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</si>
  <si>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</si>
  <si>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</si>
  <si>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</si>
  <si>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</si>
  <si>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</si>
  <si>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</si>
  <si>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</si>
  <si>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</si>
  <si>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</si>
  <si>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</si>
  <si>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</si>
  <si>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</si>
  <si>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</si>
  <si>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</si>
  <si>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</si>
  <si>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</si>
  <si>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</si>
  <si>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</si>
  <si>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</si>
  <si>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</si>
  <si>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</si>
  <si>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</si>
  <si>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</si>
  <si>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</si>
  <si>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</si>
  <si>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</si>
  <si>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</si>
  <si>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</si>
  <si>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</si>
  <si>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</si>
  <si>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</si>
  <si>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</si>
  <si>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</si>
  <si>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</si>
  <si>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</si>
  <si>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</si>
  <si>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</si>
  <si>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</si>
  <si>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</si>
  <si>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</si>
  <si>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</si>
  <si>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</si>
  <si>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</si>
  <si>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</si>
  <si>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</si>
  <si>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</si>
  <si>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</si>
  <si>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</si>
  <si>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</si>
  <si>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</si>
  <si>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</si>
  <si>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</si>
  <si>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</si>
  <si>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</si>
  <si>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</si>
  <si>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</si>
  <si>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</si>
  <si>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</si>
  <si>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</si>
  <si>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</si>
  <si>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</si>
  <si>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</si>
  <si>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</si>
  <si>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</si>
  <si>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</si>
  <si>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</si>
  <si>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</si>
  <si>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</si>
  <si>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</si>
  <si>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</si>
  <si>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</si>
  <si>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</si>
  <si>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</si>
  <si>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</si>
  <si>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</si>
  <si>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</si>
  <si>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</si>
  <si>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</si>
  <si>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</si>
  <si>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</si>
  <si>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</si>
  <si>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</si>
  <si>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</si>
  <si>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</si>
  <si>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</si>
  <si>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</si>
  <si>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</si>
  <si>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</si>
  <si>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</si>
  <si>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</si>
  <si>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</si>
  <si>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</si>
  <si>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</si>
  <si>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</si>
  <si>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</si>
  <si>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</si>
  <si>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</si>
  <si>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</si>
  <si>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</si>
  <si>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</si>
  <si>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</si>
  <si>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</si>
  <si>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</si>
  <si>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</si>
  <si>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</si>
  <si>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</si>
  <si>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</si>
  <si>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</si>
  <si>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</si>
  <si>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</si>
  <si>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</si>
  <si>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</si>
  <si>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</si>
  <si>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</si>
  <si>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</si>
  <si>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</si>
  <si>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</si>
  <si>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</si>
  <si>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</si>
  <si>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</si>
  <si>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</si>
  <si>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</si>
  <si>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</si>
  <si>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</si>
  <si>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</si>
  <si>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</si>
  <si>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</si>
  <si>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</si>
  <si>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</si>
  <si>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</si>
  <si>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</si>
  <si>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</si>
  <si>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</si>
  <si>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</si>
  <si>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</si>
  <si>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</si>
  <si>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</si>
  <si>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</si>
  <si>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</si>
  <si>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</si>
  <si>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</si>
  <si>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</si>
  <si>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</si>
  <si>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</si>
  <si>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</si>
  <si>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</si>
  <si>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</si>
  <si>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</si>
  <si>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</si>
  <si>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</si>
  <si>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</si>
  <si>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</si>
  <si>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</si>
  <si>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</si>
  <si>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</si>
  <si>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</si>
  <si>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</si>
  <si>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</si>
  <si>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</si>
  <si>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</si>
  <si>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</si>
  <si>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</si>
  <si>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</si>
  <si>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</si>
  <si>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</si>
  <si>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</si>
  <si>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</si>
  <si>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</si>
  <si>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</si>
  <si>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</si>
  <si>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</si>
  <si>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</si>
  <si>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</si>
  <si>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</si>
  <si>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</si>
  <si>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</si>
  <si>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</si>
  <si>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</si>
  <si>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</si>
  <si>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</si>
  <si>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</si>
  <si>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</si>
  <si>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</si>
  <si>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</si>
  <si>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</si>
  <si>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</si>
  <si>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</si>
  <si>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</si>
  <si>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</si>
  <si>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</si>
  <si>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</si>
  <si>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</si>
  <si>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</si>
  <si>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</si>
  <si>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</si>
  <si>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</si>
  <si>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</si>
  <si>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</si>
  <si>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</si>
  <si>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</si>
  <si>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</si>
  <si>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</si>
  <si>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</si>
  <si>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</si>
  <si>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</si>
  <si>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</si>
  <si>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</si>
  <si>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</si>
  <si>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</si>
  <si>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</si>
  <si>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</si>
  <si>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</si>
  <si>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</si>
  <si>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</si>
  <si>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</si>
  <si>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</si>
  <si>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</si>
  <si>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</si>
  <si>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</si>
  <si>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</si>
  <si>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</si>
  <si>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</si>
  <si>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</si>
  <si>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</si>
  <si>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</si>
  <si>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</si>
  <si>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</si>
  <si>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</si>
  <si>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</si>
  <si>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</si>
  <si>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</si>
  <si>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</si>
  <si>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</si>
  <si>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</si>
  <si>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</si>
  <si>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</si>
  <si>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</si>
  <si>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</si>
  <si>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</si>
  <si>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</si>
  <si>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</si>
  <si>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</si>
  <si>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</si>
  <si>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</si>
  <si>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</si>
  <si>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</si>
  <si>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</si>
  <si>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</si>
  <si>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</si>
  <si>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</si>
  <si>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</si>
  <si>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</si>
  <si>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</si>
  <si>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</si>
  <si>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</si>
  <si>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</si>
  <si>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</si>
  <si>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</si>
  <si>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</si>
  <si>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</si>
  <si>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</si>
  <si>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</si>
  <si>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</si>
  <si>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</si>
  <si>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</si>
  <si>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</si>
  <si>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</si>
  <si>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</si>
  <si>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</si>
  <si>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</si>
  <si>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</si>
  <si>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</si>
  <si>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</si>
  <si>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</si>
  <si>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</si>
  <si>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</si>
  <si>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</si>
  <si>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</si>
  <si>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</si>
  <si>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</si>
  <si>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</si>
  <si>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</si>
  <si>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</si>
  <si>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</si>
  <si>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</si>
  <si>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</si>
  <si>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</si>
  <si>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</si>
  <si>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</si>
  <si>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</si>
  <si>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</si>
  <si>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</si>
  <si>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</si>
  <si>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</si>
  <si>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</si>
  <si>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</si>
  <si>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</si>
  <si>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</si>
  <si>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</si>
  <si>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</si>
  <si>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</si>
  <si>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</si>
  <si>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</si>
  <si>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</si>
  <si>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</si>
  <si>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</si>
  <si>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</si>
  <si>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</si>
  <si>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</si>
  <si>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</si>
  <si>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</si>
  <si>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</si>
  <si>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</si>
  <si>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</si>
  <si>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</si>
  <si>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</si>
  <si>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</si>
  <si>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</si>
  <si>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</si>
  <si>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</si>
  <si>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</si>
  <si>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</si>
  <si>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</si>
  <si>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</si>
  <si>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</si>
  <si>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</si>
  <si>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</si>
  <si>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</si>
  <si>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</si>
  <si>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</si>
  <si>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</si>
  <si>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</si>
  <si>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</si>
  <si>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</si>
  <si>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</si>
  <si>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</si>
  <si>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</si>
  <si>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</si>
  <si>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</si>
  <si>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</si>
  <si>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</si>
  <si>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</si>
  <si>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</si>
  <si>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</si>
  <si>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</si>
  <si>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</si>
  <si>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</si>
  <si>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</si>
  <si>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</si>
  <si>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</si>
  <si>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</si>
  <si>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</si>
  <si>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</si>
  <si>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</si>
  <si>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</si>
  <si>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</si>
  <si>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</si>
  <si>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</si>
  <si>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</si>
  <si>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</si>
  <si>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</si>
  <si>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</si>
  <si>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</si>
  <si>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</si>
  <si>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</si>
  <si>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</si>
  <si>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</si>
  <si>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</si>
  <si>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</si>
  <si>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</si>
  <si>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</si>
  <si>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</si>
  <si>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</si>
  <si>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</si>
  <si>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</si>
  <si>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</si>
  <si>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</si>
  <si>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</si>
  <si>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</si>
  <si>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</si>
  <si>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</si>
  <si>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</si>
  <si>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</si>
  <si>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</si>
  <si>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</si>
  <si>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</si>
  <si>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</si>
  <si>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</si>
  <si>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</si>
  <si>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</si>
  <si>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</si>
  <si>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</si>
  <si>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</si>
  <si>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</si>
  <si>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</si>
  <si>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</si>
  <si>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</si>
  <si>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</si>
  <si>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</si>
  <si>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</si>
  <si>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</si>
  <si>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</si>
  <si>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</si>
  <si>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</si>
  <si>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</si>
  <si>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</si>
  <si>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</si>
  <si>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</si>
  <si>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</si>
  <si>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</si>
  <si>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</si>
  <si>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</si>
  <si>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</si>
  <si>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</si>
  <si>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</si>
  <si>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</si>
  <si>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</si>
  <si>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</si>
  <si>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</si>
  <si>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</si>
  <si>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</si>
  <si>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</si>
  <si>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</si>
  <si>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</si>
  <si>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</si>
  <si>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</si>
  <si>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</si>
  <si>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</si>
  <si>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</si>
  <si>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</si>
  <si>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</si>
  <si>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</si>
  <si>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</si>
  <si>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</si>
  <si>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</si>
  <si>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</si>
  <si>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</si>
  <si>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</si>
  <si>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</si>
  <si>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</si>
  <si>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</si>
  <si>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</si>
  <si>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</si>
  <si>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</si>
  <si>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</si>
  <si>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</si>
  <si>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</si>
  <si>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</si>
  <si>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</si>
  <si>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</si>
  <si>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</si>
  <si>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</si>
  <si>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</si>
  <si>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</si>
  <si>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</si>
  <si>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</si>
  <si>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</si>
  <si>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</si>
  <si>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</si>
  <si>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</si>
  <si>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</si>
  <si>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</si>
  <si>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</si>
  <si>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</si>
  <si>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</si>
  <si>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</si>
  <si>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</si>
  <si>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</si>
  <si>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</si>
  <si>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</si>
  <si>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</si>
  <si>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</si>
  <si>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</si>
  <si>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</si>
  <si>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</si>
  <si>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</si>
  <si>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</si>
  <si>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</si>
  <si>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</si>
  <si>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</si>
  <si>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</si>
  <si>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</si>
  <si>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</si>
  <si>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</si>
  <si>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</si>
  <si>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</si>
  <si>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</si>
  <si>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</si>
  <si>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</si>
  <si>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</si>
  <si>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</si>
  <si>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</si>
  <si>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</si>
  <si>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</si>
  <si>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</si>
  <si>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</si>
  <si>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</si>
  <si>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</si>
  <si>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</si>
  <si>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</si>
  <si>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</si>
  <si>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</si>
  <si>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</si>
  <si>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</si>
  <si>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</si>
  <si>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</si>
  <si>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</si>
  <si>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</si>
  <si>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</si>
  <si>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</si>
  <si>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</si>
  <si>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</si>
  <si>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</si>
  <si>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</si>
  <si>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</si>
  <si>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</si>
  <si>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</si>
  <si>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</si>
  <si>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</si>
  <si>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</si>
  <si>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</si>
  <si>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</si>
  <si>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</si>
  <si>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</si>
  <si>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</si>
  <si>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</si>
  <si>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</si>
  <si>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</si>
  <si>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</si>
  <si>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</si>
  <si>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</si>
  <si>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</si>
  <si>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</si>
  <si>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</si>
  <si>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</si>
  <si>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</si>
  <si>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</si>
  <si>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</si>
  <si>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</si>
  <si>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</si>
  <si>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</si>
  <si>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</si>
  <si>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</si>
  <si>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</si>
  <si>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</si>
  <si>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</si>
  <si>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</si>
  <si>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</si>
  <si>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</si>
  <si>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</si>
  <si>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</si>
  <si>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</si>
  <si>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</si>
  <si>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</si>
  <si>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</si>
  <si>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</si>
  <si>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</si>
  <si>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</si>
  <si>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</si>
  <si>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</si>
  <si>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</si>
  <si>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</si>
  <si>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</si>
  <si>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</si>
  <si>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</si>
  <si>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</si>
  <si>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</si>
  <si>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</si>
  <si>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</si>
  <si>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</si>
  <si>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</si>
  <si>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</si>
  <si>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</si>
  <si>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</si>
  <si>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</si>
  <si>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</si>
  <si>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</si>
  <si>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</si>
  <si>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</si>
  <si>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</si>
  <si>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</si>
  <si>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</si>
  <si>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</si>
  <si>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</si>
  <si>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</si>
  <si>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</si>
  <si>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</si>
  <si>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</si>
  <si>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</si>
  <si>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</si>
  <si>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</si>
  <si>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</si>
  <si>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</si>
  <si>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</si>
  <si>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</si>
  <si>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</si>
  <si>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</si>
  <si>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</si>
  <si>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</si>
  <si>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</si>
  <si>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</si>
  <si>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</si>
  <si>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</si>
  <si>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</si>
  <si>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</si>
  <si>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</si>
  <si>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</si>
  <si>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</si>
  <si>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</si>
  <si>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</si>
  <si>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</si>
  <si>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</si>
  <si>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</si>
  <si>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</si>
  <si>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</si>
  <si>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</si>
  <si>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</si>
  <si>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</si>
  <si>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</si>
  <si>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</si>
  <si>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</si>
  <si>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</si>
  <si>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</si>
  <si>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</si>
  <si>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</si>
  <si>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</si>
  <si>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</si>
  <si>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</si>
  <si>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</si>
  <si>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</si>
  <si>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</si>
  <si>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</si>
  <si>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</si>
  <si>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</si>
  <si>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</si>
  <si>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</si>
  <si>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</si>
  <si>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</si>
  <si>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</si>
  <si>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</si>
  <si>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</si>
  <si>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</si>
  <si>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</si>
  <si>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</si>
  <si>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</si>
  <si>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</si>
  <si>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</si>
  <si>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</si>
  <si>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</si>
  <si>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</si>
  <si>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</si>
  <si>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</si>
  <si>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</si>
  <si>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</si>
  <si>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</si>
  <si>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</si>
  <si>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</si>
  <si>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</si>
  <si>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</si>
  <si>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</si>
  <si>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</si>
  <si>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</si>
  <si>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</si>
  <si>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</si>
  <si>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</si>
  <si>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</si>
  <si>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</si>
  <si>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</si>
  <si>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</si>
  <si>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</si>
  <si>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</si>
  <si>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</si>
  <si>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</si>
  <si>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</si>
  <si>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</si>
  <si>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</si>
  <si>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</si>
  <si>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</si>
  <si>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</si>
  <si>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</si>
  <si>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</si>
  <si>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</si>
  <si>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</si>
  <si>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</si>
  <si>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</si>
  <si>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</si>
  <si>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</si>
  <si>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</si>
  <si>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</si>
  <si>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</si>
  <si>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</si>
  <si>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</si>
  <si>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</si>
  <si>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</si>
  <si>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</si>
  <si>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</si>
  <si>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</si>
  <si>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</si>
  <si>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</si>
  <si>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</si>
  <si>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</si>
  <si>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</si>
  <si>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</si>
  <si>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</si>
  <si>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</si>
  <si>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</si>
  <si>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</si>
  <si>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</si>
  <si>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</si>
  <si>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</si>
  <si>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</si>
  <si>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</si>
  <si>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</si>
  <si>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</si>
  <si>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</si>
  <si>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</si>
  <si>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</si>
  <si>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</si>
  <si>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</si>
  <si>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</si>
  <si>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</si>
  <si>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</si>
  <si>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</si>
  <si>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</si>
  <si>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</si>
  <si>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</si>
  <si>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</si>
  <si>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</si>
  <si>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</si>
  <si>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</si>
  <si>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</si>
  <si>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</si>
  <si>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</si>
  <si>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</si>
  <si>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</si>
  <si>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</si>
  <si>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</si>
  <si>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</si>
  <si>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</si>
  <si>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</si>
  <si>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</si>
  <si>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</si>
  <si>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</si>
  <si>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</si>
  <si>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</si>
  <si>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</si>
  <si>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</si>
  <si>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</si>
  <si>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</si>
  <si>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</si>
  <si>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</si>
  <si>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</si>
  <si>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</si>
  <si>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</si>
  <si>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</si>
  <si>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</si>
  <si>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</si>
  <si>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</si>
  <si>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</si>
  <si>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</si>
  <si>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</si>
  <si>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</si>
  <si>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</si>
  <si>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</si>
  <si>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</si>
  <si>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</si>
  <si>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</si>
  <si>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</si>
  <si>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</si>
  <si>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</si>
  <si>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</si>
  <si>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</si>
  <si>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</si>
  <si>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</si>
  <si>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</si>
  <si>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</si>
  <si>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</si>
  <si>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</si>
  <si>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</si>
  <si>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</si>
  <si>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</si>
  <si>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</si>
  <si>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</si>
  <si>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</si>
  <si>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</si>
  <si>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</si>
  <si>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</si>
  <si>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</si>
  <si>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</si>
  <si>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</si>
  <si>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</si>
  <si>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</si>
  <si>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</si>
  <si>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</si>
  <si>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</si>
  <si>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</si>
  <si>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</si>
  <si>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</si>
  <si>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</si>
  <si>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</si>
  <si>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</si>
  <si>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</si>
  <si>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</si>
  <si>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</si>
  <si>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</si>
  <si>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</si>
  <si>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</si>
  <si>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</si>
  <si>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</si>
  <si>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</si>
  <si>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</si>
  <si>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</si>
  <si>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</si>
  <si>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</si>
  <si>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</si>
  <si>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</si>
  <si>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</si>
  <si>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</si>
  <si>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</si>
  <si>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</si>
  <si>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</si>
  <si>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</si>
  <si>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</si>
  <si>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</si>
  <si>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</si>
  <si>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</si>
  <si>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</si>
  <si>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</si>
  <si>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</si>
  <si>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</si>
  <si>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</si>
  <si>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</si>
  <si>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</si>
  <si>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</si>
  <si>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</si>
  <si>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</si>
  <si>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</si>
  <si>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</si>
  <si>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</si>
  <si>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</si>
  <si>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</si>
  <si>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</si>
  <si>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</si>
  <si>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</si>
  <si>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</si>
  <si>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</si>
  <si>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</si>
  <si>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</si>
  <si>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</si>
  <si>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</si>
  <si>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</si>
  <si>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</si>
  <si>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</si>
  <si>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</si>
  <si>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</si>
  <si>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</si>
  <si>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</si>
  <si>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</si>
  <si>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</si>
  <si>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</si>
  <si>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</si>
  <si>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</si>
  <si>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</si>
  <si>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</si>
  <si>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</si>
  <si>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</si>
  <si>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</si>
  <si>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</si>
  <si>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</si>
  <si>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</si>
  <si>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</si>
  <si>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</si>
  <si>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</si>
  <si>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</si>
  <si>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</si>
  <si>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</si>
  <si>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</si>
  <si>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</si>
  <si>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</si>
  <si>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</si>
  <si>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</si>
  <si>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</si>
  <si>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</si>
  <si>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</si>
  <si>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</si>
  <si>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</si>
  <si>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</si>
  <si>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</si>
  <si>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</si>
  <si>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</si>
  <si>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</si>
  <si>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</si>
  <si>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</si>
  <si>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</si>
  <si>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</si>
  <si>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</si>
  <si>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</si>
  <si>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</si>
  <si>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</si>
  <si>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</si>
  <si>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</si>
  <si>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</si>
  <si>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</si>
  <si>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</si>
  <si>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</si>
  <si>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</si>
  <si>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</si>
  <si>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</si>
  <si>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</si>
  <si>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</si>
  <si>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</si>
  <si>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</si>
  <si>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</si>
  <si>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</si>
  <si>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</si>
  <si>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</si>
  <si>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</si>
  <si>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</si>
  <si>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</si>
  <si>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</si>
  <si>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</si>
  <si>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</si>
  <si>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</si>
  <si>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</si>
  <si>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</si>
  <si>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</si>
  <si>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</si>
  <si>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</si>
  <si>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</si>
  <si>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</si>
  <si>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</si>
  <si>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</si>
  <si>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</si>
  <si>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</si>
  <si>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</si>
  <si>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</si>
  <si>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</si>
  <si>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</si>
  <si>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</si>
  <si>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</si>
  <si>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</si>
  <si>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</si>
  <si>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</si>
  <si>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</si>
  <si>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</si>
  <si>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</si>
  <si>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</si>
  <si>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</si>
  <si>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</si>
  <si>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</si>
  <si>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</si>
  <si>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</si>
  <si>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</si>
  <si>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</si>
  <si>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</si>
  <si>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</si>
  <si>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</si>
  <si>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</si>
  <si>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</si>
  <si>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</si>
  <si>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</si>
  <si>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</si>
  <si>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</si>
  <si>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</si>
  <si>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</si>
  <si>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</si>
  <si>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</si>
  <si>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</si>
  <si>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</si>
  <si>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</si>
  <si>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</si>
  <si>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</si>
  <si>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</si>
  <si>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</si>
  <si>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</si>
  <si>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</si>
  <si>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</si>
  <si>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</si>
  <si>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</si>
  <si>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</si>
  <si>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</si>
  <si>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</si>
  <si>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</si>
  <si>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</si>
  <si>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</si>
  <si>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</si>
  <si>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</si>
  <si>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</si>
  <si>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</si>
  <si>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</si>
  <si>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</si>
  <si>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</si>
  <si>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</si>
  <si>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</si>
  <si>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</si>
  <si>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</si>
  <si>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</si>
  <si>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</si>
  <si>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</si>
  <si>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</si>
  <si>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</si>
  <si>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</si>
  <si>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</si>
  <si>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</si>
  <si>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</si>
  <si>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</si>
  <si>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</si>
  <si>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</si>
  <si>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</si>
  <si>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</si>
  <si>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</si>
  <si>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</si>
  <si>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</si>
  <si>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</si>
  <si>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</si>
  <si>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</si>
  <si>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</si>
  <si>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</si>
  <si>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</si>
  <si>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</si>
  <si>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</si>
  <si>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</si>
  <si>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</si>
  <si>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</si>
  <si>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</si>
  <si>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</si>
  <si>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</si>
  <si>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</si>
  <si>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</si>
  <si>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</si>
  <si>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</si>
  <si>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</si>
  <si>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</si>
  <si>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</si>
  <si>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</si>
  <si>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</si>
  <si>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</si>
  <si>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</si>
  <si>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</si>
  <si>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</si>
  <si>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</si>
  <si>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</si>
  <si>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</si>
  <si>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</si>
  <si>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</si>
  <si>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</si>
  <si>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</si>
  <si>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</si>
  <si>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</si>
  <si>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</si>
  <si>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</si>
  <si>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</si>
  <si>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</si>
  <si>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</si>
  <si>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</si>
  <si>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</si>
  <si>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</si>
  <si>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</si>
  <si>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</si>
  <si>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</si>
  <si>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</si>
  <si>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</si>
  <si>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</si>
  <si>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</si>
  <si>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</si>
  <si>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</si>
  <si>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</si>
  <si>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</si>
  <si>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</si>
  <si>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</si>
  <si>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</si>
  <si>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</si>
  <si>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</si>
  <si>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</si>
  <si>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</si>
  <si>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</si>
  <si>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</si>
  <si>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</si>
  <si>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</si>
  <si>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</si>
  <si>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</si>
  <si>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</si>
  <si>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</si>
  <si>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</si>
  <si>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</si>
  <si>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</si>
  <si>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</si>
  <si>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</si>
  <si>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</si>
  <si>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</si>
  <si>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</si>
  <si>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</si>
  <si>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</si>
  <si>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</si>
  <si>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</si>
  <si>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</si>
  <si>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</si>
  <si>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</si>
  <si>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</si>
  <si>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</si>
  <si>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</si>
  <si>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</si>
  <si>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</si>
  <si>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</si>
  <si>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</si>
  <si>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</si>
  <si>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</si>
  <si>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</si>
  <si>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</si>
  <si>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</si>
  <si>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</si>
  <si>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</si>
  <si>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</si>
  <si>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</si>
  <si>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</si>
  <si>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</si>
  <si>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</si>
  <si>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</si>
  <si>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</si>
  <si>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</si>
  <si>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</si>
  <si>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</si>
  <si>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</si>
  <si>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</si>
  <si>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</si>
  <si>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</si>
  <si>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</si>
  <si>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</si>
  <si>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</si>
  <si>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</si>
  <si>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</si>
  <si>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</si>
  <si>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</si>
  <si>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</si>
  <si>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</si>
  <si>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</si>
  <si>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</si>
  <si>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</si>
  <si>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</si>
  <si>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</si>
  <si>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</si>
  <si>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</si>
  <si>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</si>
  <si>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</si>
  <si>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</si>
  <si>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</si>
  <si>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</si>
  <si>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</si>
  <si>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</si>
  <si>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</si>
  <si>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</si>
  <si>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</si>
  <si>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</si>
  <si>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</si>
  <si>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</si>
  <si>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</si>
  <si>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</si>
  <si>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</si>
  <si>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</si>
  <si>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</si>
  <si>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</si>
  <si>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</si>
  <si>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</si>
  <si>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</si>
  <si>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</si>
  <si>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</si>
  <si>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</si>
  <si>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</si>
  <si>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</si>
  <si>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</si>
  <si>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</si>
  <si>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</si>
  <si>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</si>
  <si>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</si>
  <si>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</si>
  <si>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</si>
  <si>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</si>
  <si>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</si>
  <si>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</si>
  <si>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</si>
  <si>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</si>
  <si>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</si>
  <si>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</si>
  <si>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</si>
  <si>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</si>
  <si>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</si>
  <si>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</si>
  <si>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</si>
  <si>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</si>
  <si>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</si>
  <si>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</si>
  <si>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</si>
  <si>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</si>
  <si>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</si>
  <si>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</si>
  <si>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</si>
  <si>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</si>
  <si>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</si>
  <si>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</si>
  <si>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</si>
  <si>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</si>
  <si>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</si>
  <si>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</si>
  <si>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</si>
  <si>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</si>
  <si>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</si>
  <si>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</si>
  <si>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</si>
  <si>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</si>
  <si>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</si>
  <si>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</si>
  <si>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</si>
  <si>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</si>
  <si>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</si>
  <si>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</si>
  <si>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</si>
  <si>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</si>
  <si>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</si>
  <si>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</si>
  <si>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</si>
  <si>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</si>
  <si>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</si>
  <si>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</si>
  <si>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</si>
  <si>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</si>
  <si>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</si>
  <si>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</si>
  <si>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</si>
  <si>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</si>
  <si>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</si>
  <si>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</si>
  <si>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</si>
  <si>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</si>
  <si>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</si>
  <si>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</si>
  <si>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</si>
  <si>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</si>
  <si>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</si>
  <si>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</si>
  <si>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</si>
  <si>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</si>
  <si>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</si>
  <si>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</si>
  <si>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</si>
  <si>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</si>
  <si>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</si>
  <si>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</si>
  <si>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</si>
  <si>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</si>
  <si>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</si>
  <si>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</si>
  <si>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</si>
  <si>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</si>
  <si>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</si>
  <si>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</si>
  <si>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</si>
  <si>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</si>
  <si>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</si>
  <si>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</si>
  <si>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</si>
  <si>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</si>
  <si>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</si>
  <si>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</si>
  <si>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</si>
  <si>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</si>
  <si>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</si>
  <si>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</si>
  <si>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</si>
  <si>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</si>
  <si>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</si>
  <si>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</si>
  <si>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</si>
  <si>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</si>
  <si>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</si>
  <si>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</si>
  <si>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</si>
  <si>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</si>
  <si>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</si>
  <si>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</si>
  <si>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</si>
  <si>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</si>
  <si>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</si>
  <si>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</si>
  <si>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</si>
  <si>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</si>
  <si>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</si>
  <si>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</si>
  <si>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</si>
  <si>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</si>
  <si>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</si>
  <si>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</si>
  <si>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</si>
  <si>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</si>
  <si>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</si>
  <si>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</si>
  <si>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</si>
  <si>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</si>
  <si>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</si>
  <si>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</si>
  <si>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</si>
  <si>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</si>
  <si>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</si>
  <si>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</si>
  <si>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</si>
  <si>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</si>
  <si>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</si>
  <si>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</si>
  <si>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</si>
  <si>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</si>
  <si>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</si>
  <si>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</si>
  <si>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</si>
  <si>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</si>
  <si>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</si>
  <si>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</si>
  <si>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</si>
  <si>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</si>
  <si>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</si>
  <si>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</si>
  <si>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</si>
  <si>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</si>
  <si>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</si>
  <si>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</si>
  <si>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</si>
  <si>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</si>
  <si>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</si>
  <si>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</si>
  <si>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</si>
  <si>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</si>
  <si>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</si>
  <si>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</si>
  <si>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</si>
  <si>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</si>
  <si>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</si>
  <si>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</si>
  <si>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</si>
  <si>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</si>
  <si>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</si>
  <si>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</si>
  <si>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</si>
  <si>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</si>
  <si>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</si>
  <si>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</si>
  <si>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</si>
  <si>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</si>
  <si>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</si>
  <si>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</si>
  <si>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</si>
  <si>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</si>
  <si>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</si>
  <si>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</si>
  <si>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</si>
  <si>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</si>
  <si>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</si>
  <si>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</si>
  <si>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</si>
  <si>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</si>
  <si>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</si>
  <si>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</si>
  <si>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</si>
  <si>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</si>
  <si>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</si>
  <si>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</si>
  <si>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</si>
  <si>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</si>
  <si>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</si>
  <si>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</si>
  <si>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</si>
  <si>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</si>
  <si>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</si>
  <si>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</si>
  <si>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</si>
  <si>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</si>
  <si>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</si>
  <si>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</si>
  <si>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</si>
  <si>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</si>
  <si>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</si>
  <si>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</si>
  <si>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</si>
  <si>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</si>
  <si>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</si>
  <si>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</si>
  <si>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</si>
  <si>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</si>
  <si>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</si>
  <si>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</si>
  <si>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</si>
  <si>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</si>
  <si>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</si>
  <si>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</si>
  <si>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</si>
  <si>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</si>
  <si>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</si>
  <si>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</si>
  <si>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</si>
  <si>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</si>
  <si>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</si>
  <si>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</si>
  <si>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</si>
  <si>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</si>
  <si>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</si>
  <si>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</si>
  <si>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</si>
  <si>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</si>
  <si>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</si>
  <si>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</si>
  <si>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</si>
  <si>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</si>
  <si>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</si>
  <si>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</si>
  <si>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</si>
  <si>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</si>
  <si>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</si>
  <si>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</si>
  <si>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</si>
  <si>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</si>
  <si>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</si>
  <si>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</si>
  <si>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</si>
  <si>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</si>
  <si>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</si>
  <si>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</si>
  <si>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</si>
  <si>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</si>
  <si>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</si>
  <si>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</si>
  <si>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</si>
  <si>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</si>
  <si>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</si>
  <si>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</si>
  <si>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</si>
  <si>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</si>
  <si>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</si>
  <si>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</si>
  <si>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</si>
  <si>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</si>
  <si>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</si>
  <si>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</si>
  <si>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</si>
  <si>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</si>
  <si>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</si>
  <si>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</si>
  <si>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</si>
  <si>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</si>
  <si>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</si>
  <si>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</si>
  <si>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</si>
  <si>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</si>
  <si>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</si>
  <si>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</si>
  <si>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</si>
  <si>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</si>
  <si>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</si>
  <si>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</si>
  <si>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</si>
  <si>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</si>
  <si>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</si>
  <si>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</si>
  <si>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</si>
  <si>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</si>
  <si>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</si>
  <si>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</si>
  <si>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</si>
  <si>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</si>
  <si>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</si>
  <si>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</si>
  <si>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</si>
  <si>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</si>
  <si>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</si>
  <si>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</si>
  <si>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</si>
  <si>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</si>
  <si>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</si>
  <si>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</si>
  <si>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</si>
  <si>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</si>
  <si>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</si>
  <si>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</si>
  <si>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</si>
  <si>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</si>
  <si>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</si>
  <si>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</si>
  <si>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</si>
  <si>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</si>
  <si>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</si>
  <si>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</si>
  <si>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</si>
  <si>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</si>
  <si>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</si>
  <si>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</si>
  <si>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</si>
  <si>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</si>
  <si>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</si>
  <si>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</si>
  <si>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</si>
  <si>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</si>
  <si>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</si>
  <si>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</si>
  <si>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</si>
  <si>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</si>
  <si>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</si>
  <si>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</si>
  <si>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</si>
  <si>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</si>
  <si>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</si>
  <si>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</si>
  <si>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</si>
  <si>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</si>
  <si>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</si>
  <si>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</si>
  <si>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</si>
  <si>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</si>
  <si>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</si>
  <si>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</si>
  <si>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</si>
  <si>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</si>
  <si>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</si>
  <si>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</si>
  <si>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</si>
  <si>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</si>
  <si>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</si>
  <si>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</si>
  <si>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</si>
  <si>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</si>
  <si>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</si>
  <si>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</si>
  <si>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</si>
  <si>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</si>
  <si>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</si>
  <si>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</si>
  <si>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</si>
  <si>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</si>
  <si>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</si>
  <si>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</si>
  <si>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</si>
  <si>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</si>
  <si>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</si>
  <si>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</si>
  <si>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</si>
  <si>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</si>
  <si>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</si>
  <si>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</si>
  <si>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</si>
  <si>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</si>
  <si>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</si>
  <si>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</si>
  <si>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</si>
  <si>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</si>
  <si>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</si>
  <si>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</si>
  <si>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</si>
  <si>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</si>
  <si>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</si>
  <si>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</si>
  <si>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</si>
  <si>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</si>
  <si>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</si>
  <si>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</si>
  <si>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</si>
  <si>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</si>
  <si>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</si>
  <si>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</si>
  <si>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</si>
  <si>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</si>
  <si>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</si>
  <si>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</si>
  <si>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</si>
  <si>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</si>
  <si>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</si>
  <si>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</si>
  <si>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</si>
  <si>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</si>
  <si>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</si>
  <si>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</si>
  <si>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</si>
  <si>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</si>
  <si>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</si>
  <si>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</si>
  <si>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</si>
  <si>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</si>
  <si>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</si>
  <si>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</si>
  <si>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</si>
  <si>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</si>
  <si>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</si>
  <si>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</si>
  <si>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</si>
  <si>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</si>
  <si>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</si>
  <si>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</si>
  <si>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</si>
  <si>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</si>
  <si>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</si>
  <si>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</si>
  <si>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</si>
  <si>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</si>
  <si>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</si>
  <si>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</si>
  <si>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</si>
  <si>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</si>
  <si>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</si>
  <si>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</si>
  <si>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</si>
  <si>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</si>
  <si>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</si>
  <si>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</si>
  <si>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</si>
  <si>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</si>
  <si>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</si>
  <si>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</si>
  <si>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</si>
  <si>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</si>
  <si>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</si>
  <si>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</si>
  <si>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</si>
  <si>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</si>
  <si>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</si>
  <si>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</si>
  <si>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</si>
  <si>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</si>
  <si>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</si>
  <si>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</si>
  <si>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</si>
  <si>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</si>
  <si>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</si>
  <si>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</si>
  <si>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</si>
  <si>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</si>
  <si>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</si>
  <si>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</si>
  <si>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</si>
  <si>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</si>
  <si>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</si>
  <si>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</si>
  <si>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</si>
  <si>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</si>
  <si>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</si>
  <si>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</si>
  <si>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</si>
  <si>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</si>
  <si>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</si>
  <si>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</si>
  <si>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</si>
  <si>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</si>
  <si>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</si>
  <si>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</si>
  <si>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</si>
  <si>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</si>
  <si>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</si>
  <si>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</si>
  <si>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</si>
  <si>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</si>
  <si>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</si>
  <si>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</si>
  <si>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</si>
  <si>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</si>
  <si>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</si>
  <si>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</si>
  <si>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</si>
  <si>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</si>
  <si>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</si>
  <si>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</si>
  <si>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</si>
  <si>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</si>
  <si>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</si>
  <si>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</si>
  <si>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</si>
  <si>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</si>
  <si>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</si>
  <si>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</si>
  <si>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</si>
  <si>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</si>
  <si>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</si>
  <si>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</si>
  <si>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</si>
  <si>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</si>
  <si>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</si>
  <si>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</si>
  <si>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</si>
  <si>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</si>
  <si>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</si>
  <si>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</si>
  <si>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</si>
  <si>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</si>
  <si>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</si>
  <si>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</si>
  <si>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</si>
  <si>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</si>
  <si>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</si>
  <si>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</si>
  <si>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</si>
  <si>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</si>
  <si>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</si>
  <si>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</si>
  <si>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</si>
  <si>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</si>
  <si>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</si>
  <si>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</si>
  <si>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</si>
  <si>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</si>
  <si>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</si>
  <si>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</si>
  <si>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</si>
  <si>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</si>
  <si>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</si>
  <si>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</si>
  <si>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</si>
  <si>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</si>
  <si>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</si>
  <si>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</si>
  <si>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</si>
  <si>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</si>
  <si>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</si>
  <si>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</si>
  <si>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</si>
  <si>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</si>
  <si>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</si>
  <si>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</si>
  <si>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</si>
  <si>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</si>
  <si>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</si>
  <si>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</si>
  <si>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</si>
  <si>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</si>
  <si>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</si>
  <si>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</si>
  <si>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</si>
  <si>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</si>
  <si>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</si>
  <si>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</si>
  <si>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</si>
  <si>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</si>
  <si>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</si>
  <si>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</si>
  <si>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</si>
  <si>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</si>
  <si>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</si>
  <si>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</si>
  <si>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</si>
  <si>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</si>
  <si>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</si>
  <si>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</si>
  <si>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</si>
  <si>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</si>
  <si>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</si>
  <si>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</si>
  <si>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</si>
  <si>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</si>
  <si>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</si>
  <si>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</si>
  <si>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</si>
  <si>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</si>
  <si>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</si>
  <si>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</si>
  <si>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</si>
  <si>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</si>
  <si>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</si>
  <si>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</si>
  <si>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</si>
  <si>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</si>
  <si>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</si>
  <si>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</si>
  <si>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</si>
  <si>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</si>
  <si>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</si>
  <si>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</si>
  <si>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</si>
  <si>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</si>
  <si>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</si>
  <si>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</si>
  <si>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</si>
  <si>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</si>
  <si>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</si>
  <si>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</si>
  <si>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</si>
  <si>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</si>
  <si>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</si>
  <si>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</si>
  <si>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</si>
  <si>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</si>
  <si>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</si>
  <si>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</si>
  <si>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</si>
  <si>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</si>
  <si>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</si>
  <si>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</si>
  <si>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</si>
  <si>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</si>
  <si>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</si>
  <si>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</si>
  <si>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</si>
  <si>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</si>
  <si>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</si>
  <si>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</si>
  <si>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</si>
  <si>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</si>
  <si>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</si>
  <si>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</si>
  <si>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</si>
  <si>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</si>
  <si>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</si>
  <si>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</si>
  <si>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</si>
  <si>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</si>
  <si>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</si>
  <si>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</si>
  <si>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</si>
  <si>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</si>
  <si>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</si>
  <si>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</si>
  <si>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</si>
  <si>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</si>
  <si>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</si>
  <si>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</si>
  <si>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</si>
  <si>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</si>
  <si>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</si>
  <si>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</si>
  <si>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</si>
  <si>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</si>
  <si>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</si>
  <si>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</si>
  <si>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</si>
  <si>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</si>
  <si>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</si>
  <si>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</si>
  <si>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</si>
  <si>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</si>
  <si>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</si>
  <si>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</si>
  <si>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</si>
  <si>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</si>
  <si>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</si>
  <si>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</si>
  <si>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</si>
  <si>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</si>
  <si>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</si>
  <si>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</si>
  <si>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</si>
  <si>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</si>
  <si>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</si>
  <si>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</si>
  <si>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</si>
  <si>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</si>
  <si>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</si>
  <si>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</si>
  <si>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</si>
  <si>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</si>
  <si>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</si>
  <si>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</si>
  <si>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</si>
  <si>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</si>
  <si>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</si>
  <si>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</si>
  <si>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</si>
  <si>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</si>
  <si>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</si>
  <si>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</si>
  <si>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</si>
  <si>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</si>
  <si>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</si>
  <si>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</si>
  <si>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</si>
  <si>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</si>
  <si>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</si>
  <si>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</si>
  <si>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</si>
  <si>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</si>
  <si>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</si>
  <si>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</si>
  <si>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</si>
  <si>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</si>
  <si>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</si>
  <si>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</si>
  <si>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</si>
  <si>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</si>
  <si>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</si>
  <si>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</si>
  <si>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</si>
  <si>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</si>
  <si>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</si>
  <si>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</si>
  <si>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</si>
  <si>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</si>
  <si>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</si>
  <si>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</si>
  <si>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</si>
  <si>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</si>
  <si>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</si>
  <si>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</si>
  <si>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</si>
  <si>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</si>
  <si>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</si>
  <si>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</si>
  <si>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</si>
  <si>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</si>
  <si>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</si>
  <si>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</si>
  <si>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</si>
  <si>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</si>
  <si>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</si>
  <si>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</si>
  <si>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</si>
  <si>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</si>
  <si>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</si>
  <si>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</si>
  <si>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</si>
  <si>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</si>
  <si>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</si>
  <si>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</si>
  <si>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</si>
  <si>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</si>
  <si>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</si>
  <si>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</si>
  <si>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</si>
  <si>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</si>
  <si>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</si>
  <si>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</si>
  <si>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</si>
  <si>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</si>
  <si>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</si>
  <si>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</si>
  <si>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</si>
  <si>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</si>
  <si>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</si>
  <si>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</si>
  <si>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</si>
  <si>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</si>
  <si>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</si>
  <si>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</si>
  <si>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</si>
  <si>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</si>
  <si>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</si>
  <si>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</si>
  <si>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</si>
  <si>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</si>
  <si>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</si>
  <si>
    <t>长汽转债</t>
    <phoneticPr fontId="29" type="noConversion"/>
  </si>
  <si>
    <t>20200630购入,20210623售出</t>
    <phoneticPr fontId="29" type="noConversion"/>
  </si>
  <si>
    <t>20200701购入,20210623售出</t>
    <phoneticPr fontId="29" type="noConversion"/>
  </si>
  <si>
    <t>健帆转债</t>
    <phoneticPr fontId="29" type="noConversion"/>
  </si>
  <si>
    <t>DT_HS300_20210608</t>
  </si>
  <si>
    <t>20200606购入</t>
  </si>
  <si>
    <t>DT_HS300_20210609</t>
  </si>
  <si>
    <t>20200607购入</t>
  </si>
  <si>
    <t>DT_HS300_20210610</t>
  </si>
  <si>
    <t>20200608购入</t>
  </si>
  <si>
    <t>DT_HS300_20210611</t>
  </si>
  <si>
    <t>20200609购入</t>
  </si>
  <si>
    <t>DT_HS300_20210615</t>
  </si>
  <si>
    <t>20200613购入</t>
  </si>
  <si>
    <t>DT_HS300_20210616</t>
  </si>
  <si>
    <t>20200614购入</t>
  </si>
  <si>
    <t>DT_HS300_20210617</t>
  </si>
  <si>
    <t>20200615购入</t>
  </si>
  <si>
    <t>DT_HS300_20210618</t>
  </si>
  <si>
    <t>20200616购入</t>
  </si>
  <si>
    <t>DT_HS300_20210621</t>
  </si>
  <si>
    <t>DT_HS300_20210622</t>
  </si>
  <si>
    <t>20200620购入</t>
  </si>
  <si>
    <t>DT_HS300_20210623</t>
  </si>
  <si>
    <t>20200621购入</t>
  </si>
  <si>
    <t>DT_HS300_20210624</t>
  </si>
  <si>
    <t>DT_HS300_20210625</t>
  </si>
  <si>
    <t>DT_ZZ500_20210608</t>
  </si>
  <si>
    <t>20210608购入</t>
  </si>
  <si>
    <t>DT_ZZ500_20210609</t>
  </si>
  <si>
    <t>20210609购入</t>
  </si>
  <si>
    <t>DT_ZZ500_20210610</t>
  </si>
  <si>
    <t>20210610购入</t>
  </si>
  <si>
    <t>DT_ZZ500_20210611</t>
  </si>
  <si>
    <t>20210611购入</t>
  </si>
  <si>
    <t>DT_ZZ500_20210615</t>
  </si>
  <si>
    <t>20210615购入</t>
  </si>
  <si>
    <t>DT_ZZ500_20210616</t>
  </si>
  <si>
    <t>20210616购入</t>
  </si>
  <si>
    <t>DT_ZZ500_20210617</t>
  </si>
  <si>
    <t>20210617购入</t>
  </si>
  <si>
    <t>DT_ZZ500_20210618</t>
  </si>
  <si>
    <t>20210618购入</t>
  </si>
  <si>
    <t>DT_ZZ500_20210621</t>
  </si>
  <si>
    <t>20210621购入</t>
  </si>
  <si>
    <t>DT_ZZ500_20210622</t>
  </si>
  <si>
    <t>20210622购入</t>
  </si>
  <si>
    <t>DT_ZZ500_20210623</t>
  </si>
  <si>
    <t>20210623购入</t>
  </si>
  <si>
    <t>DT_ZZ500_20210624</t>
  </si>
  <si>
    <t>20210624购入</t>
  </si>
  <si>
    <t>DT_ZZ500_20210625</t>
  </si>
  <si>
    <t>20210625购入</t>
  </si>
  <si>
    <t>DT_ZZ500_20210628</t>
    <phoneticPr fontId="29" type="noConversion"/>
  </si>
  <si>
    <t>20210628购入</t>
    <phoneticPr fontId="29" type="noConversion"/>
  </si>
  <si>
    <t>DT_HS300_20210628</t>
    <phoneticPr fontId="29" type="noConversion"/>
  </si>
  <si>
    <t>20200628购入</t>
    <phoneticPr fontId="29" type="noConversion"/>
  </si>
  <si>
    <t>20200702购入,20210712售出</t>
    <phoneticPr fontId="29" type="noConversion"/>
  </si>
  <si>
    <t>DT_HS300_20210629</t>
  </si>
  <si>
    <t>20200629购入</t>
  </si>
  <si>
    <t>DT_HS300_20210630</t>
  </si>
  <si>
    <t>20200630购入</t>
  </si>
  <si>
    <t>DT_HS300_20210701</t>
    <phoneticPr fontId="29" type="noConversion"/>
  </si>
  <si>
    <t>20200701购入</t>
    <phoneticPr fontId="29" type="noConversion"/>
  </si>
  <si>
    <t>DT_HS300_20210702</t>
  </si>
  <si>
    <t>20200702购入</t>
  </si>
  <si>
    <t>DT_HS300_20210705</t>
  </si>
  <si>
    <t>20200705购入</t>
  </si>
  <si>
    <t>DT_HS300_20210706</t>
  </si>
  <si>
    <t>DT_HS300_20210707</t>
  </si>
  <si>
    <t>DT_HS300_20210708</t>
  </si>
  <si>
    <t>DT_HS300_20210709</t>
  </si>
  <si>
    <t>DT_HS300_20210712</t>
  </si>
  <si>
    <t>20200712购入</t>
  </si>
  <si>
    <t>DT_HS300_20210713</t>
  </si>
  <si>
    <t>DT_HS300_20210714</t>
  </si>
  <si>
    <t>DT_HS300_20210715</t>
  </si>
  <si>
    <t>DT_HS300_20210716</t>
  </si>
  <si>
    <t>DT_HS300_20210719</t>
  </si>
  <si>
    <t>20200719购入</t>
  </si>
  <si>
    <t>DT_HS300_20210720</t>
  </si>
  <si>
    <t>DT_HS300_20210721</t>
  </si>
  <si>
    <t>DT_HS300_20210722</t>
  </si>
  <si>
    <t>DT_HS300_20210723</t>
  </si>
  <si>
    <t>DT_HS300_20210726</t>
  </si>
  <si>
    <t>20200726购入</t>
  </si>
  <si>
    <t>DT_HS300_20210727</t>
  </si>
  <si>
    <t>DT_HS300_20210728</t>
  </si>
  <si>
    <t>DT_HS300_20210729</t>
  </si>
  <si>
    <t>DT_HS300_20210730</t>
  </si>
  <si>
    <t>DT_HS300_20210802</t>
  </si>
  <si>
    <t>20200802购入</t>
  </si>
  <si>
    <t>DT_HS300_20210803</t>
  </si>
  <si>
    <t>20200803购入</t>
  </si>
  <si>
    <t>DT_ZZ500_20210629</t>
  </si>
  <si>
    <t>20210629购入</t>
  </si>
  <si>
    <t>DT_ZZ500_20210630</t>
  </si>
  <si>
    <t>20210630购入</t>
  </si>
  <si>
    <t>DT_ZZ500_20210701</t>
    <phoneticPr fontId="29" type="noConversion"/>
  </si>
  <si>
    <t>20210701购入</t>
    <phoneticPr fontId="29" type="noConversion"/>
  </si>
  <si>
    <t>DT_ZZ500_20210702</t>
  </si>
  <si>
    <t>20210702购入</t>
  </si>
  <si>
    <t>DT_ZZ500_20210705</t>
  </si>
  <si>
    <t>20210705购入</t>
  </si>
  <si>
    <t>DT_ZZ500_20210706</t>
  </si>
  <si>
    <t>20210706购入</t>
  </si>
  <si>
    <t>DT_ZZ500_20210707</t>
  </si>
  <si>
    <t>20210707购入</t>
  </si>
  <si>
    <t>DT_ZZ500_20210708</t>
  </si>
  <si>
    <t>20210708购入</t>
  </si>
  <si>
    <t>DT_ZZ500_20210709</t>
  </si>
  <si>
    <t>20210709购入</t>
  </si>
  <si>
    <t>DT_ZZ500_20210712</t>
  </si>
  <si>
    <t>20210712购入</t>
  </si>
  <si>
    <t>DT_ZZ500_20210713</t>
  </si>
  <si>
    <t>20210713购入</t>
  </si>
  <si>
    <t>DT_ZZ500_20210714</t>
  </si>
  <si>
    <t>20210714购入</t>
  </si>
  <si>
    <t>DT_ZZ500_20210715</t>
  </si>
  <si>
    <t>20210715购入</t>
  </si>
  <si>
    <t>DT_ZZ500_20210716</t>
  </si>
  <si>
    <t>20210716购入</t>
  </si>
  <si>
    <t>DT_ZZ500_20210719</t>
  </si>
  <si>
    <t>20210719购入</t>
  </si>
  <si>
    <t>DT_ZZ500_20210720</t>
  </si>
  <si>
    <t>20210720购入</t>
  </si>
  <si>
    <t>DT_ZZ500_20210721</t>
  </si>
  <si>
    <t>20210721购入</t>
  </si>
  <si>
    <t>DT_ZZ500_20210722</t>
  </si>
  <si>
    <t>20210722购入</t>
  </si>
  <si>
    <t>DT_ZZ500_20210723</t>
  </si>
  <si>
    <t>20210723购入</t>
  </si>
  <si>
    <t>DT_ZZ500_20210726</t>
  </si>
  <si>
    <t>20210726购入</t>
  </si>
  <si>
    <t>DT_ZZ500_20210727</t>
  </si>
  <si>
    <t>20210727购入</t>
  </si>
  <si>
    <t>DT_ZZ500_20210728</t>
  </si>
  <si>
    <t>20210728购入</t>
  </si>
  <si>
    <t>DT_ZZ500_20210729</t>
  </si>
  <si>
    <t>20210729购入</t>
  </si>
  <si>
    <t>DT_ZZ500_20210730</t>
  </si>
  <si>
    <t>20210730购入</t>
  </si>
  <si>
    <t>DT_ZZ500_20210802</t>
  </si>
  <si>
    <t>20210802购入</t>
  </si>
  <si>
    <t>DT_ZZ500_20210803</t>
  </si>
  <si>
    <t>20210803购入</t>
  </si>
  <si>
    <t>20200703购入,20210715售出</t>
    <phoneticPr fontId="29" type="noConversion"/>
  </si>
  <si>
    <t>富瀚转债</t>
    <phoneticPr fontId="29" type="noConversion"/>
  </si>
  <si>
    <t>天合转债</t>
    <phoneticPr fontId="29" type="noConversion"/>
  </si>
  <si>
    <t>DT_HS300_20210804</t>
  </si>
  <si>
    <t>DT_HS300_20210805</t>
  </si>
  <si>
    <t>DT_HS300_20210806</t>
  </si>
  <si>
    <t>DT_HS300_20210809</t>
  </si>
  <si>
    <t>20200809购入</t>
  </si>
  <si>
    <t>DT_HS300_20210810</t>
  </si>
  <si>
    <t>DT_HS300_20210811</t>
  </si>
  <si>
    <t>DT_HS300_20210812</t>
  </si>
  <si>
    <t>DT_HS300_20210813</t>
  </si>
  <si>
    <t>DT_HS300_20210816</t>
  </si>
  <si>
    <t>20200816购入</t>
  </si>
  <si>
    <t>DT_HS300_20210817</t>
  </si>
  <si>
    <t>DT_HS300_20210818</t>
  </si>
  <si>
    <t>DT_HS300_20210819</t>
  </si>
  <si>
    <t>DT_HS300_20210820</t>
  </si>
  <si>
    <t>DT_HS300_20210823</t>
  </si>
  <si>
    <t>20200823购入</t>
  </si>
  <si>
    <t>DT_HS300_20210824</t>
  </si>
  <si>
    <t>DT_HS300_20210825</t>
  </si>
  <si>
    <t>DT_HS300_20210826</t>
  </si>
  <si>
    <t>DT_HS300_20210827</t>
  </si>
  <si>
    <t>DT_HS300_20210830</t>
  </si>
  <si>
    <t>20200830购入</t>
  </si>
  <si>
    <t>DT_ZZ500_20210804</t>
  </si>
  <si>
    <t>20210804购入</t>
  </si>
  <si>
    <t>DT_ZZ500_20210805</t>
  </si>
  <si>
    <t>20210805购入</t>
  </si>
  <si>
    <t>DT_ZZ500_20210806</t>
  </si>
  <si>
    <t>20210806购入</t>
  </si>
  <si>
    <t>DT_ZZ500_20210809</t>
  </si>
  <si>
    <t>20210809购入</t>
  </si>
  <si>
    <t>DT_ZZ500_20210810</t>
  </si>
  <si>
    <t>20210810购入</t>
  </si>
  <si>
    <t>DT_ZZ500_20210811</t>
  </si>
  <si>
    <t>20210811购入</t>
  </si>
  <si>
    <t>DT_ZZ500_20210812</t>
  </si>
  <si>
    <t>20210812购入</t>
  </si>
  <si>
    <t>DT_ZZ500_20210813</t>
  </si>
  <si>
    <t>20210813购入</t>
  </si>
  <si>
    <t>DT_ZZ500_20210816</t>
  </si>
  <si>
    <t>20210816购入</t>
  </si>
  <si>
    <t>DT_ZZ500_20210817</t>
  </si>
  <si>
    <t>20210817购入</t>
  </si>
  <si>
    <t>DT_ZZ500_20210818</t>
  </si>
  <si>
    <t>20210818购入</t>
  </si>
  <si>
    <t>DT_ZZ500_20210819</t>
  </si>
  <si>
    <t>20210819购入</t>
  </si>
  <si>
    <t>DT_ZZ500_20210820</t>
  </si>
  <si>
    <t>20210820购入</t>
  </si>
  <si>
    <t>DT_ZZ500_20210823</t>
  </si>
  <si>
    <t>20210823购入</t>
  </si>
  <si>
    <t>DT_ZZ500_20210824</t>
  </si>
  <si>
    <t>20210824购入</t>
  </si>
  <si>
    <t>DT_ZZ500_20210825</t>
  </si>
  <si>
    <t>20210825购入</t>
  </si>
  <si>
    <t>DT_ZZ500_20210826</t>
  </si>
  <si>
    <t>20210826购入</t>
  </si>
  <si>
    <t>DT_ZZ500_20210827</t>
  </si>
  <si>
    <t>20210827购入</t>
  </si>
  <si>
    <t>DT_ZZ500_20210830</t>
  </si>
  <si>
    <t>20210830购入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</si>
</sst>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0" fontId="40" fillId="0" borderId="0" xfId="1" applyNumberFormat="1" applyFont="1" applyBorder="1" applyAlignment="1" applyProtection="1"/>
    <xf numFmtId="49" fontId="19" fillId="2" borderId="0" xfId="0" applyNumberFormat="1" applyFont="1" applyFill="1"/>
    <xf numFmtId="2" fontId="9" fillId="2" borderId="0" xfId="0" applyNumberFormat="1" applyFont="1" applyFill="1"/>
    <xf numFmtId="179" fontId="9" fillId="2" borderId="0" xfId="0" applyNumberFormat="1" applyFont="1" applyFill="1"/>
    <xf numFmtId="10" fontId="9" fillId="2" borderId="0" xfId="1" applyNumberFormat="1" applyFont="1" applyFill="1" applyBorder="1" applyAlignment="1" applyProtection="1"/>
    <xf numFmtId="177" fontId="9" fillId="2" borderId="0" xfId="0" applyNumberFormat="1" applyFont="1" applyFill="1"/>
    <xf numFmtId="178" fontId="9" fillId="2" borderId="0" xfId="0" applyNumberFormat="1" applyFont="1" applyFill="1" applyAlignment="1">
      <alignment wrapText="1"/>
    </xf>
    <xf numFmtId="184" fontId="12" fillId="2" borderId="0" xfId="0" applyNumberFormat="1" applyFont="1" applyFill="1" applyAlignment="1"/>
    <xf numFmtId="184" fontId="12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2" fontId="8" fillId="2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7"/>
  <sheetViews>
    <sheetView zoomScale="110" zoomScaleNormal="110" workbookViewId="0">
      <pane xSplit="1" ySplit="1" topLeftCell="B268" activePane="bottomRight" state="frozen"/>
      <selection activeCell="G436" sqref="G436"/>
      <selection pane="topRight" activeCell="G436" sqref="G436"/>
      <selection pane="bottomLeft" activeCell="G436" sqref="G436"/>
      <selection pane="bottomRight" activeCell="C276" sqref="C276"/>
    </sheetView>
  </sheetViews>
  <sheetFormatPr baseColWidth="10" defaultColWidth="8.7109375" defaultRowHeight="19"/>
  <cols>
    <col min="1" max="1" width="14.5703125" style="1" customWidth="1"/>
    <col min="2" max="2" width="4.28515625" style="2" customWidth="1"/>
    <col min="3" max="3" width="8.42578125" style="9" customWidth="1"/>
    <col min="4" max="4" width="7.42578125" style="9" customWidth="1"/>
    <col min="5" max="5" width="4.42578125" style="2" customWidth="1"/>
    <col min="6" max="6" width="9.140625" style="3" customWidth="1"/>
    <col min="7" max="7" width="7.42578125" style="4" customWidth="1"/>
    <col min="8" max="8" width="9.42578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10.42578125" style="2" customWidth="1"/>
    <col min="19" max="19" width="7.140625" style="1" customWidth="1"/>
    <col min="20" max="20" width="6.140625" style="1" customWidth="1"/>
    <col min="21" max="21" width="7.140625" style="1" customWidth="1"/>
    <col min="22" max="22" width="7.7109375" style="1" customWidth="1"/>
    <col min="23" max="23" width="7.42578125" style="1" customWidth="1"/>
    <col min="24" max="24" width="4.7109375" style="1" customWidth="1"/>
    <col min="25" max="25" width="11.28515625" style="2" customWidth="1"/>
    <col min="26" max="26" width="9.140625" style="185" customWidth="1"/>
    <col min="27" max="28" width="6.5703125" style="185" customWidth="1"/>
    <col min="29" max="29" width="7.42578125" style="9" customWidth="1"/>
    <col min="30" max="1024" width="8.85546875" style="2" customWidth="1"/>
  </cols>
  <sheetData>
    <row r="1" spans="1:1024" s="130" customFormat="1" ht="40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1.7622</v>
      </c>
      <c r="G1" s="127" t="s">
        <v>5</v>
      </c>
      <c r="H1" s="135" t="str">
        <f>ROUND(SUM(H2:H19427),2)&amp;"盈利"</f>
        <v>1756.35盈利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TEXT(ROUND(SUM(H2:H19427)/SUM(M2:M19427)*365,4),"0.00%" &amp;  " 
年化")</f>
        <v>13.11%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4.028540000000002E-2</v>
      </c>
      <c r="H17" s="5">
        <f>IF(G17="",$F$1*C17-B17,G17-B17)</f>
        <v>4.8342480000000023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2021-08-29</v>
      </c>
      <c r="M17" s="18">
        <f ca="1">(L17-K17+1)*B17</f>
        <v>50040</v>
      </c>
      <c r="N17" s="19">
        <f ca="1">H17/M17*365</f>
        <v>3.5261800959232634E-2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0.16971459999999999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3.4998800000000094E-2</v>
      </c>
      <c r="H19" s="5">
        <f>IF(G19="",$F$1*C19-B19,G19-B19)</f>
        <v>4.1998560000000111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2021-08-29</v>
      </c>
      <c r="M19" s="18">
        <f ca="1">(L19-K19+1)*B19</f>
        <v>49560</v>
      </c>
      <c r="N19" s="19">
        <f ca="1">H19/M19*365</f>
        <v>3.0931142857142938E-2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0.17500119999999991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4.4103499999999941E-2</v>
      </c>
      <c r="H20" s="5">
        <f>IF(G20="",$F$1*C20-B20,G20-B20)</f>
        <v>5.2924199999999928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2021-08-29</v>
      </c>
      <c r="M20" s="18">
        <f ca="1">(L20-K20+1)*B20</f>
        <v>49440</v>
      </c>
      <c r="N20" s="19">
        <f ca="1">H20/M20*365</f>
        <v>3.907227548543684E-2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0.16589650000000009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4.5278300000000132E-2</v>
      </c>
      <c r="H34" s="5">
        <f>IF(G34="",$F$1*C34-B34,G34-B34)</f>
        <v>5.4333960000000161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2021-08-29</v>
      </c>
      <c r="M34" s="18">
        <f ca="1">(L34-K34+1)*B34</f>
        <v>47040</v>
      </c>
      <c r="N34" s="19">
        <f ca="1">H34/M34*365</f>
        <v>4.2159641581632774E-2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0.16472169999999989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4.4250349999999966E-2</v>
      </c>
      <c r="H35" s="5">
        <f>IF(G35="",$F$1*C35-B35,G35-B35)</f>
        <v>5.3100419999999957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2021-08-29</v>
      </c>
      <c r="M35" s="18">
        <f ca="1">(L35-K35+1)*B35</f>
        <v>46920</v>
      </c>
      <c r="N35" s="19">
        <f ca="1">H35/M35*365</f>
        <v>4.1307871483375926E-2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0.16574965000000005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4.4103499999999941E-2</v>
      </c>
      <c r="H36" s="5">
        <f>IF(G36="",$F$1*C36-B36,G36-B36)</f>
        <v>5.2924199999999928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2021-08-29</v>
      </c>
      <c r="M36" s="18">
        <f ca="1">(L36-K36+1)*B36</f>
        <v>46800</v>
      </c>
      <c r="N36" s="19">
        <f ca="1">H36/M36*365</f>
        <v>4.1276352564102503E-2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0.16589650000000009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3.4411399999999995E-2</v>
      </c>
      <c r="H44" s="5">
        <f>IF(G44="",$F$1*C44-B44,G44-B44)</f>
        <v>4.1293679999999995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2021-08-29</v>
      </c>
      <c r="M44" s="18">
        <f ca="1">(L44-K44+1)*B44</f>
        <v>45360</v>
      </c>
      <c r="N44" s="19">
        <f ca="1">H44/M44*365</f>
        <v>3.3227939153439148E-2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0.17558860000000004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3.4998800000000094E-2</v>
      </c>
      <c r="H45" s="5">
        <f>IF(G45="",$F$1*C45-B45,G45-B45)</f>
        <v>4.1998560000000111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2021-08-29</v>
      </c>
      <c r="M45" s="18">
        <f ca="1">(L45-K45+1)*B45</f>
        <v>45240</v>
      </c>
      <c r="N45" s="19">
        <f ca="1">H45/M45*365</f>
        <v>3.3884779840848894E-2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0.17500119999999991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4.4984599999999965E-2</v>
      </c>
      <c r="H49" s="5">
        <f>IF(G49="",$F$1*C49-B49,G49-B49)</f>
        <v>5.3981519999999961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2021-08-29</v>
      </c>
      <c r="M49" s="18">
        <f ca="1">(L49-K49+1)*B49</f>
        <v>44520</v>
      </c>
      <c r="N49" s="19">
        <f ca="1">H49/M49*365</f>
        <v>4.4257086253369243E-2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0.16501540000000006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4.3662949999999867E-2</v>
      </c>
      <c r="H50" s="5">
        <f>IF(G50="",$F$1*C50-B50,G50-B50)</f>
        <v>5.2395539999999841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2021-08-29</v>
      </c>
      <c r="M50" s="18">
        <f ca="1">(L50-K50+1)*B50</f>
        <v>44400</v>
      </c>
      <c r="N50" s="19">
        <f ca="1">H50/M50*365</f>
        <v>4.3072910135135006E-2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0.16633705000000015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2.6628349999999894E-2</v>
      </c>
      <c r="H53" s="5">
        <f t="shared" ref="H53:H58" si="2">IF(G53="",$F$1*C53-B53,G53-B53)</f>
        <v>3.1954019999999872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2021-08-29</v>
      </c>
      <c r="M53" s="18">
        <f t="shared" ref="M53:M58" ca="1" si="5">(L53-K53+1)*B53</f>
        <v>44040</v>
      </c>
      <c r="N53" s="19">
        <f t="shared" ref="N53:N58" ca="1" si="6">H53/M53*365</f>
        <v>2.6483236376021693E-2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0.18337165000000014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3.2208650000000102E-2</v>
      </c>
      <c r="H54" s="5">
        <f t="shared" si="2"/>
        <v>3.8650380000000126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2021-08-29</v>
      </c>
      <c r="M54" s="18">
        <f t="shared" ca="1" si="5"/>
        <v>43680</v>
      </c>
      <c r="N54" s="19">
        <f t="shared" ca="1" si="6"/>
        <v>3.229713530219791E-2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0.1777913499999999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2.6922050000000062E-2</v>
      </c>
      <c r="H55" s="5">
        <f t="shared" si="2"/>
        <v>3.2306460000000072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2021-08-29</v>
      </c>
      <c r="M55" s="18">
        <f t="shared" ca="1" si="5"/>
        <v>43560</v>
      </c>
      <c r="N55" s="19">
        <f t="shared" ca="1" si="6"/>
        <v>2.707038085399455E-2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0.18307794999999996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2.6481500000000106E-2</v>
      </c>
      <c r="H56" s="5">
        <f t="shared" si="2"/>
        <v>3.1777800000000127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2021-08-29</v>
      </c>
      <c r="M56" s="18">
        <f t="shared" ca="1" si="5"/>
        <v>43440</v>
      </c>
      <c r="N56" s="19">
        <f t="shared" ca="1" si="6"/>
        <v>2.6700959944751489E-2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0.18351849999999992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3.1914949999999935E-2</v>
      </c>
      <c r="H57" s="5">
        <f t="shared" si="2"/>
        <v>3.8297939999999926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2021-08-29</v>
      </c>
      <c r="M57" s="18">
        <f t="shared" ca="1" si="5"/>
        <v>43320</v>
      </c>
      <c r="N57" s="19">
        <f t="shared" ca="1" si="6"/>
        <v>3.2268578254847587E-2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0.17808505000000008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4.131334999999995E-2</v>
      </c>
      <c r="H58" s="5">
        <f t="shared" si="2"/>
        <v>4.9576019999999943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2021-08-29</v>
      </c>
      <c r="M58" s="18">
        <f t="shared" ca="1" si="5"/>
        <v>43200</v>
      </c>
      <c r="N58" s="19">
        <f t="shared" ca="1" si="6"/>
        <v>4.1887146527777731E-2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0.16868665000000008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4.7007866666666585E-2</v>
      </c>
      <c r="H68" s="5">
        <f>IF(G68="",$F$1*C68-B68,G68-B68)</f>
        <v>6.3460619999999892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2021-08-29</v>
      </c>
      <c r="M68" s="18">
        <f ca="1">(L68-K68+1)*B68</f>
        <v>46710</v>
      </c>
      <c r="N68" s="19">
        <f ca="1">H68/M68*365</f>
        <v>4.9589223506743656E-2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0.17299213333333344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2.8994266666666556E-2</v>
      </c>
      <c r="H78" s="5">
        <f t="shared" ref="H78:H87" si="21">IF(G78="",$F$1*C78-B78,G78-B78)</f>
        <v>3.9142259999999851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2021-08-29</v>
      </c>
      <c r="M78" s="18">
        <f t="shared" ref="M78:M87" ca="1" si="24">(L78-K78+1)*B78</f>
        <v>43470</v>
      </c>
      <c r="N78" s="19">
        <f t="shared" ref="N78:N87" ca="1" si="25">H78/M78*365</f>
        <v>3.2866171842649977E-2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0.19100573333333348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2.5600400000000079E-2</v>
      </c>
      <c r="H79" s="5">
        <f t="shared" si="21"/>
        <v>3.0720480000000094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2021-08-29</v>
      </c>
      <c r="M79" s="18">
        <f t="shared" ca="1" si="24"/>
        <v>38520</v>
      </c>
      <c r="N79" s="19">
        <f t="shared" ca="1" si="25"/>
        <v>2.91094890965733E-2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0.18439959999999994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3.206179999999996E-2</v>
      </c>
      <c r="H80" s="5">
        <f t="shared" si="21"/>
        <v>3.8474159999999955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2021-08-29</v>
      </c>
      <c r="M80" s="18">
        <f t="shared" ca="1" si="24"/>
        <v>38400</v>
      </c>
      <c r="N80" s="19">
        <f t="shared" ca="1" si="25"/>
        <v>3.6570490624999959E-2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0.17793820000000005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3.294289999999999E-2</v>
      </c>
      <c r="H81" s="5">
        <f t="shared" si="21"/>
        <v>3.9531479999999988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2021-08-29</v>
      </c>
      <c r="M81" s="18">
        <f t="shared" ca="1" si="24"/>
        <v>38280</v>
      </c>
      <c r="N81" s="19">
        <f t="shared" ca="1" si="25"/>
        <v>3.7693286833855789E-2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0.17705710000000002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3.4411399999999995E-2</v>
      </c>
      <c r="H82" s="5">
        <f t="shared" si="21"/>
        <v>4.1293679999999995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2021-08-29</v>
      </c>
      <c r="M82" s="18">
        <f t="shared" ca="1" si="24"/>
        <v>38160</v>
      </c>
      <c r="N82" s="19">
        <f t="shared" ca="1" si="25"/>
        <v>3.9497361635220121E-2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0.17558860000000004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4.2047599999999956E-2</v>
      </c>
      <c r="H83" s="5">
        <f t="shared" si="21"/>
        <v>5.0457119999999946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2021-08-29</v>
      </c>
      <c r="M83" s="18">
        <f t="shared" ca="1" si="24"/>
        <v>37800</v>
      </c>
      <c r="N83" s="19">
        <f t="shared" ca="1" si="25"/>
        <v>4.8721822222222176E-2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0.16795240000000006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3.4085066666666664E-2</v>
      </c>
      <c r="H84" s="5">
        <f t="shared" si="21"/>
        <v>4.6014839999999992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2021-08-29</v>
      </c>
      <c r="M84" s="18">
        <f t="shared" ca="1" si="24"/>
        <v>42390</v>
      </c>
      <c r="N84" s="19">
        <f t="shared" ca="1" si="25"/>
        <v>3.9621176220806791E-2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0.18591493333333337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3.4411399999999995E-2</v>
      </c>
      <c r="H85" s="5">
        <f t="shared" si="21"/>
        <v>4.1293679999999995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2021-08-29</v>
      </c>
      <c r="M85" s="18">
        <f t="shared" ca="1" si="24"/>
        <v>37560</v>
      </c>
      <c r="N85" s="19">
        <f t="shared" ca="1" si="25"/>
        <v>4.012830990415335E-2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0.17558860000000004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3.7348400000000011E-2</v>
      </c>
      <c r="H86" s="5">
        <f t="shared" si="21"/>
        <v>4.4818080000000009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2021-08-29</v>
      </c>
      <c r="M86" s="18">
        <f t="shared" ca="1" si="24"/>
        <v>37440</v>
      </c>
      <c r="N86" s="19">
        <f t="shared" ca="1" si="25"/>
        <v>4.3692839743589756E-2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0.17265160000000002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4.9488000000000011E-2</v>
      </c>
      <c r="H87" s="5">
        <f t="shared" si="21"/>
        <v>6.6808800000000019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2021-08-29</v>
      </c>
      <c r="M87" s="18">
        <f t="shared" ca="1" si="24"/>
        <v>41985</v>
      </c>
      <c r="N87" s="19">
        <f t="shared" ca="1" si="25"/>
        <v>5.8080771704180079E-2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0.17051200000000002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5.3273466666666568E-2</v>
      </c>
      <c r="H89" s="5">
        <f t="shared" ref="H89:H120" si="40">IF(G89="",$F$1*C89-B89,G89-B89)</f>
        <v>7.1919179999999869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2021-08-29</v>
      </c>
      <c r="M89" s="18">
        <f t="shared" ref="M89:M120" ca="1" si="43">(L89-K89+1)*B89</f>
        <v>41445</v>
      </c>
      <c r="N89" s="19">
        <f t="shared" ref="N89:N120" ca="1" si="44">H89/M89*365</f>
        <v>6.3338160694896728E-2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0.16672653333333345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4.5180399999999829E-2</v>
      </c>
      <c r="H90" s="5">
        <f t="shared" si="40"/>
        <v>6.0993539999999768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2021-08-29</v>
      </c>
      <c r="M90" s="18">
        <f t="shared" ca="1" si="43"/>
        <v>41310</v>
      </c>
      <c r="N90" s="19">
        <f t="shared" ca="1" si="44"/>
        <v>5.3891653594771036E-2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0.17481960000000019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3.6956800000000047E-2</v>
      </c>
      <c r="H91" s="5">
        <f t="shared" si="40"/>
        <v>4.9891680000000065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2021-08-29</v>
      </c>
      <c r="M91" s="18">
        <f t="shared" ca="1" si="43"/>
        <v>41175</v>
      </c>
      <c r="N91" s="19">
        <f t="shared" ca="1" si="44"/>
        <v>4.4226990163934485E-2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0.18304319999999999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5.3142933333333323E-2</v>
      </c>
      <c r="H92" s="5">
        <f t="shared" si="40"/>
        <v>7.1742959999999982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2021-08-29</v>
      </c>
      <c r="M92" s="18">
        <f t="shared" ca="1" si="43"/>
        <v>41040</v>
      </c>
      <c r="N92" s="19">
        <f t="shared" ca="1" si="44"/>
        <v>6.3806482456140332E-2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0.16685706666666672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4.766053333333347E-2</v>
      </c>
      <c r="H93" s="5">
        <f t="shared" si="40"/>
        <v>6.434172000000018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2021-08-29</v>
      </c>
      <c r="M93" s="18">
        <f t="shared" ca="1" si="43"/>
        <v>40635</v>
      </c>
      <c r="N93" s="19">
        <f t="shared" ca="1" si="44"/>
        <v>5.7794334440753208E-2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0.17233946666666655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3.578199999999996E-2</v>
      </c>
      <c r="H94" s="5">
        <f t="shared" si="40"/>
        <v>4.8305699999999945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2021-08-29</v>
      </c>
      <c r="M94" s="18">
        <f t="shared" ca="1" si="43"/>
        <v>40500</v>
      </c>
      <c r="N94" s="19">
        <f t="shared" ca="1" si="44"/>
        <v>4.3534766666666613E-2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0.18421800000000008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2.8472133333333347E-2</v>
      </c>
      <c r="H95" s="5">
        <f t="shared" si="40"/>
        <v>3.8437380000000019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2021-08-29</v>
      </c>
      <c r="M95" s="18">
        <f t="shared" ca="1" si="43"/>
        <v>40365</v>
      </c>
      <c r="N95" s="19">
        <f t="shared" ca="1" si="44"/>
        <v>3.4756952062430339E-2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0.19152786666666669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1.4113466666666623E-2</v>
      </c>
      <c r="H96" s="5">
        <f t="shared" si="40"/>
        <v>1.9053179999999941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2021-08-29</v>
      </c>
      <c r="M96" s="18">
        <f t="shared" ca="1" si="43"/>
        <v>40230</v>
      </c>
      <c r="N96" s="19">
        <f t="shared" ca="1" si="44"/>
        <v>1.7286628635346704E-2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0.2058865333333334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1.414610000000008E-2</v>
      </c>
      <c r="H97" s="5">
        <f t="shared" si="40"/>
        <v>1.6975320000000096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2021-08-29</v>
      </c>
      <c r="M97" s="18">
        <f t="shared" ca="1" si="43"/>
        <v>35640</v>
      </c>
      <c r="N97" s="19">
        <f t="shared" ca="1" si="44"/>
        <v>1.7384937710437809E-2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0.19585389999999994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-4.5038499999999239E-3</v>
      </c>
      <c r="H98" s="5">
        <f t="shared" si="40"/>
        <v>-0.54046199999999089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2021-08-29</v>
      </c>
      <c r="M98" s="18">
        <f t="shared" ca="1" si="43"/>
        <v>35280</v>
      </c>
      <c r="N98" s="19">
        <f t="shared" ca="1" si="44"/>
        <v>-5.5915144557822181E-3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0.21450384999999994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7.8275000000012081E-4</v>
      </c>
      <c r="H99" s="5">
        <f t="shared" si="40"/>
        <v>9.3930000000014502E-2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2021-08-29</v>
      </c>
      <c r="M99" s="18">
        <f t="shared" ca="1" si="43"/>
        <v>35160</v>
      </c>
      <c r="N99" s="19">
        <f t="shared" ca="1" si="44"/>
        <v>9.7509812286704475E-4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0.20921724999999991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1.0327999999999922E-2</v>
      </c>
      <c r="H100" s="5">
        <f t="shared" si="40"/>
        <v>1.2393599999999907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2021-08-29</v>
      </c>
      <c r="M100" s="18">
        <f t="shared" ca="1" si="43"/>
        <v>35040</v>
      </c>
      <c r="N100" s="19">
        <f t="shared" ca="1" si="44"/>
        <v>1.2909999999999904E-2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0.1996720000000001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9.593750000000038E-3</v>
      </c>
      <c r="H101" s="5">
        <f t="shared" si="40"/>
        <v>1.1512500000000045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2021-08-29</v>
      </c>
      <c r="M101" s="18">
        <f t="shared" ca="1" si="43"/>
        <v>34920</v>
      </c>
      <c r="N101" s="19">
        <f t="shared" ca="1" si="44"/>
        <v>1.2033397766323072E-2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0.20040624999999998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1.9726399999999936E-2</v>
      </c>
      <c r="H102" s="5">
        <f t="shared" si="40"/>
        <v>2.3671679999999924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2021-08-29</v>
      </c>
      <c r="M102" s="18">
        <f t="shared" ca="1" si="43"/>
        <v>34800</v>
      </c>
      <c r="N102" s="19">
        <f t="shared" ca="1" si="44"/>
        <v>2.4828055172413713E-2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0.1902736000000001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1.0458533333333317E-2</v>
      </c>
      <c r="H103" s="5">
        <f t="shared" si="40"/>
        <v>1.4119019999999978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2021-08-29</v>
      </c>
      <c r="M103" s="18">
        <f t="shared" ca="1" si="43"/>
        <v>38745</v>
      </c>
      <c r="N103" s="19">
        <f t="shared" ca="1" si="44"/>
        <v>1.3300922183507528E-2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0.2095414666666667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1.2383899999999908E-2</v>
      </c>
      <c r="H104" s="5">
        <f t="shared" si="40"/>
        <v>1.4860679999999888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2021-08-29</v>
      </c>
      <c r="M104" s="18">
        <f t="shared" ca="1" si="43"/>
        <v>34320</v>
      </c>
      <c r="N104" s="19">
        <f t="shared" ca="1" si="44"/>
        <v>1.5804627622377505E-2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0.1976161000000001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1.282444999999998E-2</v>
      </c>
      <c r="H105" s="5">
        <f t="shared" si="40"/>
        <v>1.5389339999999976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2021-08-29</v>
      </c>
      <c r="M105" s="18">
        <f t="shared" ca="1" si="43"/>
        <v>34200</v>
      </c>
      <c r="N105" s="19">
        <f t="shared" ca="1" si="44"/>
        <v>1.6424295614035061E-2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0.19717555000000003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5.7756499999998805E-3</v>
      </c>
      <c r="H106" s="5">
        <f t="shared" si="40"/>
        <v>0.69307799999998565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2021-08-29</v>
      </c>
      <c r="M106" s="18">
        <f t="shared" ca="1" si="43"/>
        <v>34080</v>
      </c>
      <c r="N106" s="19">
        <f t="shared" ca="1" si="44"/>
        <v>7.4229304577463255E-3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0.20422435000000014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2.8386500000001052E-3</v>
      </c>
      <c r="H107" s="5">
        <f t="shared" si="40"/>
        <v>0.34063800000001265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2021-08-29</v>
      </c>
      <c r="M107" s="18">
        <f t="shared" ca="1" si="43"/>
        <v>33960</v>
      </c>
      <c r="N107" s="19">
        <f t="shared" ca="1" si="44"/>
        <v>3.6611563604241645E-3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0.20716134999999991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-8.9093500000000606E-3</v>
      </c>
      <c r="H108" s="5">
        <f t="shared" si="40"/>
        <v>-1.0691220000000072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2021-08-29</v>
      </c>
      <c r="M108" s="18">
        <f t="shared" ca="1" si="43"/>
        <v>33600</v>
      </c>
      <c r="N108" s="19">
        <f t="shared" ca="1" si="44"/>
        <v>-1.1613974107142936E-2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0.21890935000000009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-3.1822000000000608E-3</v>
      </c>
      <c r="H109" s="5">
        <f t="shared" si="40"/>
        <v>-0.38186400000000731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2021-08-29</v>
      </c>
      <c r="M109" s="18">
        <f t="shared" ca="1" si="43"/>
        <v>33480</v>
      </c>
      <c r="N109" s="19">
        <f t="shared" ca="1" si="44"/>
        <v>-4.1630931899642376E-3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0.21318220000000007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8.8595000000000357E-3</v>
      </c>
      <c r="H110" s="5">
        <f t="shared" si="40"/>
        <v>1.0631400000000042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2021-08-29</v>
      </c>
      <c r="M110" s="18">
        <f t="shared" ca="1" si="43"/>
        <v>33360</v>
      </c>
      <c r="N110" s="19">
        <f t="shared" ca="1" si="44"/>
        <v>1.1632077338129543E-2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0.20114049999999997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7.3909999999999107E-3</v>
      </c>
      <c r="H111" s="5">
        <f t="shared" si="40"/>
        <v>0.88691999999998927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2021-08-29</v>
      </c>
      <c r="M111" s="18">
        <f t="shared" ca="1" si="43"/>
        <v>33240</v>
      </c>
      <c r="N111" s="19">
        <f t="shared" ca="1" si="44"/>
        <v>9.739043321299521E-3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0.20260900000000012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-4.5038499999999239E-3</v>
      </c>
      <c r="H112" s="5">
        <f t="shared" si="40"/>
        <v>-0.54046199999999089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2021-08-29</v>
      </c>
      <c r="M112" s="18">
        <f t="shared" ca="1" si="43"/>
        <v>33120</v>
      </c>
      <c r="N112" s="19">
        <f t="shared" ca="1" si="44"/>
        <v>-5.9561784420288852E-3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0.21450384999999994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-9.7944999999993363E-4</v>
      </c>
      <c r="H113" s="5">
        <f t="shared" si="40"/>
        <v>-0.11753399999999203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2021-08-29</v>
      </c>
      <c r="M113" s="18">
        <f t="shared" ca="1" si="43"/>
        <v>32760</v>
      </c>
      <c r="N113" s="19">
        <f t="shared" ca="1" si="44"/>
        <v>-1.3095210622709734E-3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0.21097944999999996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-2.0804199999999894E-2</v>
      </c>
      <c r="H114" s="5">
        <f t="shared" si="40"/>
        <v>-2.4965039999999874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2021-08-29</v>
      </c>
      <c r="M114" s="18">
        <f t="shared" ca="1" si="43"/>
        <v>32640</v>
      </c>
      <c r="N114" s="19">
        <f t="shared" ca="1" si="44"/>
        <v>-2.7917400735293977E-2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0.2308041999999999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-2.0951050000000037E-2</v>
      </c>
      <c r="H115" s="5">
        <f t="shared" si="40"/>
        <v>-2.5141260000000045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2021-08-29</v>
      </c>
      <c r="M115" s="18">
        <f t="shared" ca="1" si="43"/>
        <v>32520</v>
      </c>
      <c r="N115" s="19">
        <f t="shared" ca="1" si="44"/>
        <v>-2.8218203874538796E-2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0.23095105000000005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-1.9188849999999865E-2</v>
      </c>
      <c r="H116" s="5">
        <f t="shared" si="40"/>
        <v>-2.3026619999999838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2021-08-29</v>
      </c>
      <c r="M116" s="18">
        <f t="shared" ca="1" si="43"/>
        <v>32400</v>
      </c>
      <c r="N116" s="19">
        <f t="shared" ca="1" si="44"/>
        <v>-2.5940482407407223E-2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0.22918884999999989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-2.0657349999999988E-2</v>
      </c>
      <c r="H117" s="5">
        <f t="shared" si="40"/>
        <v>-2.4788819999999987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2021-08-29</v>
      </c>
      <c r="M117" s="18">
        <f t="shared" ca="1" si="43"/>
        <v>32280</v>
      </c>
      <c r="N117" s="19">
        <f t="shared" ca="1" si="44"/>
        <v>-2.8029489776951657E-2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0.23065735000000001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-1.2874300000000005E-2</v>
      </c>
      <c r="H118" s="5">
        <f t="shared" si="40"/>
        <v>-1.5449160000000006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2021-08-29</v>
      </c>
      <c r="M118" s="18">
        <f t="shared" ca="1" si="43"/>
        <v>31920</v>
      </c>
      <c r="N118" s="19">
        <f t="shared" ca="1" si="44"/>
        <v>-1.7665862781954894E-2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0.22287430000000003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-1.052470000000009E-2</v>
      </c>
      <c r="H119" s="5">
        <f t="shared" si="40"/>
        <v>-1.2629640000000109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2021-08-29</v>
      </c>
      <c r="M119" s="18">
        <f t="shared" ca="1" si="43"/>
        <v>31800</v>
      </c>
      <c r="N119" s="19">
        <f t="shared" ca="1" si="44"/>
        <v>-1.4496284905660501E-2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0.2205247000000001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2.1043999999998658E-3</v>
      </c>
      <c r="H120" s="5">
        <f t="shared" si="40"/>
        <v>0.25252799999998388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2021-08-29</v>
      </c>
      <c r="M120" s="18">
        <f t="shared" ca="1" si="43"/>
        <v>31680</v>
      </c>
      <c r="N120" s="19">
        <f t="shared" ca="1" si="44"/>
        <v>2.9094924242422386E-3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0.20789560000000015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2.6265333333332854E-3</v>
      </c>
      <c r="H121" s="5">
        <f t="shared" ref="H121:H152" si="59">IF(G121="",$F$1*C121-B121,G121-B121)</f>
        <v>0.35458199999999351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2021-08-29</v>
      </c>
      <c r="M121" s="18">
        <f t="shared" ref="M121:M152" ca="1" si="62">(L121-K121+1)*B121</f>
        <v>35505</v>
      </c>
      <c r="N121" s="19">
        <f t="shared" ref="N121:N152" ca="1" si="63">H121/M121*365</f>
        <v>3.6451888466412516E-3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0.21737346666666674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1.2938666666666534E-2</v>
      </c>
      <c r="H122" s="5">
        <f t="shared" si="59"/>
        <v>1.7467199999999821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2021-08-29</v>
      </c>
      <c r="M122" s="18">
        <f t="shared" ca="1" si="62"/>
        <v>35370</v>
      </c>
      <c r="N122" s="19">
        <f t="shared" ca="1" si="63"/>
        <v>1.8025241730279713E-2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0.20706133333333349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4.1929333333333334E-3</v>
      </c>
      <c r="H123" s="5">
        <f t="shared" si="59"/>
        <v>0.56604600000000005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2021-08-29</v>
      </c>
      <c r="M123" s="18">
        <f t="shared" ca="1" si="62"/>
        <v>34965</v>
      </c>
      <c r="N123" s="19">
        <f t="shared" ca="1" si="63"/>
        <v>5.9089601029601035E-3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0.21580706666666669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2.1043999999998658E-3</v>
      </c>
      <c r="H124" s="5">
        <f t="shared" si="59"/>
        <v>0.28409399999998186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2021-08-29</v>
      </c>
      <c r="M124" s="18">
        <f t="shared" ca="1" si="62"/>
        <v>34830</v>
      </c>
      <c r="N124" s="19">
        <f t="shared" ca="1" si="63"/>
        <v>2.9771550387594999E-3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0.21789560000000016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1.4640000000006829E-4</v>
      </c>
      <c r="H125" s="5">
        <f t="shared" si="59"/>
        <v>1.9764000000009219E-2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2021-08-29</v>
      </c>
      <c r="M125" s="18">
        <f t="shared" ca="1" si="62"/>
        <v>34695</v>
      </c>
      <c r="N125" s="19">
        <f t="shared" ca="1" si="63"/>
        <v>2.0792217898842381E-4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0.21985359999999995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-1.1862666666666688E-2</v>
      </c>
      <c r="H126" s="5">
        <f t="shared" si="59"/>
        <v>-1.601460000000003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2021-08-29</v>
      </c>
      <c r="M126" s="18">
        <f t="shared" ca="1" si="62"/>
        <v>34560</v>
      </c>
      <c r="N126" s="19">
        <f t="shared" ca="1" si="63"/>
        <v>-1.6913567708333365E-2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0.23186266666666672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-8.6156499999998932E-3</v>
      </c>
      <c r="H127" s="5">
        <f t="shared" si="59"/>
        <v>-1.0338779999999872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2021-08-29</v>
      </c>
      <c r="M127" s="18">
        <f t="shared" ca="1" si="62"/>
        <v>30600</v>
      </c>
      <c r="N127" s="19">
        <f t="shared" ca="1" si="63"/>
        <v>-1.2332204901960632E-2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0.21861564999999991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-1.7426650000000047E-2</v>
      </c>
      <c r="H128" s="5">
        <f t="shared" si="59"/>
        <v>-2.0911980000000057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2021-08-29</v>
      </c>
      <c r="M128" s="18">
        <f t="shared" ca="1" si="62"/>
        <v>30240</v>
      </c>
      <c r="N128" s="19">
        <f t="shared" ca="1" si="63"/>
        <v>-2.5240981150793717E-2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0.22742665000000006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-2.1542500000000095E-3</v>
      </c>
      <c r="H129" s="5">
        <f t="shared" si="59"/>
        <v>-0.25851000000000113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2021-08-29</v>
      </c>
      <c r="M129" s="18">
        <f t="shared" ca="1" si="62"/>
        <v>30120</v>
      </c>
      <c r="N129" s="19">
        <f t="shared" ca="1" si="63"/>
        <v>-3.1326743027888584E-3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0.21215425000000002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-1.016573333333339E-2</v>
      </c>
      <c r="H130" s="5">
        <f t="shared" si="59"/>
        <v>-1.3723740000000078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2021-08-29</v>
      </c>
      <c r="M130" s="18">
        <f t="shared" ca="1" si="62"/>
        <v>33750</v>
      </c>
      <c r="N130" s="19">
        <f t="shared" ca="1" si="63"/>
        <v>-1.4841970666666751E-2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0.23016573333333343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-8.9093500000000606E-3</v>
      </c>
      <c r="H131" s="5">
        <f t="shared" si="59"/>
        <v>-1.0691220000000072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2021-08-29</v>
      </c>
      <c r="M131" s="18">
        <f t="shared" ca="1" si="62"/>
        <v>29880</v>
      </c>
      <c r="N131" s="19">
        <f t="shared" ca="1" si="63"/>
        <v>-1.3059890562249083E-2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0.21890935000000009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-1.6692400000000083E-2</v>
      </c>
      <c r="H132" s="5">
        <f t="shared" si="59"/>
        <v>-2.2534740000000113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2021-08-29</v>
      </c>
      <c r="M132" s="18">
        <f t="shared" ca="1" si="62"/>
        <v>33480</v>
      </c>
      <c r="N132" s="19">
        <f t="shared" ca="1" si="63"/>
        <v>-2.4567443548387219E-2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0.23669240000000011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-2.0951050000000037E-2</v>
      </c>
      <c r="H133" s="5">
        <f t="shared" si="59"/>
        <v>-2.5141260000000045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2021-08-29</v>
      </c>
      <c r="M133" s="18">
        <f t="shared" ca="1" si="62"/>
        <v>29400</v>
      </c>
      <c r="N133" s="19">
        <f t="shared" ca="1" si="63"/>
        <v>-3.1212788775510262E-2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0.23095105000000005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-1.6986100000000094E-2</v>
      </c>
      <c r="H134" s="5">
        <f t="shared" si="59"/>
        <v>-2.0383320000000111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2021-08-29</v>
      </c>
      <c r="M134" s="18">
        <f t="shared" ca="1" si="62"/>
        <v>29280</v>
      </c>
      <c r="N134" s="19">
        <f t="shared" ca="1" si="63"/>
        <v>-2.5409534836065714E-2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0.22698610000000011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-2.9908899999999978E-2</v>
      </c>
      <c r="H135" s="5">
        <f t="shared" si="59"/>
        <v>-3.5890679999999975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2021-08-29</v>
      </c>
      <c r="M135" s="18">
        <f t="shared" ca="1" si="62"/>
        <v>29160</v>
      </c>
      <c r="N135" s="19">
        <f t="shared" ca="1" si="63"/>
        <v>-4.4924890946502025E-2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0.23990890000000001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-4.731062499999994E-2</v>
      </c>
      <c r="H136" s="5">
        <f t="shared" si="59"/>
        <v>-0.75696999999999903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2021-08-29</v>
      </c>
      <c r="M136" s="18">
        <f t="shared" ca="1" si="62"/>
        <v>3872</v>
      </c>
      <c r="N136" s="19">
        <f t="shared" ca="1" si="63"/>
        <v>-7.1356934400826355E-2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0.1879772916666666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-5.7223000000000114E-2</v>
      </c>
      <c r="H137" s="5">
        <f t="shared" si="59"/>
        <v>-0.57223000000000113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2021-08-29</v>
      </c>
      <c r="M137" s="18">
        <f t="shared" ca="1" si="62"/>
        <v>6040</v>
      </c>
      <c r="N137" s="19">
        <f t="shared" ca="1" si="63"/>
        <v>-3.4580124172185499E-2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0.19388966666666677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-7.3082800000000073E-2</v>
      </c>
      <c r="H138" s="5">
        <f t="shared" si="59"/>
        <v>-0.7308280000000007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2021-08-29</v>
      </c>
      <c r="M138" s="18">
        <f t="shared" ca="1" si="62"/>
        <v>6030</v>
      </c>
      <c r="N138" s="19">
        <f t="shared" ca="1" si="63"/>
        <v>-4.4237515754560572E-2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0.20974946666666672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-8.1893799999999933E-2</v>
      </c>
      <c r="H139" s="5">
        <f t="shared" si="59"/>
        <v>-0.81893799999999928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2021-08-29</v>
      </c>
      <c r="M139" s="18">
        <f t="shared" ca="1" si="62"/>
        <v>6020</v>
      </c>
      <c r="N139" s="19">
        <f t="shared" ca="1" si="63"/>
        <v>-4.9653217607973379E-2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0.21856046666666659</v>
      </c>
    </row>
    <row r="140" spans="1:29">
      <c r="A140" s="228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-9.5991399999999949E-2</v>
      </c>
      <c r="H140" s="5">
        <f t="shared" si="59"/>
        <v>-0.95991399999999949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2021-08-29</v>
      </c>
      <c r="M140" s="18">
        <f t="shared" ca="1" si="62"/>
        <v>6010</v>
      </c>
      <c r="N140" s="19">
        <f t="shared" ca="1" si="63"/>
        <v>-5.8297605657237912E-2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0.23265806666666661</v>
      </c>
    </row>
    <row r="141" spans="1:29">
      <c r="A141" s="228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-9.4229200000000013E-2</v>
      </c>
      <c r="H141" s="5">
        <f t="shared" si="59"/>
        <v>-0.94229200000000013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2021-08-29</v>
      </c>
      <c r="M141" s="18">
        <f t="shared" ca="1" si="62"/>
        <v>6000</v>
      </c>
      <c r="N141" s="19">
        <f t="shared" ca="1" si="63"/>
        <v>-5.7322763333333339E-2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0.23089586666666667</v>
      </c>
    </row>
    <row r="142" spans="1:29">
      <c r="A142" s="228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-8.5418199999999972E-2</v>
      </c>
      <c r="H142" s="5">
        <f t="shared" si="59"/>
        <v>-0.85418199999999977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2021-08-29</v>
      </c>
      <c r="M142" s="18">
        <f t="shared" ca="1" si="62"/>
        <v>5970</v>
      </c>
      <c r="N142" s="19">
        <f t="shared" ca="1" si="63"/>
        <v>-5.2223857621440523E-2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0.22208486666666663</v>
      </c>
    </row>
    <row r="143" spans="1:29">
      <c r="A143" s="228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-0.10832680000000003</v>
      </c>
      <c r="H143" s="5">
        <f t="shared" si="59"/>
        <v>-1.0832680000000003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2021-08-29</v>
      </c>
      <c r="M143" s="18">
        <f t="shared" ca="1" si="62"/>
        <v>5960</v>
      </c>
      <c r="N143" s="19">
        <f t="shared" ca="1" si="63"/>
        <v>-6.6341077181208075E-2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0.24499346666666669</v>
      </c>
    </row>
    <row r="144" spans="1:29">
      <c r="A144" s="228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-0.10656459999999993</v>
      </c>
      <c r="H144" s="5">
        <f t="shared" si="59"/>
        <v>-1.0656459999999992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2021-08-29</v>
      </c>
      <c r="M144" s="18">
        <f t="shared" ca="1" si="62"/>
        <v>5950</v>
      </c>
      <c r="N144" s="19">
        <f t="shared" ca="1" si="63"/>
        <v>-6.5371561344537768E-2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0.24323126666666658</v>
      </c>
    </row>
    <row r="145" spans="1:29">
      <c r="A145" s="228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-8.8942600000000024E-2</v>
      </c>
      <c r="H145" s="5">
        <f t="shared" si="59"/>
        <v>-0.88942600000000027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2021-08-29</v>
      </c>
      <c r="M145" s="18">
        <f t="shared" ca="1" si="62"/>
        <v>5940</v>
      </c>
      <c r="N145" s="19">
        <f t="shared" ca="1" si="63"/>
        <v>-5.4653281144781157E-2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0.2256092666666667</v>
      </c>
    </row>
    <row r="146" spans="1:29">
      <c r="A146" s="228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-8.7180400000000088E-2</v>
      </c>
      <c r="H146" s="5">
        <f t="shared" si="59"/>
        <v>-0.87180400000000091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2021-08-29</v>
      </c>
      <c r="M146" s="18">
        <f t="shared" ca="1" si="62"/>
        <v>5930</v>
      </c>
      <c r="N146" s="19">
        <f t="shared" ca="1" si="63"/>
        <v>-5.366078583473867E-2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0.22384706666666676</v>
      </c>
    </row>
    <row r="147" spans="1:29">
      <c r="A147" s="228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-9.7753600000000065E-2</v>
      </c>
      <c r="H147" s="5">
        <f t="shared" si="59"/>
        <v>-0.97753600000000063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2021-08-29</v>
      </c>
      <c r="M147" s="18">
        <f t="shared" ca="1" si="62"/>
        <v>5900</v>
      </c>
      <c r="N147" s="19">
        <f t="shared" ca="1" si="63"/>
        <v>-6.0474684745762744E-2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0.23442026666666671</v>
      </c>
    </row>
    <row r="148" spans="1:29">
      <c r="A148" s="228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-8.3656000000000036E-2</v>
      </c>
      <c r="H148" s="5">
        <f t="shared" si="59"/>
        <v>-0.83656000000000041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2021-08-29</v>
      </c>
      <c r="M148" s="18">
        <f t="shared" ca="1" si="62"/>
        <v>5890</v>
      </c>
      <c r="N148" s="19">
        <f t="shared" ca="1" si="63"/>
        <v>-5.1841154499151131E-2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0.22032266666666669</v>
      </c>
    </row>
    <row r="149" spans="1:29">
      <c r="A149" s="228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-9.070479999999996E-2</v>
      </c>
      <c r="H149" s="5">
        <f t="shared" si="59"/>
        <v>-0.90704799999999963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2021-08-29</v>
      </c>
      <c r="M149" s="18">
        <f t="shared" ca="1" si="62"/>
        <v>5880</v>
      </c>
      <c r="N149" s="19">
        <f t="shared" ca="1" si="63"/>
        <v>-5.6304850340136034E-2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0.22737146666666663</v>
      </c>
    </row>
    <row r="150" spans="1:29">
      <c r="A150" s="228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-0.10480239999999999</v>
      </c>
      <c r="H150" s="5">
        <f t="shared" si="59"/>
        <v>-1.0480239999999998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2021-08-29</v>
      </c>
      <c r="M150" s="18">
        <f t="shared" ca="1" si="62"/>
        <v>5870</v>
      </c>
      <c r="N150" s="19">
        <f t="shared" ca="1" si="63"/>
        <v>-6.5166739352640543E-2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0.24146906666666665</v>
      </c>
    </row>
    <row r="151" spans="1:29">
      <c r="A151" s="228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-0.10480239999999999</v>
      </c>
      <c r="H151" s="5">
        <f t="shared" si="59"/>
        <v>-1.0480239999999998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2021-08-29</v>
      </c>
      <c r="M151" s="18">
        <f t="shared" ca="1" si="62"/>
        <v>5860</v>
      </c>
      <c r="N151" s="19">
        <f t="shared" ca="1" si="63"/>
        <v>-6.527794539249146E-2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0.24146906666666665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-0.11361340000000002</v>
      </c>
      <c r="H152" s="5">
        <f t="shared" si="59"/>
        <v>-1.1361340000000002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2021-08-29</v>
      </c>
      <c r="M152" s="18">
        <f t="shared" ca="1" si="62"/>
        <v>5830</v>
      </c>
      <c r="N152" s="19">
        <f t="shared" ca="1" si="63"/>
        <v>-7.1130173241852501E-2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0.25028006666666669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-9.5991399999999949E-2</v>
      </c>
      <c r="H153" s="5">
        <f t="shared" ref="H153:H178" si="78">IF(G153="",$F$1*C153-B153,G153-B153)</f>
        <v>-0.95991399999999949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2021-08-29</v>
      </c>
      <c r="M153" s="18">
        <f t="shared" ref="M153:M178" ca="1" si="81">(L153-K153+1)*B153</f>
        <v>5820</v>
      </c>
      <c r="N153" s="19">
        <f t="shared" ref="N153:N178" ca="1" si="82">H153/M153*365</f>
        <v>-6.0200792096219896E-2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0.23265806666666661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-9.9515800000000001E-2</v>
      </c>
      <c r="H154" s="5">
        <f t="shared" si="78"/>
        <v>-0.99515799999999999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2021-08-29</v>
      </c>
      <c r="M154" s="18">
        <f t="shared" ca="1" si="81"/>
        <v>5810</v>
      </c>
      <c r="N154" s="19">
        <f t="shared" ca="1" si="82"/>
        <v>-6.2518531841652319E-2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0.23618246666666665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-7.4845000000000009E-2</v>
      </c>
      <c r="H155" s="5">
        <f t="shared" si="78"/>
        <v>-0.74845000000000006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2021-08-29</v>
      </c>
      <c r="M155" s="18">
        <f t="shared" ca="1" si="81"/>
        <v>5800</v>
      </c>
      <c r="N155" s="19">
        <f t="shared" ca="1" si="82"/>
        <v>-4.7100732758620693E-2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0.21151166666666665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-7.1320600000000137E-2</v>
      </c>
      <c r="H156" s="5">
        <f t="shared" si="78"/>
        <v>-0.71320600000000134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2021-08-29</v>
      </c>
      <c r="M156" s="18">
        <f t="shared" ca="1" si="81"/>
        <v>5790</v>
      </c>
      <c r="N156" s="19">
        <f t="shared" ca="1" si="82"/>
        <v>-4.4960309153713386E-2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0.20798726666666678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-8.1893799999999933E-2</v>
      </c>
      <c r="H157" s="5">
        <f t="shared" si="78"/>
        <v>-0.81893799999999928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2021-08-29</v>
      </c>
      <c r="M157" s="18">
        <f t="shared" ca="1" si="81"/>
        <v>5760</v>
      </c>
      <c r="N157" s="19">
        <f t="shared" ca="1" si="82"/>
        <v>-5.1894508680555514E-2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0.21856046666666659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-9.4229200000000013E-2</v>
      </c>
      <c r="H158" s="5">
        <f t="shared" si="78"/>
        <v>-0.94229200000000013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2021-08-29</v>
      </c>
      <c r="M158" s="18">
        <f t="shared" ca="1" si="81"/>
        <v>5750</v>
      </c>
      <c r="N158" s="19">
        <f t="shared" ca="1" si="82"/>
        <v>-5.9815057391304355E-2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0.23089586666666667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-9.2466999999999896E-2</v>
      </c>
      <c r="H159" s="5">
        <f t="shared" si="78"/>
        <v>-0.92466999999999899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2021-08-29</v>
      </c>
      <c r="M159" s="18">
        <f t="shared" ca="1" si="81"/>
        <v>5740</v>
      </c>
      <c r="N159" s="19">
        <f t="shared" ca="1" si="82"/>
        <v>-5.8798702090592271E-2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0.22913366666666657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-9.070479999999996E-2</v>
      </c>
      <c r="H160" s="5">
        <f t="shared" si="78"/>
        <v>-0.90704799999999963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2021-08-29</v>
      </c>
      <c r="M160" s="18">
        <f t="shared" ca="1" si="81"/>
        <v>5730</v>
      </c>
      <c r="N160" s="19">
        <f t="shared" ca="1" si="82"/>
        <v>-5.7778799301919696E-2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0.22737146666666663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-9.2466999999999896E-2</v>
      </c>
      <c r="H161" s="5">
        <f t="shared" si="78"/>
        <v>-0.92466999999999899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2021-08-29</v>
      </c>
      <c r="M161" s="18">
        <f t="shared" ca="1" si="81"/>
        <v>5720</v>
      </c>
      <c r="N161" s="19">
        <f t="shared" ca="1" si="82"/>
        <v>-5.9004291958041896E-2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0.22913366666666657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-0.10480239999999999</v>
      </c>
      <c r="H162" s="5">
        <f t="shared" si="78"/>
        <v>-1.0480239999999998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2021-08-29</v>
      </c>
      <c r="M162" s="18">
        <f t="shared" ca="1" si="81"/>
        <v>5690</v>
      </c>
      <c r="N162" s="19">
        <f t="shared" ca="1" si="82"/>
        <v>-6.7228253075571162E-2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0.24146906666666665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-0.12242439999999988</v>
      </c>
      <c r="H163" s="5">
        <f t="shared" si="78"/>
        <v>-1.2242439999999988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2021-08-29</v>
      </c>
      <c r="M163" s="18">
        <f t="shared" ca="1" si="81"/>
        <v>5680</v>
      </c>
      <c r="N163" s="19">
        <f t="shared" ca="1" si="82"/>
        <v>-7.8670609154929502E-2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0.25909106666666654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-0.14004639999999996</v>
      </c>
      <c r="H164" s="5">
        <f t="shared" si="78"/>
        <v>-1.4004639999999995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2021-08-29</v>
      </c>
      <c r="M164" s="18">
        <f t="shared" ca="1" si="81"/>
        <v>5670</v>
      </c>
      <c r="N164" s="19">
        <f t="shared" ca="1" si="82"/>
        <v>-9.0153326278659587E-2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0.27671306666666662</v>
      </c>
    </row>
    <row r="165" spans="1:29">
      <c r="A165" s="228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-0.13475979999999996</v>
      </c>
      <c r="H165" s="5">
        <f t="shared" si="78"/>
        <v>-1.3475979999999996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2021-08-29</v>
      </c>
      <c r="M165" s="18">
        <f t="shared" ca="1" si="81"/>
        <v>5590</v>
      </c>
      <c r="N165" s="19">
        <f t="shared" ca="1" si="82"/>
        <v>-8.7991640429338089E-2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0.27142646666666659</v>
      </c>
    </row>
    <row r="166" spans="1:29">
      <c r="A166" s="228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-0.13652199999999989</v>
      </c>
      <c r="H166" s="5">
        <f t="shared" si="78"/>
        <v>-1.365219999999999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2021-08-29</v>
      </c>
      <c r="M166" s="18">
        <f t="shared" ca="1" si="81"/>
        <v>5580</v>
      </c>
      <c r="N166" s="19">
        <f t="shared" ca="1" si="82"/>
        <v>-8.9302025089605663E-2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0.27318866666666652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-0.11008899999999996</v>
      </c>
      <c r="H167" s="5">
        <f t="shared" si="78"/>
        <v>-1.1008899999999997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2021-08-29</v>
      </c>
      <c r="M167" s="18">
        <f t="shared" ca="1" si="81"/>
        <v>5550</v>
      </c>
      <c r="N167" s="19">
        <f t="shared" ca="1" si="82"/>
        <v>-7.2400873873873853E-2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0.24675566666666662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-0.10656459999999993</v>
      </c>
      <c r="H168" s="5">
        <f t="shared" si="78"/>
        <v>-1.0656459999999992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2021-08-29</v>
      </c>
      <c r="M168" s="18">
        <f t="shared" ca="1" si="81"/>
        <v>5540</v>
      </c>
      <c r="N168" s="19">
        <f t="shared" ca="1" si="82"/>
        <v>-7.0209528880866373E-2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0.24323126666666658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-8.5418199999999972E-2</v>
      </c>
      <c r="H169" s="5">
        <f t="shared" si="78"/>
        <v>-0.85418199999999977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2021-08-29</v>
      </c>
      <c r="M169" s="18">
        <f t="shared" ca="1" si="81"/>
        <v>5530</v>
      </c>
      <c r="N169" s="19">
        <f t="shared" ca="1" si="82"/>
        <v>-5.6379101265822767E-2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0.22208486666666663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-9.070479999999996E-2</v>
      </c>
      <c r="H170" s="5">
        <f t="shared" si="78"/>
        <v>-0.90704799999999963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2021-08-29</v>
      </c>
      <c r="M170" s="18">
        <f t="shared" ca="1" si="81"/>
        <v>5520</v>
      </c>
      <c r="N170" s="19">
        <f t="shared" ca="1" si="82"/>
        <v>-5.9976905797101424E-2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0.22737146666666663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-6.7796200000000084E-2</v>
      </c>
      <c r="H171" s="5">
        <f t="shared" si="78"/>
        <v>-0.67796200000000084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2021-08-29</v>
      </c>
      <c r="M171" s="18">
        <f t="shared" ca="1" si="81"/>
        <v>5510</v>
      </c>
      <c r="N171" s="19">
        <f t="shared" ca="1" si="82"/>
        <v>-4.4910368421052685E-2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0.20446286666666674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-8.1893799999999933E-2</v>
      </c>
      <c r="H172" s="5">
        <f t="shared" si="78"/>
        <v>-0.81893799999999928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2021-08-29</v>
      </c>
      <c r="M172" s="18">
        <f t="shared" ca="1" si="81"/>
        <v>5470</v>
      </c>
      <c r="N172" s="19">
        <f t="shared" ca="1" si="82"/>
        <v>-5.4645771480804337E-2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0.21856046666666659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-7.1320600000000137E-2</v>
      </c>
      <c r="H173" s="5">
        <f t="shared" si="78"/>
        <v>-0.71320600000000134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2021-08-29</v>
      </c>
      <c r="M173" s="18">
        <f t="shared" ca="1" si="81"/>
        <v>5460</v>
      </c>
      <c r="N173" s="19">
        <f t="shared" ca="1" si="82"/>
        <v>-4.7677690476190561E-2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0.20798726666666678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-8.7180400000000088E-2</v>
      </c>
      <c r="H174" s="5">
        <f t="shared" si="78"/>
        <v>-0.87180400000000091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2021-08-29</v>
      </c>
      <c r="M174" s="18">
        <f t="shared" ca="1" si="81"/>
        <v>5450</v>
      </c>
      <c r="N174" s="19">
        <f t="shared" ca="1" si="82"/>
        <v>-5.8386873394495477E-2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0.22384706666666676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-5.898520000000005E-2</v>
      </c>
      <c r="H175" s="5">
        <f t="shared" si="78"/>
        <v>-0.58985200000000049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2021-08-29</v>
      </c>
      <c r="M175" s="18">
        <f t="shared" ca="1" si="81"/>
        <v>5440</v>
      </c>
      <c r="N175" s="19">
        <f t="shared" ca="1" si="82"/>
        <v>-3.9576466911764738E-2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0.1956518666666667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-5.5460799999999998E-2</v>
      </c>
      <c r="H176" s="5">
        <f t="shared" si="78"/>
        <v>-0.55460799999999999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2021-08-29</v>
      </c>
      <c r="M176" s="18">
        <f t="shared" ca="1" si="81"/>
        <v>5430</v>
      </c>
      <c r="N176" s="19">
        <f t="shared" ca="1" si="82"/>
        <v>-3.7280279926335175E-2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0.19212746666666666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-2.3741200000000084E-2</v>
      </c>
      <c r="H177" s="5">
        <f t="shared" si="78"/>
        <v>-0.23741200000000084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2021-08-29</v>
      </c>
      <c r="M177" s="18">
        <f t="shared" ca="1" si="81"/>
        <v>5400</v>
      </c>
      <c r="N177" s="19">
        <f t="shared" ca="1" si="82"/>
        <v>-1.604729259259265E-2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0.16040786666666673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-4.3569999999999E-3</v>
      </c>
      <c r="H178" s="5">
        <f t="shared" si="78"/>
        <v>-4.3569999999998998E-2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2021-08-29</v>
      </c>
      <c r="M178" s="18">
        <f t="shared" ca="1" si="81"/>
        <v>5390</v>
      </c>
      <c r="N178" s="19">
        <f t="shared" ca="1" si="82"/>
        <v>-2.9504730983301733E-3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0.14102366666666655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-9.6436000000000629E-3</v>
      </c>
      <c r="H179" s="5">
        <f t="shared" ref="H179:H187" si="104">IF(G179="",$F$1*C179-B179,G179-B179)</f>
        <v>-9.6436000000000632E-2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2021-08-29</v>
      </c>
      <c r="M179" s="18">
        <f t="shared" ref="M179:M187" ca="1" si="106">(L179-K179+1)*B179</f>
        <v>5380</v>
      </c>
      <c r="N179" s="19">
        <f t="shared" ref="N179:N187" ca="1" si="107">H179/M179*365</f>
        <v>-6.5425910780669569E-3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0.14631026666666672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-3.2552199999999941E-2</v>
      </c>
      <c r="H180" s="5">
        <f t="shared" si="104"/>
        <v>-0.32552199999999942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2021-08-29</v>
      </c>
      <c r="M180" s="18">
        <f t="shared" ca="1" si="106"/>
        <v>5370</v>
      </c>
      <c r="N180" s="19">
        <f t="shared" ca="1" si="107"/>
        <v>-2.2125797020484131E-2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0.16921886666666661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-3.6076599999999993E-2</v>
      </c>
      <c r="H181" s="5">
        <f t="shared" si="104"/>
        <v>-0.36076599999999992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2021-08-29</v>
      </c>
      <c r="M181" s="18">
        <f t="shared" ca="1" si="106"/>
        <v>5360</v>
      </c>
      <c r="N181" s="19">
        <f t="shared" ca="1" si="107"/>
        <v>-2.4567087686567159E-2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0.17274326666666664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-1.493020000000005E-2</v>
      </c>
      <c r="H182" s="5">
        <f t="shared" si="104"/>
        <v>-0.14930200000000049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2021-08-29</v>
      </c>
      <c r="M182" s="18">
        <f t="shared" ca="1" si="106"/>
        <v>5330</v>
      </c>
      <c r="N182" s="19">
        <f t="shared" ca="1" si="107"/>
        <v>-1.0224245778611666E-2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0.15159686666666672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-2.3741200000000084E-2</v>
      </c>
      <c r="H183" s="5">
        <f t="shared" si="104"/>
        <v>-0.23741200000000084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2021-08-29</v>
      </c>
      <c r="M183" s="18">
        <f t="shared" ca="1" si="106"/>
        <v>5320</v>
      </c>
      <c r="N183" s="19">
        <f t="shared" ca="1" si="107"/>
        <v>-1.6288605263157951E-2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0.16040786666666673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-2.7265600000000133E-2</v>
      </c>
      <c r="H184" s="5">
        <f t="shared" si="104"/>
        <v>-0.27265600000000134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2021-08-29</v>
      </c>
      <c r="M184" s="18">
        <f t="shared" ca="1" si="106"/>
        <v>5310</v>
      </c>
      <c r="N184" s="19">
        <f t="shared" ca="1" si="107"/>
        <v>-1.8741890772128154E-2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0.1639322666666668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-3.4314399999999877E-2</v>
      </c>
      <c r="H185" s="5">
        <f t="shared" si="104"/>
        <v>-0.34314399999999878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2021-08-29</v>
      </c>
      <c r="M185" s="18">
        <f t="shared" ca="1" si="106"/>
        <v>5300</v>
      </c>
      <c r="N185" s="19">
        <f t="shared" ca="1" si="107"/>
        <v>-2.3631615094339538E-2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0.17098106666666654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-9.6436000000000629E-3</v>
      </c>
      <c r="H186" s="5">
        <f t="shared" si="104"/>
        <v>-9.6436000000000632E-2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2021-08-29</v>
      </c>
      <c r="M186" s="18">
        <f t="shared" ca="1" si="106"/>
        <v>5290</v>
      </c>
      <c r="N186" s="19">
        <f t="shared" ca="1" si="107"/>
        <v>-6.6539017013232948E-3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0.14631026666666672</v>
      </c>
    </row>
    <row r="187" spans="1:29">
      <c r="A187" s="228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-2.0216800000000035E-2</v>
      </c>
      <c r="H187" s="5">
        <f t="shared" si="104"/>
        <v>-0.20216800000000035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2021-08-29</v>
      </c>
      <c r="M187" s="18">
        <f t="shared" ca="1" si="106"/>
        <v>5260</v>
      </c>
      <c r="N187" s="19">
        <f t="shared" ca="1" si="107"/>
        <v>-1.4028768060836526E-2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0.15688346666666669</v>
      </c>
    </row>
    <row r="188" spans="1:29">
      <c r="A188" s="228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-1.1405799999999999E-2</v>
      </c>
      <c r="H188" s="5">
        <f t="shared" ref="H188:H195" si="131">IF(G188="",$F$1*C188-B188,G188-B188)</f>
        <v>-0.11405799999999999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2021-08-29</v>
      </c>
      <c r="M188" s="18">
        <f t="shared" ref="M188:M195" ca="1" si="134">(L188-K188+1)*B188</f>
        <v>5250</v>
      </c>
      <c r="N188" s="19">
        <f t="shared" ref="N188:N195" ca="1" si="135">H188/M188*365</f>
        <v>-7.929746666666666E-3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0.14807246666666665</v>
      </c>
    </row>
    <row r="189" spans="1:29">
      <c r="A189" s="228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4.453999999999958E-3</v>
      </c>
      <c r="H189" s="5">
        <f t="shared" si="131"/>
        <v>4.453999999999958E-2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2021-08-29</v>
      </c>
      <c r="M189" s="18">
        <f t="shared" ca="1" si="134"/>
        <v>5240</v>
      </c>
      <c r="N189" s="19">
        <f t="shared" ca="1" si="135"/>
        <v>3.1024999999999707E-3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0.1322126666666667</v>
      </c>
    </row>
    <row r="190" spans="1:29">
      <c r="A190" s="228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4.453999999999958E-3</v>
      </c>
      <c r="H190" s="5">
        <f t="shared" si="131"/>
        <v>4.453999999999958E-2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2021-08-29</v>
      </c>
      <c r="M190" s="18">
        <f t="shared" ca="1" si="134"/>
        <v>5230</v>
      </c>
      <c r="N190" s="19">
        <f t="shared" ca="1" si="135"/>
        <v>3.1084321223709081E-3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0.1322126666666667</v>
      </c>
    </row>
    <row r="191" spans="1:29">
      <c r="A191" s="228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-1.6692399999999986E-2</v>
      </c>
      <c r="H191" s="5">
        <f t="shared" si="131"/>
        <v>-0.16692399999999985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2021-08-29</v>
      </c>
      <c r="M191" s="18">
        <f t="shared" ca="1" si="134"/>
        <v>5220</v>
      </c>
      <c r="N191" s="19">
        <f t="shared" ca="1" si="135"/>
        <v>-1.1671888888888879E-2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0.15335906666666665</v>
      </c>
    </row>
    <row r="192" spans="1:29">
      <c r="A192" s="228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-1.8454599999999922E-2</v>
      </c>
      <c r="H192" s="5">
        <f t="shared" si="131"/>
        <v>-0.18454599999999921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2021-08-29</v>
      </c>
      <c r="M192" s="18">
        <f t="shared" ca="1" si="134"/>
        <v>5190</v>
      </c>
      <c r="N192" s="19">
        <f t="shared" ca="1" si="135"/>
        <v>-1.2978668593448886E-2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0.15512126666666659</v>
      </c>
    </row>
    <row r="193" spans="1:29">
      <c r="A193" s="228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-2.7265600000000133E-2</v>
      </c>
      <c r="H193" s="5">
        <f t="shared" si="131"/>
        <v>-0.27265600000000134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2021-08-29</v>
      </c>
      <c r="M193" s="18">
        <f t="shared" ca="1" si="134"/>
        <v>5180</v>
      </c>
      <c r="N193" s="19">
        <f t="shared" ca="1" si="135"/>
        <v>-1.9212247104247199E-2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0.1639322666666668</v>
      </c>
    </row>
    <row r="194" spans="1:29">
      <c r="A194" s="228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-1.8454599999999922E-2</v>
      </c>
      <c r="H194" s="5">
        <f t="shared" si="131"/>
        <v>-0.18454599999999921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2021-08-29</v>
      </c>
      <c r="M194" s="18">
        <f t="shared" ca="1" si="134"/>
        <v>5170</v>
      </c>
      <c r="N194" s="19">
        <f t="shared" ca="1" si="135"/>
        <v>-1.3028876208897431E-2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0.15512126666666659</v>
      </c>
    </row>
    <row r="195" spans="1:29">
      <c r="A195" s="228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-3.0790000000000005E-2</v>
      </c>
      <c r="H195" s="5">
        <f t="shared" si="131"/>
        <v>-0.30790000000000006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2021-08-29</v>
      </c>
      <c r="M195" s="18">
        <f t="shared" ca="1" si="134"/>
        <v>5160</v>
      </c>
      <c r="N195" s="19">
        <f t="shared" ca="1" si="135"/>
        <v>-2.1779748062015505E-2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0.16745666666666667</v>
      </c>
    </row>
    <row r="196" spans="1:29">
      <c r="A196" s="228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-3.9601000000000039E-2</v>
      </c>
      <c r="H196" s="5">
        <f t="shared" ref="H196:H211" si="159">IF(G196="",$F$1*C196-B196,G196-B196)</f>
        <v>-0.39601000000000042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2021-08-29</v>
      </c>
      <c r="M196" s="18">
        <f t="shared" ref="M196:M211" ca="1" si="162">(L196-K196+1)*B196</f>
        <v>5150</v>
      </c>
      <c r="N196" s="19">
        <f t="shared" ref="N196:N211" ca="1" si="163">H196/M196*365</f>
        <v>-2.8066728155339834E-2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0.17626766666666671</v>
      </c>
    </row>
    <row r="197" spans="1:29">
      <c r="A197" s="228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-3.6076599999999993E-2</v>
      </c>
      <c r="H197" s="5">
        <f t="shared" si="159"/>
        <v>-0.36076599999999992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2021-08-29</v>
      </c>
      <c r="M197" s="18">
        <f t="shared" ca="1" si="162"/>
        <v>5110</v>
      </c>
      <c r="N197" s="19">
        <f t="shared" ca="1" si="163"/>
        <v>-2.5768999999999993E-2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0.17274326666666664</v>
      </c>
    </row>
    <row r="198" spans="1:29">
      <c r="A198" s="228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-2.9027800000000069E-2</v>
      </c>
      <c r="H198" s="5">
        <f t="shared" si="159"/>
        <v>-0.2902780000000007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2021-08-29</v>
      </c>
      <c r="M198" s="18">
        <f t="shared" ca="1" si="162"/>
        <v>5100</v>
      </c>
      <c r="N198" s="19">
        <f t="shared" ca="1" si="163"/>
        <v>-2.0774798039215739E-2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0.16569446666666673</v>
      </c>
    </row>
    <row r="199" spans="1:29">
      <c r="A199" s="228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-3.0790000000000005E-2</v>
      </c>
      <c r="H199" s="5">
        <f t="shared" si="159"/>
        <v>-0.30790000000000006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2021-08-29</v>
      </c>
      <c r="M199" s="18">
        <f t="shared" ca="1" si="162"/>
        <v>5090</v>
      </c>
      <c r="N199" s="19">
        <f t="shared" ca="1" si="163"/>
        <v>-2.2079273084479375E-2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0.16745666666666667</v>
      </c>
    </row>
    <row r="200" spans="1:29">
      <c r="A200" s="228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-1.6692399999999986E-2</v>
      </c>
      <c r="H200" s="5">
        <f t="shared" si="159"/>
        <v>-0.16692399999999985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2021-08-29</v>
      </c>
      <c r="M200" s="18">
        <f t="shared" ca="1" si="162"/>
        <v>5080</v>
      </c>
      <c r="N200" s="19">
        <f t="shared" ca="1" si="163"/>
        <v>-1.1993555118110226E-2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0.15335906666666665</v>
      </c>
    </row>
    <row r="201" spans="1:29">
      <c r="A201" s="228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-8.3260000000002772E-4</v>
      </c>
      <c r="H201" s="5">
        <f t="shared" si="159"/>
        <v>-8.3260000000002776E-3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2021-08-29</v>
      </c>
      <c r="M201" s="18">
        <f t="shared" ca="1" si="162"/>
        <v>5050</v>
      </c>
      <c r="N201" s="19">
        <f t="shared" ca="1" si="163"/>
        <v>-6.0178019801982211E-4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0.13749926666666668</v>
      </c>
    </row>
    <row r="202" spans="1:29">
      <c r="A202" s="228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9.2959999999990832E-4</v>
      </c>
      <c r="H202" s="5">
        <f t="shared" si="159"/>
        <v>9.2959999999990828E-3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2021-08-29</v>
      </c>
      <c r="M202" s="18">
        <f t="shared" ca="1" si="162"/>
        <v>5040</v>
      </c>
      <c r="N202" s="19">
        <f t="shared" ca="1" si="163"/>
        <v>6.7322222222215573E-4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0.13573706666666674</v>
      </c>
    </row>
    <row r="203" spans="1:29">
      <c r="A203" s="228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-6.1192000000000139E-3</v>
      </c>
      <c r="H203" s="5">
        <f t="shared" si="159"/>
        <v>-6.1192000000000135E-2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2021-08-29</v>
      </c>
      <c r="M203" s="18">
        <f t="shared" ca="1" si="162"/>
        <v>5030</v>
      </c>
      <c r="N203" s="19">
        <f t="shared" ca="1" si="163"/>
        <v>-4.4403737574552783E-3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0.14278586666666668</v>
      </c>
    </row>
    <row r="204" spans="1:29">
      <c r="A204" s="228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-8.3260000000002772E-4</v>
      </c>
      <c r="H204" s="5">
        <f t="shared" si="159"/>
        <v>-8.3260000000002776E-3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2021-08-29</v>
      </c>
      <c r="M204" s="18">
        <f t="shared" ca="1" si="162"/>
        <v>5020</v>
      </c>
      <c r="N204" s="19">
        <f t="shared" ca="1" si="163"/>
        <v>-6.0537649402392455E-4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0.13749926666666668</v>
      </c>
    </row>
    <row r="205" spans="1:29">
      <c r="A205" s="228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-4.3569999999999E-3</v>
      </c>
      <c r="H205" s="5">
        <f t="shared" si="159"/>
        <v>-4.3569999999998998E-2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2021-08-29</v>
      </c>
      <c r="M205" s="18">
        <f t="shared" ca="1" si="162"/>
        <v>5010</v>
      </c>
      <c r="N205" s="19">
        <f t="shared" ca="1" si="163"/>
        <v>-3.1742614770458354E-3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0.14102366666666655</v>
      </c>
    </row>
    <row r="206" spans="1:29">
      <c r="A206" s="228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-2.7265600000000133E-2</v>
      </c>
      <c r="H206" s="5">
        <f t="shared" si="159"/>
        <v>-0.27265600000000134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2021-08-29</v>
      </c>
      <c r="M206" s="18">
        <f t="shared" ca="1" si="162"/>
        <v>4980</v>
      </c>
      <c r="N206" s="19">
        <f t="shared" ca="1" si="163"/>
        <v>-1.9983823293172789E-2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0.1639322666666668</v>
      </c>
    </row>
    <row r="207" spans="1:29">
      <c r="A207" s="228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-2.550340000000002E-2</v>
      </c>
      <c r="H207" s="5">
        <f t="shared" si="159"/>
        <v>-0.2550340000000002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2021-08-29</v>
      </c>
      <c r="M207" s="18">
        <f t="shared" ca="1" si="162"/>
        <v>4970</v>
      </c>
      <c r="N207" s="19">
        <f t="shared" ca="1" si="163"/>
        <v>-1.8729861167002027E-2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0.16217006666666667</v>
      </c>
    </row>
    <row r="208" spans="1:29">
      <c r="A208" s="228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-2.9027800000000069E-2</v>
      </c>
      <c r="H208" s="5">
        <f t="shared" si="159"/>
        <v>-0.2902780000000007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2021-08-29</v>
      </c>
      <c r="M208" s="18">
        <f t="shared" ca="1" si="162"/>
        <v>4960</v>
      </c>
      <c r="N208" s="19">
        <f t="shared" ca="1" si="163"/>
        <v>-2.1361183467741986E-2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0.16569446666666673</v>
      </c>
    </row>
    <row r="209" spans="1:29">
      <c r="A209" s="228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-2.7265600000000133E-2</v>
      </c>
      <c r="H209" s="5">
        <f t="shared" si="159"/>
        <v>-0.27265600000000134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2021-08-29</v>
      </c>
      <c r="M209" s="18">
        <f t="shared" ca="1" si="162"/>
        <v>4950</v>
      </c>
      <c r="N209" s="19">
        <f t="shared" ca="1" si="163"/>
        <v>-2.0104937373737475E-2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0.1639322666666668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-3.6076599999999993E-2</v>
      </c>
      <c r="H210" s="5">
        <f t="shared" si="159"/>
        <v>-0.36076599999999992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2021-08-29</v>
      </c>
      <c r="M210" s="18">
        <f t="shared" ca="1" si="162"/>
        <v>4940</v>
      </c>
      <c r="N210" s="19">
        <f t="shared" ca="1" si="163"/>
        <v>-2.6655787449392707E-2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0.17274326666666664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-2.550340000000002E-2</v>
      </c>
      <c r="H211" s="5">
        <f t="shared" si="159"/>
        <v>-0.2550340000000002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2021-08-29</v>
      </c>
      <c r="M211" s="18">
        <f t="shared" ca="1" si="162"/>
        <v>4910</v>
      </c>
      <c r="N211" s="19">
        <f t="shared" ca="1" si="163"/>
        <v>-1.8958739307535655E-2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0.16217006666666667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-2.9027800000000069E-2</v>
      </c>
      <c r="H212" s="5">
        <f t="shared" ref="H212:H216" si="169">IF(G212="",$F$1*C212-B212,G212-B212)</f>
        <v>-0.2902780000000007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2021-08-29</v>
      </c>
      <c r="M212" s="18">
        <f t="shared" ref="M212:M216" ca="1" si="172">(L212-K212+1)*B212</f>
        <v>4900</v>
      </c>
      <c r="N212" s="19">
        <f t="shared" ref="N212:N216" ca="1" si="173">H212/M212*365</f>
        <v>-2.1622748979591887E-2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0.16569446666666673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-3.4314399999999877E-2</v>
      </c>
      <c r="H213" s="5">
        <f t="shared" si="169"/>
        <v>-0.34314399999999878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2021-08-29</v>
      </c>
      <c r="M213" s="18">
        <f t="shared" ca="1" si="172"/>
        <v>4890</v>
      </c>
      <c r="N213" s="19">
        <f t="shared" ca="1" si="173"/>
        <v>-2.5612997955010132E-2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0.17098106666666654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-4.1363199999999975E-2</v>
      </c>
      <c r="H214" s="5">
        <f t="shared" si="169"/>
        <v>-0.41363199999999978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2021-08-29</v>
      </c>
      <c r="M214" s="18">
        <f t="shared" ca="1" si="172"/>
        <v>4880</v>
      </c>
      <c r="N214" s="19">
        <f t="shared" ca="1" si="173"/>
        <v>-3.0937639344262278E-2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0.17802986666666665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-3.4314399999999877E-2</v>
      </c>
      <c r="H215" s="5">
        <f t="shared" si="169"/>
        <v>-0.34314399999999878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2021-08-29</v>
      </c>
      <c r="M215" s="18">
        <f t="shared" ca="1" si="172"/>
        <v>4870</v>
      </c>
      <c r="N215" s="19">
        <f t="shared" ca="1" si="173"/>
        <v>-2.5718184804928039E-2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0.17098106666666654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-2.3741200000000084E-2</v>
      </c>
      <c r="H216" s="5">
        <f t="shared" si="169"/>
        <v>-0.23741200000000084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2021-08-29</v>
      </c>
      <c r="M216" s="18">
        <f t="shared" ca="1" si="172"/>
        <v>4810</v>
      </c>
      <c r="N216" s="19">
        <f t="shared" ca="1" si="173"/>
        <v>-1.8015671517671583E-2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0.16040786666666673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-1.1405799999999999E-2</v>
      </c>
      <c r="H217" s="5">
        <f t="shared" ref="H217:H230" si="188">IF(G217="",$F$1*C217-B217,G217-B217)</f>
        <v>-0.11405799999999999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2021-08-29</v>
      </c>
      <c r="M217" s="18">
        <f t="shared" ref="M217:M230" ca="1" si="191">(L217-K217+1)*B217</f>
        <v>4800</v>
      </c>
      <c r="N217" s="19">
        <f t="shared" ref="N217:N230" ca="1" si="192">H217/M217*365</f>
        <v>-8.6731604166666657E-3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0.14807246666666665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-1.1405799999999999E-2</v>
      </c>
      <c r="H218" s="5">
        <f t="shared" si="188"/>
        <v>-0.11405799999999999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2021-08-29</v>
      </c>
      <c r="M218" s="18">
        <f t="shared" ca="1" si="191"/>
        <v>4770</v>
      </c>
      <c r="N218" s="19">
        <f t="shared" ca="1" si="192"/>
        <v>-8.7277085953878404E-3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0.14807246666666665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-1.6692399999999986E-2</v>
      </c>
      <c r="H219" s="5">
        <f t="shared" si="188"/>
        <v>-0.16692399999999985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2021-08-29</v>
      </c>
      <c r="M219" s="18">
        <f t="shared" ca="1" si="191"/>
        <v>4760</v>
      </c>
      <c r="N219" s="19">
        <f t="shared" ca="1" si="192"/>
        <v>-1.2799844537815115E-2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0.15335906666666665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-2.0216800000000035E-2</v>
      </c>
      <c r="H220" s="5">
        <f t="shared" si="188"/>
        <v>-0.20216800000000035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2021-08-29</v>
      </c>
      <c r="M220" s="18">
        <f t="shared" ca="1" si="191"/>
        <v>4750</v>
      </c>
      <c r="N220" s="19">
        <f t="shared" ca="1" si="192"/>
        <v>-1.553501473684213E-2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0.15688346666666669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-1.1405799999999999E-2</v>
      </c>
      <c r="H221" s="5">
        <f t="shared" si="188"/>
        <v>-0.11405799999999999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2021-08-29</v>
      </c>
      <c r="M221" s="18">
        <f t="shared" ca="1" si="191"/>
        <v>4740</v>
      </c>
      <c r="N221" s="19">
        <f t="shared" ca="1" si="192"/>
        <v>-8.7829472573839659E-3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0.14807246666666665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-3.2552199999999941E-2</v>
      </c>
      <c r="H222" s="5">
        <f t="shared" si="188"/>
        <v>-0.32552199999999942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2021-08-29</v>
      </c>
      <c r="M222" s="18">
        <f t="shared" ca="1" si="191"/>
        <v>4730</v>
      </c>
      <c r="N222" s="19">
        <f t="shared" ca="1" si="192"/>
        <v>-2.511956236786465E-2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0.16921886666666661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-4.6649799999999964E-2</v>
      </c>
      <c r="H223" s="5">
        <f t="shared" si="188"/>
        <v>-0.46649799999999964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2021-08-29</v>
      </c>
      <c r="M223" s="18">
        <f t="shared" ca="1" si="191"/>
        <v>4700</v>
      </c>
      <c r="N223" s="19">
        <f t="shared" ca="1" si="192"/>
        <v>-3.6228036170212738E-2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0.18331646666666662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-4.6649799999999964E-2</v>
      </c>
      <c r="H224" s="5">
        <f t="shared" si="188"/>
        <v>-0.46649799999999964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2021-08-29</v>
      </c>
      <c r="M224" s="18">
        <f t="shared" ca="1" si="191"/>
        <v>4690</v>
      </c>
      <c r="N224" s="19">
        <f t="shared" ca="1" si="192"/>
        <v>-3.630528144989336E-2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0.18331646666666662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-4.3125400000000091E-2</v>
      </c>
      <c r="H225" s="5">
        <f t="shared" si="188"/>
        <v>-0.43125400000000091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2021-08-29</v>
      </c>
      <c r="M225" s="18">
        <f t="shared" ca="1" si="191"/>
        <v>4680</v>
      </c>
      <c r="N225" s="19">
        <f t="shared" ca="1" si="192"/>
        <v>-3.3634126068376138E-2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0.17979206666666675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-4.6649799999999964E-2</v>
      </c>
      <c r="H226" s="5">
        <f t="shared" si="188"/>
        <v>-0.46649799999999964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2021-08-29</v>
      </c>
      <c r="M226" s="18">
        <f t="shared" ca="1" si="191"/>
        <v>4670</v>
      </c>
      <c r="N226" s="19">
        <f t="shared" ca="1" si="192"/>
        <v>-3.6460764453961424E-2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0.18331646666666662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-3.7838799999999929E-2</v>
      </c>
      <c r="H227" s="5">
        <f t="shared" si="188"/>
        <v>-0.37838799999999928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2021-08-29</v>
      </c>
      <c r="M227" s="18">
        <f t="shared" ca="1" si="191"/>
        <v>4660</v>
      </c>
      <c r="N227" s="19">
        <f t="shared" ca="1" si="192"/>
        <v>-2.9637686695278914E-2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0.17450546666666658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-4.1363199999999975E-2</v>
      </c>
      <c r="H228" s="5">
        <f t="shared" si="188"/>
        <v>-0.41363199999999978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2021-08-29</v>
      </c>
      <c r="M228" s="18">
        <f t="shared" ca="1" si="191"/>
        <v>4630</v>
      </c>
      <c r="N228" s="19">
        <f t="shared" ca="1" si="192"/>
        <v>-3.2608138228941673E-2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0.17802986666666665</v>
      </c>
    </row>
    <row r="229" spans="1:29">
      <c r="A229" s="228" t="s">
        <v>2358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-6.955840000000002E-2</v>
      </c>
      <c r="H229" s="5">
        <f t="shared" si="188"/>
        <v>-0.6955840000000002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2021-08-29</v>
      </c>
      <c r="M229" s="18">
        <f t="shared" ca="1" si="191"/>
        <v>4620</v>
      </c>
      <c r="N229" s="19">
        <f t="shared" ca="1" si="192"/>
        <v>-5.4954147186147197E-2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0.20622506666666668</v>
      </c>
    </row>
    <row r="230" spans="1:29">
      <c r="A230" s="228" t="s">
        <v>2360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-6.955840000000002E-2</v>
      </c>
      <c r="H230" s="5">
        <f t="shared" si="188"/>
        <v>-0.6955840000000002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2021-08-29</v>
      </c>
      <c r="M230" s="18">
        <f t="shared" ca="1" si="191"/>
        <v>4610</v>
      </c>
      <c r="N230" s="19">
        <f t="shared" ca="1" si="192"/>
        <v>-5.5073353579175727E-2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0.20622506666666668</v>
      </c>
    </row>
    <row r="231" spans="1:29">
      <c r="A231" s="228" t="s">
        <v>2408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-7.3082800000000073E-2</v>
      </c>
      <c r="H231" s="5">
        <f t="shared" ref="H231:H233" si="216">IF(G231="",$F$1*C231-B231,G231-B231)</f>
        <v>-0.7308280000000007</v>
      </c>
      <c r="I231" s="2" t="s">
        <v>65</v>
      </c>
      <c r="J231" s="33" t="s">
        <v>2409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2021-08-29</v>
      </c>
      <c r="M231" s="18">
        <f t="shared" ref="M231:M233" ca="1" si="219">(L231-K231+1)*B231</f>
        <v>4600</v>
      </c>
      <c r="N231" s="19">
        <f t="shared" ref="N231:N233" ca="1" si="220">H231/M231*365</f>
        <v>-5.7989613043478321E-2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0.20974946666666672</v>
      </c>
    </row>
    <row r="232" spans="1:29">
      <c r="A232" s="228" t="s">
        <v>2410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-6.955840000000002E-2</v>
      </c>
      <c r="H232" s="5">
        <f t="shared" si="216"/>
        <v>-0.6955840000000002</v>
      </c>
      <c r="I232" s="2" t="s">
        <v>65</v>
      </c>
      <c r="J232" s="33" t="s">
        <v>2411</v>
      </c>
      <c r="K232" s="34">
        <f t="shared" si="217"/>
        <v>43979</v>
      </c>
      <c r="L232" s="34" t="str">
        <f t="shared" ca="1" si="218"/>
        <v>2021-08-29</v>
      </c>
      <c r="M232" s="18">
        <f t="shared" ca="1" si="219"/>
        <v>4590</v>
      </c>
      <c r="N232" s="19">
        <f t="shared" ca="1" si="220"/>
        <v>-5.5313324618736393E-2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0.20622506666666668</v>
      </c>
    </row>
    <row r="233" spans="1:29">
      <c r="A233" s="228" t="s">
        <v>2412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-7.1320600000000137E-2</v>
      </c>
      <c r="H233" s="5">
        <f t="shared" si="216"/>
        <v>-0.71320600000000134</v>
      </c>
      <c r="I233" s="2" t="s">
        <v>65</v>
      </c>
      <c r="J233" s="33" t="s">
        <v>2413</v>
      </c>
      <c r="K233" s="34">
        <f t="shared" si="217"/>
        <v>43982</v>
      </c>
      <c r="L233" s="34" t="str">
        <f t="shared" ca="1" si="218"/>
        <v>2021-08-29</v>
      </c>
      <c r="M233" s="18">
        <f t="shared" ca="1" si="219"/>
        <v>4560</v>
      </c>
      <c r="N233" s="19">
        <f t="shared" ca="1" si="220"/>
        <v>-5.708776096491238E-2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0.20798726666666678</v>
      </c>
    </row>
    <row r="234" spans="1:29">
      <c r="A234" s="228" t="s">
        <v>2414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-7.3082800000000073E-2</v>
      </c>
      <c r="H234" s="5">
        <f t="shared" ref="H234" si="235">IF(G234="",$F$1*C234-B234,G234-B234)</f>
        <v>-0.7308280000000007</v>
      </c>
      <c r="I234" s="2" t="s">
        <v>65</v>
      </c>
      <c r="J234" s="33" t="s">
        <v>2415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2021-08-29</v>
      </c>
      <c r="M234" s="18">
        <f t="shared" ref="M234" ca="1" si="238">(L234-K234+1)*B234</f>
        <v>4550</v>
      </c>
      <c r="N234" s="19">
        <f t="shared" ref="N234" ca="1" si="239">H234/M234*365</f>
        <v>-5.8626861538461597E-2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0.20974946666666672</v>
      </c>
    </row>
    <row r="235" spans="1:29">
      <c r="A235" s="228" t="s">
        <v>2416</v>
      </c>
      <c r="B235" s="2">
        <v>10</v>
      </c>
      <c r="C235" s="175">
        <v>5.3</v>
      </c>
      <c r="D235" s="176">
        <v>1.8832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-6.6033999999999968E-2</v>
      </c>
      <c r="H235" s="5">
        <f t="shared" ref="H235:H238" si="254">IF(G235="",$F$1*C235-B235,G235-B235)</f>
        <v>-0.6603399999999997</v>
      </c>
      <c r="I235" s="2" t="s">
        <v>65</v>
      </c>
      <c r="J235" s="33" t="s">
        <v>2417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2021-08-29</v>
      </c>
      <c r="M235" s="18">
        <f t="shared" ref="M235:M238" ca="1" si="257">(L235-K235+1)*B235</f>
        <v>4540</v>
      </c>
      <c r="N235" s="19">
        <f t="shared" ref="N235:N238" ca="1" si="258">H235/M235*365</f>
        <v>-5.3089008810572665E-2</v>
      </c>
      <c r="O235" s="35">
        <f t="shared" ref="O235:O238" si="259">D235*C235</f>
        <v>9.9809599999999996</v>
      </c>
      <c r="P235" s="35">
        <f t="shared" ref="P235:P238" si="260">B235-O235</f>
        <v>1.904000000000039E-2</v>
      </c>
      <c r="Q235" s="36">
        <f t="shared" ref="Q235:Q238" si="261">B235/150</f>
        <v>6.6666666666666666E-2</v>
      </c>
      <c r="R235" s="37">
        <f t="shared" ref="R235:R238" si="262">R234+C235-T235</f>
        <v>5841.760000000013</v>
      </c>
      <c r="S235" s="38">
        <f t="shared" ref="S235:S238" si="263">R235*D235</f>
        <v>11001.202432000024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80986.570332000018</v>
      </c>
      <c r="X235" s="1">
        <f t="shared" ref="X235:X238" si="266">X234+B235</f>
        <v>67201</v>
      </c>
      <c r="Y235" s="37">
        <f t="shared" ref="Y235:Y238" si="267">W235-X235</f>
        <v>13785.570332000018</v>
      </c>
      <c r="Z235" s="183">
        <f t="shared" ref="Z235:Z238" si="268">W235/X235-1</f>
        <v>0.20513936298567015</v>
      </c>
      <c r="AA235" s="183">
        <f>SUM($C$2:C235)*D235/SUM($B$2:B235)-1</f>
        <v>0.11910022887796257</v>
      </c>
      <c r="AB235" s="183">
        <f t="shared" ref="AB235:AB238" si="269">Z235-AA235</f>
        <v>8.6039134107707582E-2</v>
      </c>
      <c r="AC235" s="40">
        <f t="shared" ref="AC235:AC238" si="270">IF(E235-F235&lt;0,"达成",E235-F235)</f>
        <v>0.20270066666666664</v>
      </c>
    </row>
    <row r="236" spans="1:29">
      <c r="A236" s="228" t="s">
        <v>2418</v>
      </c>
      <c r="B236" s="2">
        <v>10</v>
      </c>
      <c r="C236" s="175">
        <v>5.34</v>
      </c>
      <c r="D236" s="176">
        <v>1.8720000000000001</v>
      </c>
      <c r="E236" s="32">
        <f t="shared" si="252"/>
        <v>0.13666666666666666</v>
      </c>
      <c r="F236" s="13">
        <f t="shared" si="253"/>
        <v>-5.898520000000005E-2</v>
      </c>
      <c r="H236" s="5">
        <f t="shared" si="254"/>
        <v>-0.58985200000000049</v>
      </c>
      <c r="I236" s="2" t="s">
        <v>65</v>
      </c>
      <c r="J236" s="33" t="s">
        <v>2419</v>
      </c>
      <c r="K236" s="34">
        <f t="shared" si="255"/>
        <v>43985</v>
      </c>
      <c r="L236" s="34" t="str">
        <f t="shared" ca="1" si="256"/>
        <v>2021-08-29</v>
      </c>
      <c r="M236" s="18">
        <f t="shared" ca="1" si="257"/>
        <v>4530</v>
      </c>
      <c r="N236" s="19">
        <f t="shared" ca="1" si="258"/>
        <v>-4.7526706401766046E-2</v>
      </c>
      <c r="O236" s="35">
        <f t="shared" si="259"/>
        <v>9.99648</v>
      </c>
      <c r="P236" s="35">
        <f t="shared" si="260"/>
        <v>3.5199999999999676E-3</v>
      </c>
      <c r="Q236" s="36">
        <f t="shared" si="261"/>
        <v>6.6666666666666666E-2</v>
      </c>
      <c r="R236" s="37">
        <f t="shared" si="262"/>
        <v>5847.1000000000131</v>
      </c>
      <c r="S236" s="38">
        <f t="shared" si="263"/>
        <v>10945.771200000025</v>
      </c>
      <c r="T236" s="38"/>
      <c r="U236" s="38"/>
      <c r="V236" s="39">
        <f t="shared" si="264"/>
        <v>69985.367899999997</v>
      </c>
      <c r="W236" s="39">
        <f t="shared" si="265"/>
        <v>80931.139100000029</v>
      </c>
      <c r="X236" s="1">
        <f t="shared" si="266"/>
        <v>67211</v>
      </c>
      <c r="Y236" s="37">
        <f t="shared" si="267"/>
        <v>13720.139100000029</v>
      </c>
      <c r="Z236" s="183">
        <f t="shared" si="268"/>
        <v>0.20413532159914349</v>
      </c>
      <c r="AA236" s="183">
        <f>SUM($C$2:C236)*D236/SUM($B$2:B236)-1</f>
        <v>0.11238158382665131</v>
      </c>
      <c r="AB236" s="183">
        <f t="shared" si="269"/>
        <v>9.1753737772492183E-2</v>
      </c>
      <c r="AC236" s="40">
        <f t="shared" si="270"/>
        <v>0.1956518666666667</v>
      </c>
    </row>
    <row r="237" spans="1:29">
      <c r="A237" s="228" t="s">
        <v>2420</v>
      </c>
      <c r="B237" s="2">
        <v>10</v>
      </c>
      <c r="C237" s="175">
        <v>5.31</v>
      </c>
      <c r="D237" s="176">
        <v>1.8806</v>
      </c>
      <c r="E237" s="32">
        <f t="shared" si="252"/>
        <v>0.13666666666666666</v>
      </c>
      <c r="F237" s="13">
        <f t="shared" si="253"/>
        <v>-6.4271800000000032E-2</v>
      </c>
      <c r="H237" s="5">
        <f t="shared" si="254"/>
        <v>-0.64271800000000034</v>
      </c>
      <c r="I237" s="2" t="s">
        <v>65</v>
      </c>
      <c r="J237" s="33" t="s">
        <v>2421</v>
      </c>
      <c r="K237" s="34">
        <f t="shared" si="255"/>
        <v>43986</v>
      </c>
      <c r="L237" s="34" t="str">
        <f t="shared" ca="1" si="256"/>
        <v>2021-08-29</v>
      </c>
      <c r="M237" s="18">
        <f t="shared" ca="1" si="257"/>
        <v>4520</v>
      </c>
      <c r="N237" s="19">
        <f t="shared" ca="1" si="258"/>
        <v>-5.1900900442477901E-2</v>
      </c>
      <c r="O237" s="35">
        <f t="shared" si="259"/>
        <v>9.9859859999999987</v>
      </c>
      <c r="P237" s="35">
        <f t="shared" si="260"/>
        <v>1.4014000000001303E-2</v>
      </c>
      <c r="Q237" s="36">
        <f t="shared" si="261"/>
        <v>6.6666666666666666E-2</v>
      </c>
      <c r="R237" s="37">
        <f t="shared" si="262"/>
        <v>5852.4100000000135</v>
      </c>
      <c r="S237" s="38">
        <f t="shared" si="263"/>
        <v>11006.042246000026</v>
      </c>
      <c r="T237" s="38"/>
      <c r="U237" s="38"/>
      <c r="V237" s="39">
        <f t="shared" si="264"/>
        <v>69985.367899999997</v>
      </c>
      <c r="W237" s="39">
        <f t="shared" si="265"/>
        <v>80991.410146000024</v>
      </c>
      <c r="X237" s="1">
        <f t="shared" si="266"/>
        <v>67221</v>
      </c>
      <c r="Y237" s="37">
        <f t="shared" si="267"/>
        <v>13770.410146000024</v>
      </c>
      <c r="Z237" s="183">
        <f t="shared" si="268"/>
        <v>0.20485280114845095</v>
      </c>
      <c r="AA237" s="183">
        <f>SUM($C$2:C237)*D237/SUM($B$2:B237)-1</f>
        <v>0.11742552232641312</v>
      </c>
      <c r="AB237" s="183">
        <f t="shared" si="269"/>
        <v>8.7427278822037824E-2</v>
      </c>
      <c r="AC237" s="40">
        <f t="shared" si="270"/>
        <v>0.2009384666666667</v>
      </c>
    </row>
    <row r="238" spans="1:29">
      <c r="A238" s="228" t="s">
        <v>2423</v>
      </c>
      <c r="B238" s="2">
        <v>10</v>
      </c>
      <c r="C238" s="175">
        <v>5.36</v>
      </c>
      <c r="D238" s="176">
        <v>1.8653</v>
      </c>
      <c r="E238" s="32">
        <f t="shared" si="252"/>
        <v>0.13666666666666666</v>
      </c>
      <c r="F238" s="13">
        <f t="shared" si="253"/>
        <v>-5.5460799999999998E-2</v>
      </c>
      <c r="H238" s="5">
        <f t="shared" si="254"/>
        <v>-0.55460799999999999</v>
      </c>
      <c r="I238" s="2" t="s">
        <v>65</v>
      </c>
      <c r="J238" s="33" t="s">
        <v>2422</v>
      </c>
      <c r="K238" s="34">
        <f t="shared" si="255"/>
        <v>43987</v>
      </c>
      <c r="L238" s="34" t="str">
        <f t="shared" ca="1" si="256"/>
        <v>2021-08-29</v>
      </c>
      <c r="M238" s="18">
        <f t="shared" ca="1" si="257"/>
        <v>4510</v>
      </c>
      <c r="N238" s="19">
        <f t="shared" ca="1" si="258"/>
        <v>-4.4885126385809319E-2</v>
      </c>
      <c r="O238" s="35">
        <f t="shared" si="259"/>
        <v>9.9980080000000005</v>
      </c>
      <c r="P238" s="35">
        <f t="shared" si="260"/>
        <v>1.9919999999995497E-3</v>
      </c>
      <c r="Q238" s="36">
        <f t="shared" si="261"/>
        <v>6.6666666666666666E-2</v>
      </c>
      <c r="R238" s="37">
        <f t="shared" si="262"/>
        <v>5857.7700000000132</v>
      </c>
      <c r="S238" s="38">
        <f t="shared" si="263"/>
        <v>10926.498381000025</v>
      </c>
      <c r="T238" s="38"/>
      <c r="U238" s="38"/>
      <c r="V238" s="39">
        <f t="shared" si="264"/>
        <v>69985.367899999997</v>
      </c>
      <c r="W238" s="39">
        <f t="shared" si="265"/>
        <v>80911.866281000024</v>
      </c>
      <c r="X238" s="1">
        <f t="shared" si="266"/>
        <v>67231</v>
      </c>
      <c r="Y238" s="37">
        <f t="shared" si="267"/>
        <v>13680.866281000024</v>
      </c>
      <c r="Z238" s="183">
        <f t="shared" si="268"/>
        <v>0.20349044757626733</v>
      </c>
      <c r="AA238" s="183">
        <f>SUM($C$2:C238)*D238/SUM($B$2:B238)-1</f>
        <v>0.10827393657257711</v>
      </c>
      <c r="AB238" s="183">
        <f t="shared" si="269"/>
        <v>9.5216511003690218E-2</v>
      </c>
      <c r="AC238" s="40">
        <f t="shared" si="270"/>
        <v>0.19212746666666666</v>
      </c>
    </row>
    <row r="239" spans="1:29">
      <c r="A239" s="228" t="s">
        <v>2444</v>
      </c>
      <c r="B239" s="2">
        <v>10</v>
      </c>
      <c r="C239" s="175">
        <v>5.31</v>
      </c>
      <c r="D239" s="176">
        <v>1.8806</v>
      </c>
      <c r="E239" s="32">
        <f t="shared" ref="E239:E250" si="271">10%*Q239+13%</f>
        <v>0.13666666666666666</v>
      </c>
      <c r="F239" s="13">
        <f t="shared" ref="F239:F250" si="272">IF(G239="",($F$1*C239-B239)/B239,H239/B239)</f>
        <v>-6.4271800000000032E-2</v>
      </c>
      <c r="H239" s="5">
        <f t="shared" ref="H239:H250" si="273">IF(G239="",$F$1*C239-B239,G239-B239)</f>
        <v>-0.64271800000000034</v>
      </c>
      <c r="I239" s="2" t="s">
        <v>65</v>
      </c>
      <c r="J239" s="33" t="s">
        <v>2445</v>
      </c>
      <c r="K239" s="34">
        <f t="shared" ref="K239:K250" si="274">DATE(MID(J239,1,4),MID(J239,5,2),MID(J239,7,2))</f>
        <v>43988</v>
      </c>
      <c r="L239" s="34" t="str">
        <f t="shared" ref="L239:L250" ca="1" si="275">IF(LEN(J239) &gt; 15,DATE(MID(J239,12,4),MID(J239,16,2),MID(J239,18,2)),TEXT(TODAY(),"yyyy-mm-dd"))</f>
        <v>2021-08-29</v>
      </c>
      <c r="M239" s="18">
        <f t="shared" ref="M239:M250" ca="1" si="276">(L239-K239+1)*B239</f>
        <v>4500</v>
      </c>
      <c r="N239" s="19">
        <f t="shared" ref="N239:N250" ca="1" si="277">H239/M239*365</f>
        <v>-5.2131571111111136E-2</v>
      </c>
      <c r="O239" s="35">
        <f t="shared" ref="O239:O250" si="278">D239*C239</f>
        <v>9.9859859999999987</v>
      </c>
      <c r="P239" s="35">
        <f t="shared" ref="P239:P250" si="279">B239-O239</f>
        <v>1.4014000000001303E-2</v>
      </c>
      <c r="Q239" s="36">
        <f t="shared" ref="Q239:Q250" si="280">B239/150</f>
        <v>6.6666666666666666E-2</v>
      </c>
      <c r="R239" s="37">
        <f t="shared" ref="R239:R242" si="281">R238+C239-T239</f>
        <v>5863.0800000000136</v>
      </c>
      <c r="S239" s="38">
        <f t="shared" ref="S239:S242" si="282">R239*D239</f>
        <v>11026.108248000026</v>
      </c>
      <c r="T239" s="38"/>
      <c r="U239" s="38"/>
      <c r="V239" s="39">
        <f t="shared" ref="V239:V242" si="283">V238+U239</f>
        <v>69985.367899999997</v>
      </c>
      <c r="W239" s="39">
        <f t="shared" ref="W239:W242" si="284">V239+S239</f>
        <v>81011.476148000016</v>
      </c>
      <c r="X239" s="1">
        <f t="shared" ref="X239:X242" si="285">X238+B239</f>
        <v>67241</v>
      </c>
      <c r="Y239" s="37">
        <f t="shared" ref="Y239:Y242" si="286">W239-X239</f>
        <v>13770.476148000016</v>
      </c>
      <c r="Z239" s="183">
        <f t="shared" ref="Z239:Z242" si="287">W239/X239-1</f>
        <v>0.20479285180172835</v>
      </c>
      <c r="AA239" s="183">
        <f>SUM($C$2:C239)*D239/SUM($B$2:B239)-1</f>
        <v>0.11729826382694108</v>
      </c>
      <c r="AB239" s="183">
        <f t="shared" ref="AB239:AB242" si="288">Z239-AA239</f>
        <v>8.7494587974787263E-2</v>
      </c>
      <c r="AC239" s="40">
        <f t="shared" ref="AC239:AC242" si="289">IF(E239-F239&lt;0,"达成",E239-F239)</f>
        <v>0.2009384666666667</v>
      </c>
    </row>
    <row r="240" spans="1:29">
      <c r="A240" s="228" t="s">
        <v>2446</v>
      </c>
      <c r="B240" s="2">
        <v>10</v>
      </c>
      <c r="C240" s="175">
        <v>5.35</v>
      </c>
      <c r="D240" s="176">
        <v>1.8672</v>
      </c>
      <c r="E240" s="32">
        <f t="shared" si="271"/>
        <v>0.13666666666666666</v>
      </c>
      <c r="F240" s="13">
        <f t="shared" si="272"/>
        <v>-5.7223000000000114E-2</v>
      </c>
      <c r="H240" s="5">
        <f t="shared" si="273"/>
        <v>-0.57223000000000113</v>
      </c>
      <c r="I240" s="2" t="s">
        <v>65</v>
      </c>
      <c r="J240" s="33" t="s">
        <v>2447</v>
      </c>
      <c r="K240" s="34">
        <f t="shared" si="274"/>
        <v>43989</v>
      </c>
      <c r="L240" s="34" t="str">
        <f t="shared" ca="1" si="275"/>
        <v>2021-08-29</v>
      </c>
      <c r="M240" s="18">
        <f t="shared" ca="1" si="276"/>
        <v>4490</v>
      </c>
      <c r="N240" s="19">
        <f t="shared" ca="1" si="277"/>
        <v>-4.6517583518931052E-2</v>
      </c>
      <c r="O240" s="35">
        <f t="shared" si="278"/>
        <v>9.9895199999999988</v>
      </c>
      <c r="P240" s="35">
        <f t="shared" si="279"/>
        <v>1.0480000000001155E-2</v>
      </c>
      <c r="Q240" s="36">
        <f t="shared" si="280"/>
        <v>6.6666666666666666E-2</v>
      </c>
      <c r="R240" s="37">
        <f t="shared" si="281"/>
        <v>5868.4300000000139</v>
      </c>
      <c r="S240" s="38">
        <f t="shared" si="282"/>
        <v>10957.532496000025</v>
      </c>
      <c r="T240" s="38"/>
      <c r="U240" s="38"/>
      <c r="V240" s="39">
        <f t="shared" si="283"/>
        <v>69985.367899999997</v>
      </c>
      <c r="W240" s="39">
        <f t="shared" si="284"/>
        <v>80942.900396000026</v>
      </c>
      <c r="X240" s="1">
        <f t="shared" si="285"/>
        <v>67251</v>
      </c>
      <c r="Y240" s="37">
        <f t="shared" si="286"/>
        <v>13691.900396000026</v>
      </c>
      <c r="Z240" s="183">
        <f t="shared" si="287"/>
        <v>0.20359400449063991</v>
      </c>
      <c r="AA240" s="183">
        <f>SUM($C$2:C240)*D240/SUM($B$2:B240)-1</f>
        <v>0.10927557338682825</v>
      </c>
      <c r="AB240" s="183">
        <f t="shared" si="288"/>
        <v>9.4318431103811662E-2</v>
      </c>
      <c r="AC240" s="40">
        <f t="shared" si="289"/>
        <v>0.19388966666666677</v>
      </c>
    </row>
    <row r="241" spans="1:29">
      <c r="A241" s="228" t="s">
        <v>2448</v>
      </c>
      <c r="B241" s="2">
        <v>10</v>
      </c>
      <c r="C241" s="175">
        <v>5.31</v>
      </c>
      <c r="D241" s="176">
        <v>1.8801000000000001</v>
      </c>
      <c r="E241" s="32">
        <f t="shared" si="271"/>
        <v>0.13666666666666666</v>
      </c>
      <c r="F241" s="13">
        <f t="shared" si="272"/>
        <v>-6.4271800000000032E-2</v>
      </c>
      <c r="H241" s="5">
        <f t="shared" si="273"/>
        <v>-0.64271800000000034</v>
      </c>
      <c r="I241" s="2" t="s">
        <v>65</v>
      </c>
      <c r="J241" s="33" t="s">
        <v>2449</v>
      </c>
      <c r="K241" s="34">
        <f t="shared" si="274"/>
        <v>43990</v>
      </c>
      <c r="L241" s="34" t="str">
        <f t="shared" ca="1" si="275"/>
        <v>2021-08-29</v>
      </c>
      <c r="M241" s="18">
        <f t="shared" ca="1" si="276"/>
        <v>4480</v>
      </c>
      <c r="N241" s="19">
        <f t="shared" ca="1" si="277"/>
        <v>-5.236430133928574E-2</v>
      </c>
      <c r="O241" s="35">
        <f t="shared" si="278"/>
        <v>9.9833309999999997</v>
      </c>
      <c r="P241" s="35">
        <f t="shared" si="279"/>
        <v>1.6669000000000267E-2</v>
      </c>
      <c r="Q241" s="36">
        <f t="shared" si="280"/>
        <v>6.6666666666666666E-2</v>
      </c>
      <c r="R241" s="37">
        <f t="shared" si="281"/>
        <v>5873.7400000000143</v>
      </c>
      <c r="S241" s="38">
        <f t="shared" si="282"/>
        <v>11043.218574000028</v>
      </c>
      <c r="T241" s="38"/>
      <c r="U241" s="38"/>
      <c r="V241" s="39">
        <f t="shared" si="283"/>
        <v>69985.367899999997</v>
      </c>
      <c r="W241" s="39">
        <f t="shared" si="284"/>
        <v>81028.586474000025</v>
      </c>
      <c r="X241" s="1">
        <f t="shared" si="285"/>
        <v>67261</v>
      </c>
      <c r="Y241" s="37">
        <f t="shared" si="286"/>
        <v>13767.586474000025</v>
      </c>
      <c r="Z241" s="183">
        <f t="shared" si="287"/>
        <v>0.20468899472205337</v>
      </c>
      <c r="AA241" s="183">
        <f>SUM($C$2:C241)*D241/SUM($B$2:B241)-1</f>
        <v>0.11687321652929494</v>
      </c>
      <c r="AB241" s="183">
        <f t="shared" si="288"/>
        <v>8.7815778192758431E-2</v>
      </c>
      <c r="AC241" s="40">
        <f t="shared" si="289"/>
        <v>0.2009384666666667</v>
      </c>
    </row>
    <row r="242" spans="1:29">
      <c r="A242" s="228" t="s">
        <v>2450</v>
      </c>
      <c r="B242" s="2">
        <v>10</v>
      </c>
      <c r="C242" s="175">
        <v>5.36</v>
      </c>
      <c r="D242" s="176">
        <v>1.8653999999999999</v>
      </c>
      <c r="E242" s="32">
        <f t="shared" si="271"/>
        <v>0.13666666666666666</v>
      </c>
      <c r="F242" s="13">
        <f t="shared" si="272"/>
        <v>-5.5460799999999998E-2</v>
      </c>
      <c r="H242" s="5">
        <f t="shared" si="273"/>
        <v>-0.55460799999999999</v>
      </c>
      <c r="I242" s="2" t="s">
        <v>65</v>
      </c>
      <c r="J242" s="33" t="s">
        <v>2451</v>
      </c>
      <c r="K242" s="34">
        <f t="shared" si="274"/>
        <v>43991</v>
      </c>
      <c r="L242" s="34" t="str">
        <f t="shared" ca="1" si="275"/>
        <v>2021-08-29</v>
      </c>
      <c r="M242" s="18">
        <f t="shared" ca="1" si="276"/>
        <v>4470</v>
      </c>
      <c r="N242" s="19">
        <f t="shared" ca="1" si="277"/>
        <v>-4.5286782997762863E-2</v>
      </c>
      <c r="O242" s="35">
        <f t="shared" si="278"/>
        <v>9.9985440000000008</v>
      </c>
      <c r="P242" s="35">
        <f t="shared" si="279"/>
        <v>1.4559999999992357E-3</v>
      </c>
      <c r="Q242" s="36">
        <f t="shared" si="280"/>
        <v>6.6666666666666666E-2</v>
      </c>
      <c r="R242" s="37">
        <f t="shared" si="281"/>
        <v>5879.100000000014</v>
      </c>
      <c r="S242" s="38">
        <f t="shared" si="282"/>
        <v>10966.873140000025</v>
      </c>
      <c r="T242" s="38"/>
      <c r="U242" s="38"/>
      <c r="V242" s="39">
        <f t="shared" si="283"/>
        <v>69985.367899999997</v>
      </c>
      <c r="W242" s="39">
        <f t="shared" si="284"/>
        <v>80952.241040000023</v>
      </c>
      <c r="X242" s="1">
        <f t="shared" si="285"/>
        <v>67271</v>
      </c>
      <c r="Y242" s="37">
        <f t="shared" si="286"/>
        <v>13681.241040000023</v>
      </c>
      <c r="Z242" s="183">
        <f t="shared" si="287"/>
        <v>0.20337502103432414</v>
      </c>
      <c r="AA242" s="183">
        <f>SUM($C$2:C242)*D242/SUM($B$2:B242)-1</f>
        <v>0.10808041010798264</v>
      </c>
      <c r="AB242" s="183">
        <f t="shared" si="288"/>
        <v>9.5294610926341505E-2</v>
      </c>
      <c r="AC242" s="40">
        <f t="shared" si="289"/>
        <v>0.19212746666666666</v>
      </c>
    </row>
    <row r="243" spans="1:29">
      <c r="A243" s="228" t="s">
        <v>2452</v>
      </c>
      <c r="B243" s="2">
        <v>10</v>
      </c>
      <c r="C243" s="175">
        <v>5.41</v>
      </c>
      <c r="D243" s="176">
        <v>1.8461000000000001</v>
      </c>
      <c r="E243" s="32">
        <f t="shared" si="271"/>
        <v>0.13666666666666666</v>
      </c>
      <c r="F243" s="13">
        <f t="shared" si="272"/>
        <v>-4.6649799999999964E-2</v>
      </c>
      <c r="H243" s="5">
        <f t="shared" si="273"/>
        <v>-0.46649799999999964</v>
      </c>
      <c r="I243" s="2" t="s">
        <v>65</v>
      </c>
      <c r="J243" s="33" t="s">
        <v>2453</v>
      </c>
      <c r="K243" s="34">
        <f t="shared" si="274"/>
        <v>43995</v>
      </c>
      <c r="L243" s="34" t="str">
        <f t="shared" ca="1" si="275"/>
        <v>2021-08-29</v>
      </c>
      <c r="M243" s="18">
        <f t="shared" ca="1" si="276"/>
        <v>4430</v>
      </c>
      <c r="N243" s="19">
        <f t="shared" ca="1" si="277"/>
        <v>-3.8436065462753917E-2</v>
      </c>
      <c r="O243" s="35">
        <f t="shared" si="278"/>
        <v>9.9874010000000002</v>
      </c>
      <c r="P243" s="35">
        <f t="shared" si="279"/>
        <v>1.2598999999999805E-2</v>
      </c>
      <c r="Q243" s="36">
        <f t="shared" si="280"/>
        <v>6.6666666666666666E-2</v>
      </c>
      <c r="R243" s="37">
        <f t="shared" ref="R243:R251" si="290">R242+C243-T243</f>
        <v>5884.5100000000139</v>
      </c>
      <c r="S243" s="38">
        <f t="shared" ref="S243:S251" si="291">R243*D243</f>
        <v>10863.393911000026</v>
      </c>
      <c r="T243" s="38"/>
      <c r="U243" s="38"/>
      <c r="V243" s="39">
        <f t="shared" ref="V243:V251" si="292">V242+U243</f>
        <v>69985.367899999997</v>
      </c>
      <c r="W243" s="39">
        <f t="shared" ref="W243:W251" si="293">V243+S243</f>
        <v>80848.761811000018</v>
      </c>
      <c r="X243" s="1">
        <f t="shared" ref="X243:X251" si="294">X242+B243</f>
        <v>67281</v>
      </c>
      <c r="Y243" s="37">
        <f t="shared" ref="Y243:Y251" si="295">W243-X243</f>
        <v>13567.761811000018</v>
      </c>
      <c r="Z243" s="183">
        <f t="shared" ref="Z243:Z251" si="296">W243/X243-1</f>
        <v>0.20165814733728715</v>
      </c>
      <c r="AA243" s="183">
        <f>SUM($C$2:C243)*D243/SUM($B$2:B243)-1</f>
        <v>9.6561422619048765E-2</v>
      </c>
      <c r="AB243" s="183">
        <f t="shared" ref="AB243:AB251" si="297">Z243-AA243</f>
        <v>0.10509672471823839</v>
      </c>
      <c r="AC243" s="40">
        <f t="shared" ref="AC243:AC251" si="298">IF(E243-F243&lt;0,"达成",E243-F243)</f>
        <v>0.18331646666666662</v>
      </c>
    </row>
    <row r="244" spans="1:29">
      <c r="A244" s="228" t="s">
        <v>2454</v>
      </c>
      <c r="B244" s="2">
        <v>10</v>
      </c>
      <c r="C244" s="175">
        <v>5.5</v>
      </c>
      <c r="D244" s="176">
        <v>1.8176000000000001</v>
      </c>
      <c r="E244" s="32">
        <f t="shared" si="271"/>
        <v>0.13666666666666666</v>
      </c>
      <c r="F244" s="13">
        <f t="shared" si="272"/>
        <v>-3.0790000000000005E-2</v>
      </c>
      <c r="H244" s="5">
        <f t="shared" si="273"/>
        <v>-0.30790000000000006</v>
      </c>
      <c r="I244" s="2" t="s">
        <v>65</v>
      </c>
      <c r="J244" s="33" t="s">
        <v>2455</v>
      </c>
      <c r="K244" s="34">
        <f t="shared" si="274"/>
        <v>43996</v>
      </c>
      <c r="L244" s="34" t="str">
        <f t="shared" ca="1" si="275"/>
        <v>2021-08-29</v>
      </c>
      <c r="M244" s="18">
        <f t="shared" ca="1" si="276"/>
        <v>4420</v>
      </c>
      <c r="N244" s="19">
        <f t="shared" ca="1" si="277"/>
        <v>-2.542613122171946E-2</v>
      </c>
      <c r="O244" s="35">
        <f t="shared" si="278"/>
        <v>9.9968000000000004</v>
      </c>
      <c r="P244" s="35">
        <f t="shared" si="279"/>
        <v>3.1999999999996476E-3</v>
      </c>
      <c r="Q244" s="36">
        <f t="shared" si="280"/>
        <v>6.6666666666666666E-2</v>
      </c>
      <c r="R244" s="37">
        <f t="shared" si="290"/>
        <v>5890.0100000000139</v>
      </c>
      <c r="S244" s="38">
        <f t="shared" si="291"/>
        <v>10705.682176000026</v>
      </c>
      <c r="T244" s="38"/>
      <c r="U244" s="38"/>
      <c r="V244" s="39">
        <f t="shared" si="292"/>
        <v>69985.367899999997</v>
      </c>
      <c r="W244" s="39">
        <f t="shared" si="293"/>
        <v>80691.050076000029</v>
      </c>
      <c r="X244" s="1">
        <f t="shared" si="294"/>
        <v>67291</v>
      </c>
      <c r="Y244" s="37">
        <f t="shared" si="295"/>
        <v>13400.050076000029</v>
      </c>
      <c r="Z244" s="183">
        <f t="shared" si="296"/>
        <v>0.19913584396130291</v>
      </c>
      <c r="AA244" s="183">
        <f>SUM($C$2:C244)*D244/SUM($B$2:B244)-1</f>
        <v>7.9588309129323909E-2</v>
      </c>
      <c r="AB244" s="183">
        <f t="shared" si="297"/>
        <v>0.119547534831979</v>
      </c>
      <c r="AC244" s="40">
        <f t="shared" si="298"/>
        <v>0.16745666666666667</v>
      </c>
    </row>
    <row r="245" spans="1:29">
      <c r="A245" s="228" t="s">
        <v>2456</v>
      </c>
      <c r="B245" s="2">
        <v>10</v>
      </c>
      <c r="C245" s="175">
        <v>5.47</v>
      </c>
      <c r="D245" s="176">
        <v>1.8260000000000001</v>
      </c>
      <c r="E245" s="32">
        <f t="shared" si="271"/>
        <v>0.13666666666666666</v>
      </c>
      <c r="F245" s="13">
        <f t="shared" si="272"/>
        <v>-3.6076599999999993E-2</v>
      </c>
      <c r="H245" s="5">
        <f t="shared" si="273"/>
        <v>-0.36076599999999992</v>
      </c>
      <c r="I245" s="2" t="s">
        <v>65</v>
      </c>
      <c r="J245" s="33" t="s">
        <v>2457</v>
      </c>
      <c r="K245" s="34">
        <f t="shared" si="274"/>
        <v>43997</v>
      </c>
      <c r="L245" s="34" t="str">
        <f t="shared" ca="1" si="275"/>
        <v>2021-08-29</v>
      </c>
      <c r="M245" s="18">
        <f t="shared" ca="1" si="276"/>
        <v>4410</v>
      </c>
      <c r="N245" s="19">
        <f t="shared" ca="1" si="277"/>
        <v>-2.9859317460317454E-2</v>
      </c>
      <c r="O245" s="35">
        <f t="shared" si="278"/>
        <v>9.9882200000000001</v>
      </c>
      <c r="P245" s="35">
        <f t="shared" si="279"/>
        <v>1.1779999999999902E-2</v>
      </c>
      <c r="Q245" s="36">
        <f t="shared" si="280"/>
        <v>6.6666666666666666E-2</v>
      </c>
      <c r="R245" s="37">
        <f t="shared" si="290"/>
        <v>5895.4800000000141</v>
      </c>
      <c r="S245" s="38">
        <f t="shared" si="291"/>
        <v>10765.146480000027</v>
      </c>
      <c r="T245" s="38"/>
      <c r="U245" s="38"/>
      <c r="V245" s="39">
        <f t="shared" si="292"/>
        <v>69985.367899999997</v>
      </c>
      <c r="W245" s="39">
        <f t="shared" si="293"/>
        <v>80750.514380000022</v>
      </c>
      <c r="X245" s="1">
        <f t="shared" si="294"/>
        <v>67301</v>
      </c>
      <c r="Y245" s="37">
        <f t="shared" si="295"/>
        <v>13449.514380000022</v>
      </c>
      <c r="Z245" s="183">
        <f t="shared" si="296"/>
        <v>0.19984122643051405</v>
      </c>
      <c r="AA245" s="183">
        <f>SUM($C$2:C245)*D245/SUM($B$2:B245)-1</f>
        <v>8.4529951100245526E-2</v>
      </c>
      <c r="AB245" s="183">
        <f t="shared" si="297"/>
        <v>0.11531127533026853</v>
      </c>
      <c r="AC245" s="40">
        <f t="shared" si="298"/>
        <v>0.17274326666666664</v>
      </c>
    </row>
    <row r="246" spans="1:29">
      <c r="A246" s="228" t="s">
        <v>2458</v>
      </c>
      <c r="B246" s="2">
        <v>10</v>
      </c>
      <c r="C246" s="175">
        <v>5.47</v>
      </c>
      <c r="D246" s="176">
        <v>1.8271999999999999</v>
      </c>
      <c r="E246" s="32">
        <f t="shared" si="271"/>
        <v>0.13666666666666666</v>
      </c>
      <c r="F246" s="13">
        <f t="shared" si="272"/>
        <v>-3.6076599999999993E-2</v>
      </c>
      <c r="H246" s="5">
        <f t="shared" si="273"/>
        <v>-0.36076599999999992</v>
      </c>
      <c r="I246" s="2" t="s">
        <v>65</v>
      </c>
      <c r="J246" s="33" t="s">
        <v>2459</v>
      </c>
      <c r="K246" s="34">
        <f t="shared" si="274"/>
        <v>43998</v>
      </c>
      <c r="L246" s="34" t="str">
        <f t="shared" ca="1" si="275"/>
        <v>2021-08-29</v>
      </c>
      <c r="M246" s="18">
        <f t="shared" ca="1" si="276"/>
        <v>4400</v>
      </c>
      <c r="N246" s="19">
        <f t="shared" ca="1" si="277"/>
        <v>-2.9927179545454541E-2</v>
      </c>
      <c r="O246" s="35">
        <f t="shared" si="278"/>
        <v>9.9947839999999992</v>
      </c>
      <c r="P246" s="35">
        <f t="shared" si="279"/>
        <v>5.2160000000007756E-3</v>
      </c>
      <c r="Q246" s="36">
        <f t="shared" si="280"/>
        <v>6.6666666666666666E-2</v>
      </c>
      <c r="R246" s="37">
        <f t="shared" si="290"/>
        <v>5900.9500000000144</v>
      </c>
      <c r="S246" s="38">
        <f t="shared" si="291"/>
        <v>10782.215840000026</v>
      </c>
      <c r="T246" s="38"/>
      <c r="U246" s="38"/>
      <c r="V246" s="39">
        <f t="shared" si="292"/>
        <v>69985.367899999997</v>
      </c>
      <c r="W246" s="39">
        <f t="shared" si="293"/>
        <v>80767.583740000031</v>
      </c>
      <c r="X246" s="1">
        <f t="shared" si="294"/>
        <v>67311</v>
      </c>
      <c r="Y246" s="37">
        <f t="shared" si="295"/>
        <v>13456.583740000031</v>
      </c>
      <c r="Z246" s="183">
        <f t="shared" si="296"/>
        <v>0.19991656252321355</v>
      </c>
      <c r="AA246" s="183">
        <f>SUM($C$2:C246)*D246/SUM($B$2:B246)-1</f>
        <v>8.519504520715393E-2</v>
      </c>
      <c r="AB246" s="183">
        <f t="shared" si="297"/>
        <v>0.11472151731605962</v>
      </c>
      <c r="AC246" s="40">
        <f t="shared" si="298"/>
        <v>0.17274326666666664</v>
      </c>
    </row>
    <row r="247" spans="1:29">
      <c r="A247" s="228" t="s">
        <v>2460</v>
      </c>
      <c r="B247" s="2">
        <v>10</v>
      </c>
      <c r="C247" s="175">
        <v>5.48</v>
      </c>
      <c r="D247" s="176">
        <v>1.8232999999999999</v>
      </c>
      <c r="E247" s="32">
        <f t="shared" si="271"/>
        <v>0.13666666666666666</v>
      </c>
      <c r="F247" s="13">
        <f t="shared" si="272"/>
        <v>-3.4314399999999877E-2</v>
      </c>
      <c r="H247" s="5">
        <f t="shared" si="273"/>
        <v>-0.34314399999999878</v>
      </c>
      <c r="I247" s="2" t="s">
        <v>65</v>
      </c>
      <c r="J247" s="33" t="s">
        <v>946</v>
      </c>
      <c r="K247" s="34">
        <f t="shared" si="274"/>
        <v>44001</v>
      </c>
      <c r="L247" s="34" t="str">
        <f t="shared" ca="1" si="275"/>
        <v>2021-08-29</v>
      </c>
      <c r="M247" s="18">
        <f t="shared" ca="1" si="276"/>
        <v>4370</v>
      </c>
      <c r="N247" s="19">
        <f t="shared" ca="1" si="277"/>
        <v>-2.8660768878718434E-2</v>
      </c>
      <c r="O247" s="35">
        <f t="shared" si="278"/>
        <v>9.9916840000000011</v>
      </c>
      <c r="P247" s="35">
        <f t="shared" si="279"/>
        <v>8.3159999999988798E-3</v>
      </c>
      <c r="Q247" s="36">
        <f t="shared" si="280"/>
        <v>6.6666666666666666E-2</v>
      </c>
      <c r="R247" s="37">
        <f t="shared" si="290"/>
        <v>5906.4300000000139</v>
      </c>
      <c r="S247" s="38">
        <f t="shared" si="291"/>
        <v>10769.193819000026</v>
      </c>
      <c r="T247" s="38"/>
      <c r="U247" s="38"/>
      <c r="V247" s="39">
        <f t="shared" si="292"/>
        <v>69985.367899999997</v>
      </c>
      <c r="W247" s="39">
        <f t="shared" si="293"/>
        <v>80754.561719000019</v>
      </c>
      <c r="X247" s="1">
        <f t="shared" si="294"/>
        <v>67321</v>
      </c>
      <c r="Y247" s="37">
        <f t="shared" si="295"/>
        <v>13433.561719000019</v>
      </c>
      <c r="Z247" s="183">
        <f t="shared" si="296"/>
        <v>0.19954489266350794</v>
      </c>
      <c r="AA247" s="183">
        <f>SUM($C$2:C247)*D247/SUM($B$2:B247)-1</f>
        <v>8.2832325988011268E-2</v>
      </c>
      <c r="AB247" s="183">
        <f t="shared" si="297"/>
        <v>0.11671256667549668</v>
      </c>
      <c r="AC247" s="40">
        <f t="shared" si="298"/>
        <v>0.17098106666666654</v>
      </c>
    </row>
    <row r="248" spans="1:29">
      <c r="A248" s="228" t="s">
        <v>2461</v>
      </c>
      <c r="B248" s="2">
        <v>10</v>
      </c>
      <c r="C248" s="175">
        <v>5.45</v>
      </c>
      <c r="D248" s="176">
        <v>1.8345</v>
      </c>
      <c r="E248" s="32">
        <f t="shared" si="271"/>
        <v>0.13666666666666666</v>
      </c>
      <c r="F248" s="13">
        <f t="shared" si="272"/>
        <v>-3.9601000000000039E-2</v>
      </c>
      <c r="H248" s="5">
        <f t="shared" si="273"/>
        <v>-0.39601000000000042</v>
      </c>
      <c r="I248" s="2" t="s">
        <v>65</v>
      </c>
      <c r="J248" s="33" t="s">
        <v>2462</v>
      </c>
      <c r="K248" s="34">
        <f t="shared" si="274"/>
        <v>44002</v>
      </c>
      <c r="L248" s="34" t="str">
        <f t="shared" ca="1" si="275"/>
        <v>2021-08-29</v>
      </c>
      <c r="M248" s="18">
        <f t="shared" ca="1" si="276"/>
        <v>4360</v>
      </c>
      <c r="N248" s="19">
        <f t="shared" ca="1" si="277"/>
        <v>-3.315221330275233E-2</v>
      </c>
      <c r="O248" s="35">
        <f t="shared" si="278"/>
        <v>9.9980250000000002</v>
      </c>
      <c r="P248" s="35">
        <f t="shared" si="279"/>
        <v>1.974999999999838E-3</v>
      </c>
      <c r="Q248" s="36">
        <f t="shared" si="280"/>
        <v>6.6666666666666666E-2</v>
      </c>
      <c r="R248" s="37">
        <f t="shared" si="290"/>
        <v>5911.8800000000138</v>
      </c>
      <c r="S248" s="38">
        <f t="shared" si="291"/>
        <v>10845.343860000025</v>
      </c>
      <c r="T248" s="38"/>
      <c r="U248" s="38"/>
      <c r="V248" s="39">
        <f t="shared" si="292"/>
        <v>69985.367899999997</v>
      </c>
      <c r="W248" s="39">
        <f t="shared" si="293"/>
        <v>80830.71176000002</v>
      </c>
      <c r="X248" s="1">
        <f t="shared" si="294"/>
        <v>67331</v>
      </c>
      <c r="Y248" s="37">
        <f t="shared" si="295"/>
        <v>13499.71176000002</v>
      </c>
      <c r="Z248" s="183">
        <f t="shared" si="296"/>
        <v>0.20049771665354776</v>
      </c>
      <c r="AA248" s="183">
        <f>SUM($C$2:C248)*D248/SUM($B$2:B248)-1</f>
        <v>8.9434097969600446E-2</v>
      </c>
      <c r="AB248" s="183">
        <f t="shared" si="297"/>
        <v>0.11106361868394732</v>
      </c>
      <c r="AC248" s="40">
        <f t="shared" si="298"/>
        <v>0.17626766666666671</v>
      </c>
    </row>
    <row r="249" spans="1:29">
      <c r="A249" s="228" t="s">
        <v>2463</v>
      </c>
      <c r="B249" s="2">
        <v>10</v>
      </c>
      <c r="C249" s="175">
        <v>5.42</v>
      </c>
      <c r="D249" s="176">
        <v>1.8438000000000001</v>
      </c>
      <c r="E249" s="32">
        <f t="shared" si="271"/>
        <v>0.13666666666666666</v>
      </c>
      <c r="F249" s="13">
        <f t="shared" si="272"/>
        <v>-4.4887600000000027E-2</v>
      </c>
      <c r="H249" s="5">
        <f t="shared" si="273"/>
        <v>-0.44887600000000027</v>
      </c>
      <c r="I249" s="2" t="s">
        <v>65</v>
      </c>
      <c r="J249" s="33" t="s">
        <v>2464</v>
      </c>
      <c r="K249" s="34">
        <f t="shared" si="274"/>
        <v>44003</v>
      </c>
      <c r="L249" s="34" t="str">
        <f t="shared" ca="1" si="275"/>
        <v>2021-08-29</v>
      </c>
      <c r="M249" s="18">
        <f t="shared" ca="1" si="276"/>
        <v>4350</v>
      </c>
      <c r="N249" s="19">
        <f t="shared" ca="1" si="277"/>
        <v>-3.7664308045977035E-2</v>
      </c>
      <c r="O249" s="35">
        <f t="shared" si="278"/>
        <v>9.9933960000000006</v>
      </c>
      <c r="P249" s="35">
        <f t="shared" si="279"/>
        <v>6.6039999999993881E-3</v>
      </c>
      <c r="Q249" s="36">
        <f t="shared" si="280"/>
        <v>6.6666666666666666E-2</v>
      </c>
      <c r="R249" s="37">
        <f t="shared" si="290"/>
        <v>5917.3000000000138</v>
      </c>
      <c r="S249" s="38">
        <f t="shared" si="291"/>
        <v>10910.317740000026</v>
      </c>
      <c r="T249" s="38"/>
      <c r="U249" s="38"/>
      <c r="V249" s="39">
        <f t="shared" si="292"/>
        <v>69985.367899999997</v>
      </c>
      <c r="W249" s="39">
        <f t="shared" si="293"/>
        <v>80895.685640000025</v>
      </c>
      <c r="X249" s="1">
        <f t="shared" si="294"/>
        <v>67341</v>
      </c>
      <c r="Y249" s="37">
        <f t="shared" si="295"/>
        <v>13554.685640000025</v>
      </c>
      <c r="Z249" s="183">
        <f t="shared" si="296"/>
        <v>0.20128429396652892</v>
      </c>
      <c r="AA249" s="183">
        <f>SUM($C$2:C249)*D249/SUM($B$2:B249)-1</f>
        <v>9.4903970725217279E-2</v>
      </c>
      <c r="AB249" s="183">
        <f t="shared" si="297"/>
        <v>0.10638032324131164</v>
      </c>
      <c r="AC249" s="40">
        <f t="shared" si="298"/>
        <v>0.18155426666666669</v>
      </c>
    </row>
    <row r="250" spans="1:29">
      <c r="A250" s="228" t="s">
        <v>2465</v>
      </c>
      <c r="B250" s="2">
        <v>10</v>
      </c>
      <c r="C250" s="175">
        <v>5.41</v>
      </c>
      <c r="D250" s="176">
        <v>1.8468</v>
      </c>
      <c r="E250" s="32">
        <f t="shared" si="271"/>
        <v>0.13666666666666666</v>
      </c>
      <c r="F250" s="13">
        <f t="shared" si="272"/>
        <v>-4.6649799999999964E-2</v>
      </c>
      <c r="H250" s="5">
        <f t="shared" si="273"/>
        <v>-0.46649799999999964</v>
      </c>
      <c r="I250" s="2" t="s">
        <v>65</v>
      </c>
      <c r="J250" s="33" t="s">
        <v>964</v>
      </c>
      <c r="K250" s="34">
        <f t="shared" si="274"/>
        <v>44004</v>
      </c>
      <c r="L250" s="34" t="str">
        <f t="shared" ca="1" si="275"/>
        <v>2021-08-29</v>
      </c>
      <c r="M250" s="18">
        <f t="shared" ca="1" si="276"/>
        <v>4340</v>
      </c>
      <c r="N250" s="19">
        <f t="shared" ca="1" si="277"/>
        <v>-3.9233126728110565E-2</v>
      </c>
      <c r="O250" s="35">
        <f t="shared" si="278"/>
        <v>9.9911880000000011</v>
      </c>
      <c r="P250" s="35">
        <f t="shared" si="279"/>
        <v>8.8119999999989318E-3</v>
      </c>
      <c r="Q250" s="36">
        <f t="shared" si="280"/>
        <v>6.6666666666666666E-2</v>
      </c>
      <c r="R250" s="37">
        <f t="shared" si="290"/>
        <v>5922.7100000000137</v>
      </c>
      <c r="S250" s="38">
        <f t="shared" si="291"/>
        <v>10938.060828000025</v>
      </c>
      <c r="T250" s="38"/>
      <c r="U250" s="38"/>
      <c r="V250" s="39">
        <f t="shared" si="292"/>
        <v>69985.367899999997</v>
      </c>
      <c r="W250" s="39">
        <f t="shared" si="293"/>
        <v>80923.428728000028</v>
      </c>
      <c r="X250" s="1">
        <f t="shared" si="294"/>
        <v>67351</v>
      </c>
      <c r="Y250" s="37">
        <f t="shared" si="295"/>
        <v>13572.428728000028</v>
      </c>
      <c r="Z250" s="183">
        <f t="shared" si="296"/>
        <v>0.20151785018782253</v>
      </c>
      <c r="AA250" s="183">
        <f>SUM($C$2:C250)*D250/SUM($B$2:B250)-1</f>
        <v>9.663139554472E-2</v>
      </c>
      <c r="AB250" s="183">
        <f t="shared" si="297"/>
        <v>0.10488645464310253</v>
      </c>
      <c r="AC250" s="40">
        <f t="shared" si="298"/>
        <v>0.18331646666666662</v>
      </c>
    </row>
    <row r="251" spans="1:29">
      <c r="A251" s="228" t="s">
        <v>2466</v>
      </c>
      <c r="B251" s="2">
        <v>10</v>
      </c>
      <c r="C251" s="175">
        <v>5.32</v>
      </c>
      <c r="D251" s="176">
        <v>1.8765000000000001</v>
      </c>
      <c r="E251" s="32">
        <f t="shared" ref="E251" si="299">10%*Q251+13%</f>
        <v>0.13666666666666666</v>
      </c>
      <c r="F251" s="13">
        <f t="shared" ref="F251" si="300">IF(G251="",($F$1*C251-B251)/B251,H251/B251)</f>
        <v>-6.2509599999999915E-2</v>
      </c>
      <c r="H251" s="5">
        <f t="shared" ref="H251" si="301">IF(G251="",$F$1*C251-B251,G251-B251)</f>
        <v>-0.62509599999999921</v>
      </c>
      <c r="I251" s="2" t="s">
        <v>65</v>
      </c>
      <c r="J251" s="33" t="s">
        <v>966</v>
      </c>
      <c r="K251" s="34">
        <f t="shared" ref="K251" si="302">DATE(MID(J251,1,4),MID(J251,5,2),MID(J251,7,2))</f>
        <v>44005</v>
      </c>
      <c r="L251" s="34" t="str">
        <f t="shared" ref="L251" ca="1" si="303">IF(LEN(J251) &gt; 15,DATE(MID(J251,12,4),MID(J251,16,2),MID(J251,18,2)),TEXT(TODAY(),"yyyy-mm-dd"))</f>
        <v>2021-08-29</v>
      </c>
      <c r="M251" s="18">
        <f t="shared" ref="M251" ca="1" si="304">(L251-K251+1)*B251</f>
        <v>4330</v>
      </c>
      <c r="N251" s="19">
        <f t="shared" ref="N251" ca="1" si="305">H251/M251*365</f>
        <v>-5.2692849884526487E-2</v>
      </c>
      <c r="O251" s="35">
        <f t="shared" ref="O251" si="306">D251*C251</f>
        <v>9.9829800000000013</v>
      </c>
      <c r="P251" s="35">
        <f t="shared" ref="P251" si="307">B251-O251</f>
        <v>1.7019999999998703E-2</v>
      </c>
      <c r="Q251" s="36">
        <f t="shared" ref="Q251" si="308">B251/150</f>
        <v>6.6666666666666666E-2</v>
      </c>
      <c r="R251" s="37">
        <f t="shared" si="290"/>
        <v>5928.0300000000134</v>
      </c>
      <c r="S251" s="38">
        <f t="shared" si="291"/>
        <v>11123.948295000026</v>
      </c>
      <c r="T251" s="38"/>
      <c r="U251" s="38"/>
      <c r="V251" s="39">
        <f t="shared" si="292"/>
        <v>69985.367899999997</v>
      </c>
      <c r="W251" s="39">
        <f t="shared" si="293"/>
        <v>81109.316195000021</v>
      </c>
      <c r="X251" s="1">
        <f t="shared" si="294"/>
        <v>67361</v>
      </c>
      <c r="Y251" s="37">
        <f t="shared" si="295"/>
        <v>13748.316195000021</v>
      </c>
      <c r="Z251" s="183">
        <f t="shared" si="296"/>
        <v>0.20409905130565198</v>
      </c>
      <c r="AA251" s="183">
        <f>SUM($C$2:C251)*D251/SUM($B$2:B251)-1</f>
        <v>0.11420305300177302</v>
      </c>
      <c r="AB251" s="183">
        <f t="shared" si="297"/>
        <v>8.9895998303878955E-2</v>
      </c>
      <c r="AC251" s="40">
        <f t="shared" si="298"/>
        <v>0.19917626666666657</v>
      </c>
    </row>
    <row r="252" spans="1:29">
      <c r="A252" s="228" t="s">
        <v>2495</v>
      </c>
      <c r="B252" s="2">
        <v>10</v>
      </c>
      <c r="C252" s="175">
        <v>5.31</v>
      </c>
      <c r="D252" s="176">
        <v>1.8803000000000001</v>
      </c>
      <c r="E252" s="32">
        <f t="shared" ref="E252" si="309">10%*Q252+13%</f>
        <v>0.13666666666666666</v>
      </c>
      <c r="F252" s="13">
        <f t="shared" ref="F252" si="310">IF(G252="",($F$1*C252-B252)/B252,H252/B252)</f>
        <v>-6.4271800000000032E-2</v>
      </c>
      <c r="H252" s="5">
        <f t="shared" ref="H252" si="311">IF(G252="",$F$1*C252-B252,G252-B252)</f>
        <v>-0.64271800000000034</v>
      </c>
      <c r="I252" s="2" t="s">
        <v>65</v>
      </c>
      <c r="J252" s="33" t="s">
        <v>2496</v>
      </c>
      <c r="K252" s="34">
        <f t="shared" ref="K252" si="312">DATE(MID(J252,1,4),MID(J252,5,2),MID(J252,7,2))</f>
        <v>44010</v>
      </c>
      <c r="L252" s="34" t="str">
        <f t="shared" ref="L252" ca="1" si="313">IF(LEN(J252) &gt; 15,DATE(MID(J252,12,4),MID(J252,16,2),MID(J252,18,2)),TEXT(TODAY(),"yyyy-mm-dd"))</f>
        <v>2021-08-29</v>
      </c>
      <c r="M252" s="18">
        <f t="shared" ref="M252" ca="1" si="314">(L252-K252+1)*B252</f>
        <v>4280</v>
      </c>
      <c r="N252" s="19">
        <f t="shared" ref="N252" ca="1" si="315">H252/M252*365</f>
        <v>-5.4811231308411243E-2</v>
      </c>
      <c r="O252" s="35">
        <f t="shared" ref="O252" si="316">D252*C252</f>
        <v>9.984392999999999</v>
      </c>
      <c r="P252" s="35">
        <f t="shared" ref="P252" si="317">B252-O252</f>
        <v>1.5607000000001037E-2</v>
      </c>
      <c r="Q252" s="36">
        <f t="shared" ref="Q252" si="318">B252/150</f>
        <v>6.6666666666666666E-2</v>
      </c>
      <c r="R252" s="37">
        <f t="shared" ref="R252" si="319">R251+C252-T252</f>
        <v>5933.3400000000138</v>
      </c>
      <c r="S252" s="38">
        <f t="shared" ref="S252" si="320">R252*D252</f>
        <v>11156.459202000027</v>
      </c>
      <c r="T252" s="38"/>
      <c r="U252" s="38"/>
      <c r="V252" s="39">
        <f t="shared" ref="V252" si="321">V251+U252</f>
        <v>69985.367899999997</v>
      </c>
      <c r="W252" s="39">
        <f t="shared" ref="W252" si="322">V252+S252</f>
        <v>81141.827102000025</v>
      </c>
      <c r="X252" s="1">
        <f t="shared" ref="X252" si="323">X251+B252</f>
        <v>67371</v>
      </c>
      <c r="Y252" s="37">
        <f t="shared" ref="Y252" si="324">W252-X252</f>
        <v>13770.827102000025</v>
      </c>
      <c r="Z252" s="183">
        <f t="shared" ref="Z252" si="325">W252/X252-1</f>
        <v>0.20440288999718015</v>
      </c>
      <c r="AA252" s="183">
        <f>SUM($C$2:C252)*D252/SUM($B$2:B252)-1</f>
        <v>0.11639403896822853</v>
      </c>
      <c r="AB252" s="183">
        <f t="shared" ref="AB252" si="326">Z252-AA252</f>
        <v>8.8008851028951618E-2</v>
      </c>
      <c r="AC252" s="40">
        <f t="shared" ref="AC252" si="327">IF(E252-F252&lt;0,"达成",E252-F252)</f>
        <v>0.2009384666666667</v>
      </c>
    </row>
    <row r="253" spans="1:29">
      <c r="A253" s="228" t="s">
        <v>2498</v>
      </c>
      <c r="B253" s="2">
        <v>10</v>
      </c>
      <c r="C253" s="175">
        <v>5.37</v>
      </c>
      <c r="D253" s="176">
        <v>1.8609</v>
      </c>
      <c r="E253" s="32">
        <f t="shared" ref="E253:E255" si="328">10%*Q253+13%</f>
        <v>0.13666666666666666</v>
      </c>
      <c r="F253" s="13">
        <f t="shared" ref="F253:F255" si="329">IF(G253="",($F$1*C253-B253)/B253,H253/B253)</f>
        <v>-5.3698600000000062E-2</v>
      </c>
      <c r="H253" s="5">
        <f t="shared" ref="H253:H255" si="330">IF(G253="",$F$1*C253-B253,G253-B253)</f>
        <v>-0.53698600000000063</v>
      </c>
      <c r="I253" s="2" t="s">
        <v>65</v>
      </c>
      <c r="J253" s="33" t="s">
        <v>2499</v>
      </c>
      <c r="K253" s="34">
        <f t="shared" ref="K253:K255" si="331">DATE(MID(J253,1,4),MID(J253,5,2),MID(J253,7,2))</f>
        <v>44011</v>
      </c>
      <c r="L253" s="34" t="str">
        <f t="shared" ref="L253:L255" ca="1" si="332">IF(LEN(J253) &gt; 15,DATE(MID(J253,12,4),MID(J253,16,2),MID(J253,18,2)),TEXT(TODAY(),"yyyy-mm-dd"))</f>
        <v>2021-08-29</v>
      </c>
      <c r="M253" s="18">
        <f t="shared" ref="M253:M255" ca="1" si="333">(L253-K253+1)*B253</f>
        <v>4270</v>
      </c>
      <c r="N253" s="19">
        <f t="shared" ref="N253:N255" ca="1" si="334">H253/M253*365</f>
        <v>-4.5901613583138226E-2</v>
      </c>
      <c r="O253" s="35">
        <f t="shared" ref="O253:O255" si="335">D253*C253</f>
        <v>9.9930330000000005</v>
      </c>
      <c r="P253" s="35">
        <f t="shared" ref="P253:P255" si="336">B253-O253</f>
        <v>6.9669999999995014E-3</v>
      </c>
      <c r="Q253" s="36">
        <f t="shared" ref="Q253:Q255" si="337">B253/150</f>
        <v>6.6666666666666666E-2</v>
      </c>
      <c r="R253" s="37">
        <f t="shared" ref="R253:R255" si="338">R252+C253-T253</f>
        <v>5938.7100000000137</v>
      </c>
      <c r="S253" s="38">
        <f t="shared" ref="S253:S255" si="339">R253*D253</f>
        <v>11051.345439000026</v>
      </c>
      <c r="T253" s="38"/>
      <c r="U253" s="38"/>
      <c r="V253" s="39">
        <f t="shared" ref="V253:V255" si="340">V252+U253</f>
        <v>69985.367899999997</v>
      </c>
      <c r="W253" s="39">
        <f t="shared" ref="W253:W255" si="341">V253+S253</f>
        <v>81036.713339000024</v>
      </c>
      <c r="X253" s="1">
        <f t="shared" ref="X253:X255" si="342">X252+B253</f>
        <v>67381</v>
      </c>
      <c r="Y253" s="37">
        <f t="shared" ref="Y253:Y255" si="343">W253-X253</f>
        <v>13655.713339000024</v>
      </c>
      <c r="Z253" s="183">
        <f t="shared" ref="Z253:Z255" si="344">W253/X253-1</f>
        <v>0.2026641536783369</v>
      </c>
      <c r="AA253" s="183">
        <f>SUM($C$2:C253)*D253/SUM($B$2:B253)-1</f>
        <v>0.10481723594821934</v>
      </c>
      <c r="AB253" s="183">
        <f t="shared" ref="AB253:AB255" si="345">Z253-AA253</f>
        <v>9.7846917730117555E-2</v>
      </c>
      <c r="AC253" s="40">
        <f t="shared" ref="AC253:AC255" si="346">IF(E253-F253&lt;0,"达成",E253-F253)</f>
        <v>0.19036526666666673</v>
      </c>
    </row>
    <row r="254" spans="1:29">
      <c r="A254" s="228" t="s">
        <v>2500</v>
      </c>
      <c r="B254" s="2">
        <v>10</v>
      </c>
      <c r="C254" s="175">
        <v>5.33</v>
      </c>
      <c r="D254" s="176">
        <v>1.8732</v>
      </c>
      <c r="E254" s="32">
        <f t="shared" si="328"/>
        <v>0.13666666666666666</v>
      </c>
      <c r="F254" s="13">
        <f t="shared" si="329"/>
        <v>-6.0747399999999986E-2</v>
      </c>
      <c r="H254" s="5">
        <f t="shared" si="330"/>
        <v>-0.60747399999999985</v>
      </c>
      <c r="I254" s="2" t="s">
        <v>65</v>
      </c>
      <c r="J254" s="33" t="s">
        <v>2501</v>
      </c>
      <c r="K254" s="34">
        <f t="shared" si="331"/>
        <v>44012</v>
      </c>
      <c r="L254" s="34" t="str">
        <f t="shared" ca="1" si="332"/>
        <v>2021-08-29</v>
      </c>
      <c r="M254" s="18">
        <f t="shared" ca="1" si="333"/>
        <v>4260</v>
      </c>
      <c r="N254" s="19">
        <f t="shared" ca="1" si="334"/>
        <v>-5.2048828638497642E-2</v>
      </c>
      <c r="O254" s="35">
        <f t="shared" si="335"/>
        <v>9.9841560000000005</v>
      </c>
      <c r="P254" s="35">
        <f t="shared" si="336"/>
        <v>1.5843999999999525E-2</v>
      </c>
      <c r="Q254" s="36">
        <f t="shared" si="337"/>
        <v>6.6666666666666666E-2</v>
      </c>
      <c r="R254" s="37">
        <f t="shared" si="338"/>
        <v>5944.0400000000136</v>
      </c>
      <c r="S254" s="38">
        <f t="shared" si="339"/>
        <v>11134.375728000025</v>
      </c>
      <c r="T254" s="38"/>
      <c r="U254" s="38"/>
      <c r="V254" s="39">
        <f t="shared" si="340"/>
        <v>69985.367899999997</v>
      </c>
      <c r="W254" s="39">
        <f t="shared" si="341"/>
        <v>81119.743628000026</v>
      </c>
      <c r="X254" s="1">
        <f t="shared" si="342"/>
        <v>67391</v>
      </c>
      <c r="Y254" s="37">
        <f t="shared" si="343"/>
        <v>13728.743628000026</v>
      </c>
      <c r="Z254" s="183">
        <f t="shared" si="344"/>
        <v>0.20371776094730798</v>
      </c>
      <c r="AA254" s="183">
        <f>SUM($C$2:C254)*D254/SUM($B$2:B254)-1</f>
        <v>0.11205688333517738</v>
      </c>
      <c r="AB254" s="183">
        <f t="shared" si="345"/>
        <v>9.1660877612130598E-2</v>
      </c>
      <c r="AC254" s="40">
        <f t="shared" si="346"/>
        <v>0.19741406666666664</v>
      </c>
    </row>
    <row r="255" spans="1:29">
      <c r="A255" s="228" t="s">
        <v>2502</v>
      </c>
      <c r="B255" s="2">
        <v>10</v>
      </c>
      <c r="C255" s="175">
        <v>5.33</v>
      </c>
      <c r="D255" s="176">
        <v>1.8751</v>
      </c>
      <c r="E255" s="32">
        <f t="shared" si="328"/>
        <v>0.13666666666666666</v>
      </c>
      <c r="F255" s="13">
        <f t="shared" si="329"/>
        <v>-6.0747399999999986E-2</v>
      </c>
      <c r="H255" s="5">
        <f t="shared" si="330"/>
        <v>-0.60747399999999985</v>
      </c>
      <c r="I255" s="2" t="s">
        <v>65</v>
      </c>
      <c r="J255" s="33" t="s">
        <v>2503</v>
      </c>
      <c r="K255" s="34">
        <f t="shared" si="331"/>
        <v>44013</v>
      </c>
      <c r="L255" s="34" t="str">
        <f t="shared" ca="1" si="332"/>
        <v>2021-08-29</v>
      </c>
      <c r="M255" s="18">
        <f t="shared" ca="1" si="333"/>
        <v>4250</v>
      </c>
      <c r="N255" s="19">
        <f t="shared" ca="1" si="334"/>
        <v>-5.217129647058822E-2</v>
      </c>
      <c r="O255" s="35">
        <f t="shared" si="335"/>
        <v>9.9942829999999994</v>
      </c>
      <c r="P255" s="35">
        <f t="shared" si="336"/>
        <v>5.7170000000006382E-3</v>
      </c>
      <c r="Q255" s="36">
        <f t="shared" si="337"/>
        <v>6.6666666666666666E-2</v>
      </c>
      <c r="R255" s="37">
        <f t="shared" si="338"/>
        <v>5949.3700000000135</v>
      </c>
      <c r="S255" s="38">
        <f t="shared" si="339"/>
        <v>11155.663687000026</v>
      </c>
      <c r="T255" s="38"/>
      <c r="U255" s="38"/>
      <c r="V255" s="39">
        <f t="shared" si="340"/>
        <v>69985.367899999997</v>
      </c>
      <c r="W255" s="39">
        <f t="shared" si="341"/>
        <v>81141.031587000019</v>
      </c>
      <c r="X255" s="1">
        <f t="shared" si="342"/>
        <v>67401</v>
      </c>
      <c r="Y255" s="37">
        <f t="shared" si="343"/>
        <v>13740.031587000019</v>
      </c>
      <c r="Z255" s="183">
        <f t="shared" si="344"/>
        <v>0.20385501086037339</v>
      </c>
      <c r="AA255" s="183">
        <f>SUM($C$2:C255)*D255/SUM($B$2:B255)-1</f>
        <v>0.11312198767683568</v>
      </c>
      <c r="AB255" s="183">
        <f t="shared" si="345"/>
        <v>9.0733023183537709E-2</v>
      </c>
      <c r="AC255" s="40">
        <f t="shared" si="346"/>
        <v>0.19741406666666664</v>
      </c>
    </row>
    <row r="256" spans="1:29">
      <c r="A256" s="228" t="s">
        <v>2504</v>
      </c>
      <c r="B256" s="2">
        <v>10</v>
      </c>
      <c r="C256" s="175">
        <v>5.47</v>
      </c>
      <c r="D256" s="176">
        <v>1.825</v>
      </c>
      <c r="E256" s="32">
        <f t="shared" ref="E256:E271" si="347">10%*Q256+13%</f>
        <v>0.13666666666666666</v>
      </c>
      <c r="F256" s="13">
        <f t="shared" ref="F256:F271" si="348">IF(G256="",($F$1*C256-B256)/B256,H256/B256)</f>
        <v>-3.6076599999999993E-2</v>
      </c>
      <c r="H256" s="5">
        <f t="shared" ref="H256:H271" si="349">IF(G256="",$F$1*C256-B256,G256-B256)</f>
        <v>-0.36076599999999992</v>
      </c>
      <c r="I256" s="2" t="s">
        <v>65</v>
      </c>
      <c r="J256" s="33" t="s">
        <v>2505</v>
      </c>
      <c r="K256" s="34">
        <f t="shared" ref="K256:K271" si="350">DATE(MID(J256,1,4),MID(J256,5,2),MID(J256,7,2))</f>
        <v>44014</v>
      </c>
      <c r="L256" s="34" t="str">
        <f t="shared" ref="L256:L271" ca="1" si="351">IF(LEN(J256) &gt; 15,DATE(MID(J256,12,4),MID(J256,16,2),MID(J256,18,2)),TEXT(TODAY(),"yyyy-mm-dd"))</f>
        <v>2021-08-29</v>
      </c>
      <c r="M256" s="18">
        <f t="shared" ref="M256:M271" ca="1" si="352">(L256-K256+1)*B256</f>
        <v>4240</v>
      </c>
      <c r="N256" s="19">
        <f t="shared" ref="N256:N271" ca="1" si="353">H256/M256*365</f>
        <v>-3.1056507075471692E-2</v>
      </c>
      <c r="O256" s="35">
        <f t="shared" ref="O256:O271" si="354">D256*C256</f>
        <v>9.9827499999999993</v>
      </c>
      <c r="P256" s="35">
        <f t="shared" ref="P256:P271" si="355">B256-O256</f>
        <v>1.7250000000000654E-2</v>
      </c>
      <c r="Q256" s="36">
        <f t="shared" ref="Q256:Q271" si="356">B256/150</f>
        <v>6.6666666666666666E-2</v>
      </c>
      <c r="R256" s="37">
        <f t="shared" ref="R256" si="357">R255+C256-T256</f>
        <v>5954.8400000000138</v>
      </c>
      <c r="S256" s="38">
        <f t="shared" ref="S256" si="358">R256*D256</f>
        <v>10867.583000000024</v>
      </c>
      <c r="T256" s="38"/>
      <c r="U256" s="38"/>
      <c r="V256" s="39">
        <f t="shared" ref="V256" si="359">V255+U256</f>
        <v>69985.367899999997</v>
      </c>
      <c r="W256" s="39">
        <f t="shared" ref="W256" si="360">V256+S256</f>
        <v>80852.950900000025</v>
      </c>
      <c r="X256" s="1">
        <f t="shared" ref="X256" si="361">X255+B256</f>
        <v>67411</v>
      </c>
      <c r="Y256" s="37">
        <f t="shared" ref="Y256" si="362">W256-X256</f>
        <v>13441.950900000025</v>
      </c>
      <c r="Z256" s="183">
        <f t="shared" ref="Z256" si="363">W256/X256-1</f>
        <v>0.19940292978890728</v>
      </c>
      <c r="AA256" s="183">
        <f>SUM($C$2:C256)*D256/SUM($B$2:B256)-1</f>
        <v>8.3333950071800222E-2</v>
      </c>
      <c r="AB256" s="183">
        <f t="shared" ref="AB256" si="364">Z256-AA256</f>
        <v>0.11606897971710706</v>
      </c>
      <c r="AC256" s="40">
        <f t="shared" ref="AC256" si="365">IF(E256-F256&lt;0,"达成",E256-F256)</f>
        <v>0.17274326666666664</v>
      </c>
    </row>
    <row r="257" spans="1:29">
      <c r="A257" s="228" t="s">
        <v>2506</v>
      </c>
      <c r="B257" s="2">
        <v>10</v>
      </c>
      <c r="C257" s="175">
        <v>5.47</v>
      </c>
      <c r="D257" s="176">
        <v>1.8265</v>
      </c>
      <c r="E257" s="32">
        <f t="shared" si="347"/>
        <v>0.13666666666666666</v>
      </c>
      <c r="F257" s="13">
        <f t="shared" si="348"/>
        <v>-3.6076599999999993E-2</v>
      </c>
      <c r="H257" s="5">
        <f t="shared" si="349"/>
        <v>-0.36076599999999992</v>
      </c>
      <c r="I257" s="2" t="s">
        <v>65</v>
      </c>
      <c r="J257" s="33" t="s">
        <v>2507</v>
      </c>
      <c r="K257" s="34">
        <f t="shared" si="350"/>
        <v>44017</v>
      </c>
      <c r="L257" s="34" t="str">
        <f t="shared" ca="1" si="351"/>
        <v>2021-08-29</v>
      </c>
      <c r="M257" s="18">
        <f t="shared" ca="1" si="352"/>
        <v>4210</v>
      </c>
      <c r="N257" s="19">
        <f t="shared" ca="1" si="353"/>
        <v>-3.1277812351543935E-2</v>
      </c>
      <c r="O257" s="35">
        <f t="shared" si="354"/>
        <v>9.9909549999999996</v>
      </c>
      <c r="P257" s="35">
        <f t="shared" si="355"/>
        <v>9.0450000000004138E-3</v>
      </c>
      <c r="Q257" s="36">
        <f t="shared" si="356"/>
        <v>6.6666666666666666E-2</v>
      </c>
      <c r="R257" s="37">
        <f t="shared" ref="R257:R278" si="366">R256+C257-T257</f>
        <v>5960.310000000014</v>
      </c>
      <c r="S257" s="38">
        <f t="shared" ref="S257:S278" si="367">R257*D257</f>
        <v>10886.506215000025</v>
      </c>
      <c r="T257" s="38"/>
      <c r="U257" s="38"/>
      <c r="V257" s="39">
        <f t="shared" ref="V257:V278" si="368">V256+U257</f>
        <v>69985.367899999997</v>
      </c>
      <c r="W257" s="39">
        <f t="shared" ref="W257:W278" si="369">V257+S257</f>
        <v>80871.874115000028</v>
      </c>
      <c r="X257" s="1">
        <f t="shared" ref="X257:X278" si="370">X256+B257</f>
        <v>67421</v>
      </c>
      <c r="Y257" s="37">
        <f t="shared" ref="Y257:Y278" si="371">W257-X257</f>
        <v>13450.874115000028</v>
      </c>
      <c r="Z257" s="183">
        <f t="shared" ref="Z257:Z278" si="372">W257/X257-1</f>
        <v>0.19950570467658491</v>
      </c>
      <c r="AA257" s="183">
        <f>SUM($C$2:C257)*D257/SUM($B$2:B257)-1</f>
        <v>8.4177370556414832E-2</v>
      </c>
      <c r="AB257" s="183">
        <f t="shared" ref="AB257:AB278" si="373">Z257-AA257</f>
        <v>0.11532833412017007</v>
      </c>
      <c r="AC257" s="40">
        <f t="shared" ref="AC257:AC278" si="374">IF(E257-F257&lt;0,"达成",E257-F257)</f>
        <v>0.17274326666666664</v>
      </c>
    </row>
    <row r="258" spans="1:29">
      <c r="A258" s="228" t="s">
        <v>2508</v>
      </c>
      <c r="B258" s="2">
        <v>10</v>
      </c>
      <c r="C258" s="175">
        <v>5.47</v>
      </c>
      <c r="D258" s="176">
        <v>1.827</v>
      </c>
      <c r="E258" s="32">
        <f t="shared" si="347"/>
        <v>0.13666666666666666</v>
      </c>
      <c r="F258" s="13">
        <f t="shared" si="348"/>
        <v>-3.6076599999999993E-2</v>
      </c>
      <c r="H258" s="5">
        <f t="shared" si="349"/>
        <v>-0.36076599999999992</v>
      </c>
      <c r="I258" s="2" t="s">
        <v>65</v>
      </c>
      <c r="J258" s="33" t="s">
        <v>1431</v>
      </c>
      <c r="K258" s="34">
        <f t="shared" si="350"/>
        <v>44018</v>
      </c>
      <c r="L258" s="34" t="str">
        <f t="shared" ca="1" si="351"/>
        <v>2021-08-29</v>
      </c>
      <c r="M258" s="18">
        <f t="shared" ca="1" si="352"/>
        <v>4200</v>
      </c>
      <c r="N258" s="19">
        <f t="shared" ca="1" si="353"/>
        <v>-3.1352283333333328E-2</v>
      </c>
      <c r="O258" s="35">
        <f t="shared" si="354"/>
        <v>9.9936899999999991</v>
      </c>
      <c r="P258" s="35">
        <f t="shared" si="355"/>
        <v>6.310000000000926E-3</v>
      </c>
      <c r="Q258" s="36">
        <f t="shared" si="356"/>
        <v>6.6666666666666666E-2</v>
      </c>
      <c r="R258" s="37">
        <f t="shared" si="366"/>
        <v>5965.7800000000143</v>
      </c>
      <c r="S258" s="38">
        <f t="shared" si="367"/>
        <v>10899.480060000025</v>
      </c>
      <c r="T258" s="38"/>
      <c r="U258" s="38"/>
      <c r="V258" s="39">
        <f t="shared" si="368"/>
        <v>69985.367899999997</v>
      </c>
      <c r="W258" s="39">
        <f t="shared" si="369"/>
        <v>80884.847960000028</v>
      </c>
      <c r="X258" s="1">
        <f t="shared" si="370"/>
        <v>67431</v>
      </c>
      <c r="Y258" s="37">
        <f t="shared" si="371"/>
        <v>13453.847960000028</v>
      </c>
      <c r="Z258" s="183">
        <f t="shared" si="372"/>
        <v>0.19952022007681958</v>
      </c>
      <c r="AA258" s="183">
        <f>SUM($C$2:C258)*D258/SUM($B$2:B258)-1</f>
        <v>8.4427209533267655E-2</v>
      </c>
      <c r="AB258" s="183">
        <f t="shared" si="373"/>
        <v>0.11509301054355192</v>
      </c>
      <c r="AC258" s="40">
        <f t="shared" si="374"/>
        <v>0.17274326666666664</v>
      </c>
    </row>
    <row r="259" spans="1:29">
      <c r="A259" s="228" t="s">
        <v>2509</v>
      </c>
      <c r="B259" s="2">
        <v>10</v>
      </c>
      <c r="C259" s="175">
        <v>5.41</v>
      </c>
      <c r="D259" s="176">
        <v>1.8472</v>
      </c>
      <c r="E259" s="32">
        <f t="shared" si="347"/>
        <v>0.13666666666666666</v>
      </c>
      <c r="F259" s="13">
        <f t="shared" si="348"/>
        <v>-4.6649799999999964E-2</v>
      </c>
      <c r="H259" s="5">
        <f t="shared" si="349"/>
        <v>-0.46649799999999964</v>
      </c>
      <c r="I259" s="2" t="s">
        <v>65</v>
      </c>
      <c r="J259" s="33" t="s">
        <v>1433</v>
      </c>
      <c r="K259" s="34">
        <f t="shared" si="350"/>
        <v>44019</v>
      </c>
      <c r="L259" s="34" t="str">
        <f t="shared" ca="1" si="351"/>
        <v>2021-08-29</v>
      </c>
      <c r="M259" s="18">
        <f t="shared" ca="1" si="352"/>
        <v>4190</v>
      </c>
      <c r="N259" s="19">
        <f t="shared" ca="1" si="353"/>
        <v>-4.0637653937947465E-2</v>
      </c>
      <c r="O259" s="35">
        <f t="shared" si="354"/>
        <v>9.9933519999999998</v>
      </c>
      <c r="P259" s="35">
        <f t="shared" si="355"/>
        <v>6.6480000000002093E-3</v>
      </c>
      <c r="Q259" s="36">
        <f t="shared" si="356"/>
        <v>6.6666666666666666E-2</v>
      </c>
      <c r="R259" s="37">
        <f t="shared" si="366"/>
        <v>5971.1900000000142</v>
      </c>
      <c r="S259" s="38">
        <f t="shared" si="367"/>
        <v>11029.982168000026</v>
      </c>
      <c r="T259" s="38"/>
      <c r="U259" s="38"/>
      <c r="V259" s="39">
        <f t="shared" si="368"/>
        <v>69985.367899999997</v>
      </c>
      <c r="W259" s="39">
        <f t="shared" si="369"/>
        <v>81015.350068000029</v>
      </c>
      <c r="X259" s="1">
        <f t="shared" si="370"/>
        <v>67441</v>
      </c>
      <c r="Y259" s="37">
        <f t="shared" si="371"/>
        <v>13574.350068000029</v>
      </c>
      <c r="Z259" s="183">
        <f t="shared" si="372"/>
        <v>0.20127741385803932</v>
      </c>
      <c r="AA259" s="183">
        <f>SUM($C$2:C259)*D259/SUM($B$2:B259)-1</f>
        <v>9.6363515218350848E-2</v>
      </c>
      <c r="AB259" s="183">
        <f t="shared" si="373"/>
        <v>0.10491389863968847</v>
      </c>
      <c r="AC259" s="40">
        <f t="shared" si="374"/>
        <v>0.18331646666666662</v>
      </c>
    </row>
    <row r="260" spans="1:29">
      <c r="A260" s="228" t="s">
        <v>2510</v>
      </c>
      <c r="B260" s="2">
        <v>10</v>
      </c>
      <c r="C260" s="175">
        <v>5.46</v>
      </c>
      <c r="D260" s="176">
        <v>1.8304</v>
      </c>
      <c r="E260" s="32">
        <f t="shared" si="347"/>
        <v>0.13666666666666666</v>
      </c>
      <c r="F260" s="13">
        <f t="shared" si="348"/>
        <v>-3.7838799999999929E-2</v>
      </c>
      <c r="H260" s="5">
        <f t="shared" si="349"/>
        <v>-0.37838799999999928</v>
      </c>
      <c r="I260" s="2" t="s">
        <v>65</v>
      </c>
      <c r="J260" s="33" t="s">
        <v>1435</v>
      </c>
      <c r="K260" s="34">
        <f t="shared" si="350"/>
        <v>44020</v>
      </c>
      <c r="L260" s="34" t="str">
        <f t="shared" ca="1" si="351"/>
        <v>2021-08-29</v>
      </c>
      <c r="M260" s="18">
        <f t="shared" ca="1" si="352"/>
        <v>4180</v>
      </c>
      <c r="N260" s="19">
        <f t="shared" ca="1" si="353"/>
        <v>-3.304105741626788E-2</v>
      </c>
      <c r="O260" s="35">
        <f t="shared" si="354"/>
        <v>9.9939839999999993</v>
      </c>
      <c r="P260" s="35">
        <f t="shared" si="355"/>
        <v>6.0160000000006875E-3</v>
      </c>
      <c r="Q260" s="36">
        <f t="shared" si="356"/>
        <v>6.6666666666666666E-2</v>
      </c>
      <c r="R260" s="37">
        <f t="shared" si="366"/>
        <v>5976.6500000000142</v>
      </c>
      <c r="S260" s="38">
        <f t="shared" si="367"/>
        <v>10939.660160000027</v>
      </c>
      <c r="T260" s="38"/>
      <c r="U260" s="38"/>
      <c r="V260" s="39">
        <f t="shared" si="368"/>
        <v>69985.367899999997</v>
      </c>
      <c r="W260" s="39">
        <f t="shared" si="369"/>
        <v>80925.028060000026</v>
      </c>
      <c r="X260" s="1">
        <f t="shared" si="370"/>
        <v>67451</v>
      </c>
      <c r="Y260" s="37">
        <f t="shared" si="371"/>
        <v>13474.028060000026</v>
      </c>
      <c r="Z260" s="183">
        <f t="shared" si="372"/>
        <v>0.19976024165690687</v>
      </c>
      <c r="AA260" s="183">
        <f>SUM($C$2:C260)*D260/SUM($B$2:B260)-1</f>
        <v>8.6344316543591537E-2</v>
      </c>
      <c r="AB260" s="183">
        <f t="shared" si="373"/>
        <v>0.11341592511331533</v>
      </c>
      <c r="AC260" s="40">
        <f t="shared" si="374"/>
        <v>0.17450546666666658</v>
      </c>
    </row>
    <row r="261" spans="1:29">
      <c r="A261" s="228" t="s">
        <v>2511</v>
      </c>
      <c r="B261" s="2">
        <v>10</v>
      </c>
      <c r="C261" s="175">
        <v>5.47</v>
      </c>
      <c r="D261" s="176">
        <v>1.8257000000000001</v>
      </c>
      <c r="E261" s="32">
        <f t="shared" si="347"/>
        <v>0.13666666666666666</v>
      </c>
      <c r="F261" s="13">
        <f t="shared" si="348"/>
        <v>-3.6076599999999993E-2</v>
      </c>
      <c r="H261" s="5">
        <f t="shared" si="349"/>
        <v>-0.36076599999999992</v>
      </c>
      <c r="I261" s="2" t="s">
        <v>65</v>
      </c>
      <c r="J261" s="33" t="s">
        <v>1437</v>
      </c>
      <c r="K261" s="34">
        <f t="shared" si="350"/>
        <v>44021</v>
      </c>
      <c r="L261" s="34" t="str">
        <f t="shared" ca="1" si="351"/>
        <v>2021-08-29</v>
      </c>
      <c r="M261" s="18">
        <f t="shared" ca="1" si="352"/>
        <v>4170</v>
      </c>
      <c r="N261" s="19">
        <f t="shared" ca="1" si="353"/>
        <v>-3.1577839328537159E-2</v>
      </c>
      <c r="O261" s="35">
        <f t="shared" si="354"/>
        <v>9.9865790000000008</v>
      </c>
      <c r="P261" s="35">
        <f t="shared" si="355"/>
        <v>1.3420999999999239E-2</v>
      </c>
      <c r="Q261" s="36">
        <f t="shared" si="356"/>
        <v>6.6666666666666666E-2</v>
      </c>
      <c r="R261" s="37">
        <f t="shared" si="366"/>
        <v>5982.1200000000144</v>
      </c>
      <c r="S261" s="38">
        <f t="shared" si="367"/>
        <v>10921.556484000026</v>
      </c>
      <c r="T261" s="38"/>
      <c r="U261" s="38"/>
      <c r="V261" s="39">
        <f t="shared" si="368"/>
        <v>69985.367899999997</v>
      </c>
      <c r="W261" s="39">
        <f t="shared" si="369"/>
        <v>80906.924384000027</v>
      </c>
      <c r="X261" s="1">
        <f t="shared" si="370"/>
        <v>67461</v>
      </c>
      <c r="Y261" s="37">
        <f t="shared" si="371"/>
        <v>13445.924384000027</v>
      </c>
      <c r="Z261" s="183">
        <f t="shared" si="372"/>
        <v>0.19931403898548838</v>
      </c>
      <c r="AA261" s="183">
        <f>SUM($C$2:C261)*D261/SUM($B$2:B261)-1</f>
        <v>8.3508101894691045E-2</v>
      </c>
      <c r="AB261" s="183">
        <f t="shared" si="373"/>
        <v>0.11580593709079734</v>
      </c>
      <c r="AC261" s="40">
        <f t="shared" si="374"/>
        <v>0.17274326666666664</v>
      </c>
    </row>
    <row r="262" spans="1:29">
      <c r="A262" s="228" t="s">
        <v>2512</v>
      </c>
      <c r="B262" s="2">
        <v>10</v>
      </c>
      <c r="C262" s="175">
        <v>5.41</v>
      </c>
      <c r="D262" s="176">
        <v>1.8473999999999999</v>
      </c>
      <c r="E262" s="32">
        <f t="shared" si="347"/>
        <v>0.13666666666666666</v>
      </c>
      <c r="F262" s="13">
        <f t="shared" si="348"/>
        <v>-4.6649799999999964E-2</v>
      </c>
      <c r="H262" s="5">
        <f t="shared" si="349"/>
        <v>-0.46649799999999964</v>
      </c>
      <c r="I262" s="2" t="s">
        <v>65</v>
      </c>
      <c r="J262" s="33" t="s">
        <v>2513</v>
      </c>
      <c r="K262" s="34">
        <f t="shared" si="350"/>
        <v>44024</v>
      </c>
      <c r="L262" s="34" t="str">
        <f t="shared" ca="1" si="351"/>
        <v>2021-08-29</v>
      </c>
      <c r="M262" s="18">
        <f t="shared" ca="1" si="352"/>
        <v>4140</v>
      </c>
      <c r="N262" s="19">
        <f t="shared" ca="1" si="353"/>
        <v>-4.1128446859903349E-2</v>
      </c>
      <c r="O262" s="35">
        <f t="shared" si="354"/>
        <v>9.994434</v>
      </c>
      <c r="P262" s="35">
        <f t="shared" si="355"/>
        <v>5.5659999999999599E-3</v>
      </c>
      <c r="Q262" s="36">
        <f t="shared" si="356"/>
        <v>6.6666666666666666E-2</v>
      </c>
      <c r="R262" s="37">
        <f t="shared" si="366"/>
        <v>5987.5300000000143</v>
      </c>
      <c r="S262" s="38">
        <f t="shared" si="367"/>
        <v>11061.362922000026</v>
      </c>
      <c r="T262" s="38"/>
      <c r="U262" s="38"/>
      <c r="V262" s="39">
        <f t="shared" si="368"/>
        <v>69985.367899999997</v>
      </c>
      <c r="W262" s="39">
        <f t="shared" si="369"/>
        <v>81046.730822000027</v>
      </c>
      <c r="X262" s="1">
        <f t="shared" si="370"/>
        <v>67471</v>
      </c>
      <c r="Y262" s="37">
        <f t="shared" si="371"/>
        <v>13575.730822000027</v>
      </c>
      <c r="Z262" s="183">
        <f t="shared" si="372"/>
        <v>0.20120838318685097</v>
      </c>
      <c r="AA262" s="183">
        <f>SUM($C$2:C262)*D262/SUM($B$2:B262)-1</f>
        <v>9.633315369371398E-2</v>
      </c>
      <c r="AB262" s="183">
        <f t="shared" si="373"/>
        <v>0.10487522949313699</v>
      </c>
      <c r="AC262" s="40">
        <f t="shared" si="374"/>
        <v>0.18331646666666662</v>
      </c>
    </row>
    <row r="263" spans="1:29">
      <c r="A263" s="228" t="s">
        <v>2514</v>
      </c>
      <c r="B263" s="2">
        <v>10</v>
      </c>
      <c r="C263" s="175">
        <v>5.39</v>
      </c>
      <c r="D263" s="176">
        <v>1.8528</v>
      </c>
      <c r="E263" s="32">
        <f t="shared" si="347"/>
        <v>0.13666666666666666</v>
      </c>
      <c r="F263" s="13">
        <f t="shared" si="348"/>
        <v>-5.0174200000000016E-2</v>
      </c>
      <c r="H263" s="5">
        <f t="shared" si="349"/>
        <v>-0.50174200000000013</v>
      </c>
      <c r="I263" s="2" t="s">
        <v>65</v>
      </c>
      <c r="J263" s="33" t="s">
        <v>1497</v>
      </c>
      <c r="K263" s="34">
        <f t="shared" si="350"/>
        <v>44025</v>
      </c>
      <c r="L263" s="34" t="str">
        <f t="shared" ca="1" si="351"/>
        <v>2021-08-29</v>
      </c>
      <c r="M263" s="18">
        <f t="shared" ca="1" si="352"/>
        <v>4130</v>
      </c>
      <c r="N263" s="19">
        <f t="shared" ca="1" si="353"/>
        <v>-4.434281598062955E-2</v>
      </c>
      <c r="O263" s="35">
        <f t="shared" si="354"/>
        <v>9.9865919999999999</v>
      </c>
      <c r="P263" s="35">
        <f t="shared" si="355"/>
        <v>1.3408000000000087E-2</v>
      </c>
      <c r="Q263" s="36">
        <f t="shared" si="356"/>
        <v>6.6666666666666666E-2</v>
      </c>
      <c r="R263" s="37">
        <f t="shared" si="366"/>
        <v>5992.9200000000146</v>
      </c>
      <c r="S263" s="38">
        <f t="shared" si="367"/>
        <v>11103.682176000028</v>
      </c>
      <c r="T263" s="38"/>
      <c r="U263" s="38"/>
      <c r="V263" s="39">
        <f t="shared" si="368"/>
        <v>69985.367899999997</v>
      </c>
      <c r="W263" s="39">
        <f t="shared" si="369"/>
        <v>81089.050076000029</v>
      </c>
      <c r="X263" s="1">
        <f t="shared" si="370"/>
        <v>67481</v>
      </c>
      <c r="Y263" s="37">
        <f t="shared" si="371"/>
        <v>13608.050076000029</v>
      </c>
      <c r="Z263" s="183">
        <f t="shared" si="372"/>
        <v>0.20165750471984745</v>
      </c>
      <c r="AA263" s="183">
        <f>SUM($C$2:C263)*D263/SUM($B$2:B263)-1</f>
        <v>9.9482264084507444E-2</v>
      </c>
      <c r="AB263" s="183">
        <f t="shared" si="373"/>
        <v>0.10217524063534</v>
      </c>
      <c r="AC263" s="40">
        <f t="shared" si="374"/>
        <v>0.18684086666666666</v>
      </c>
    </row>
    <row r="264" spans="1:29">
      <c r="A264" s="228" t="s">
        <v>2515</v>
      </c>
      <c r="B264" s="2">
        <v>10</v>
      </c>
      <c r="C264" s="175">
        <v>5.45</v>
      </c>
      <c r="D264" s="176">
        <v>1.8329</v>
      </c>
      <c r="E264" s="32">
        <f t="shared" si="347"/>
        <v>0.13666666666666666</v>
      </c>
      <c r="F264" s="13">
        <f t="shared" si="348"/>
        <v>-3.9601000000000039E-2</v>
      </c>
      <c r="H264" s="5">
        <f t="shared" si="349"/>
        <v>-0.39601000000000042</v>
      </c>
      <c r="I264" s="2" t="s">
        <v>65</v>
      </c>
      <c r="J264" s="33" t="s">
        <v>1499</v>
      </c>
      <c r="K264" s="34">
        <f t="shared" si="350"/>
        <v>44026</v>
      </c>
      <c r="L264" s="34" t="str">
        <f t="shared" ca="1" si="351"/>
        <v>2021-08-29</v>
      </c>
      <c r="M264" s="18">
        <f t="shared" ca="1" si="352"/>
        <v>4120</v>
      </c>
      <c r="N264" s="19">
        <f t="shared" ca="1" si="353"/>
        <v>-3.5083410194174797E-2</v>
      </c>
      <c r="O264" s="35">
        <f t="shared" si="354"/>
        <v>9.9893049999999999</v>
      </c>
      <c r="P264" s="35">
        <f t="shared" si="355"/>
        <v>1.0695000000000121E-2</v>
      </c>
      <c r="Q264" s="36">
        <f t="shared" si="356"/>
        <v>6.6666666666666666E-2</v>
      </c>
      <c r="R264" s="37">
        <f t="shared" si="366"/>
        <v>5998.3700000000144</v>
      </c>
      <c r="S264" s="38">
        <f t="shared" si="367"/>
        <v>10994.412373000026</v>
      </c>
      <c r="T264" s="38"/>
      <c r="U264" s="38"/>
      <c r="V264" s="39">
        <f t="shared" si="368"/>
        <v>69985.367899999997</v>
      </c>
      <c r="W264" s="39">
        <f t="shared" si="369"/>
        <v>80979.780273000026</v>
      </c>
      <c r="X264" s="1">
        <f t="shared" si="370"/>
        <v>67491</v>
      </c>
      <c r="Y264" s="37">
        <f t="shared" si="371"/>
        <v>13488.780273000026</v>
      </c>
      <c r="Z264" s="183">
        <f t="shared" si="372"/>
        <v>0.19986042987953989</v>
      </c>
      <c r="AA264" s="183">
        <f>SUM($C$2:C264)*D264/SUM($B$2:B264)-1</f>
        <v>8.7624476575388188E-2</v>
      </c>
      <c r="AB264" s="183">
        <f t="shared" si="373"/>
        <v>0.1122359533041517</v>
      </c>
      <c r="AC264" s="40">
        <f t="shared" si="374"/>
        <v>0.17626766666666671</v>
      </c>
    </row>
    <row r="265" spans="1:29">
      <c r="A265" s="228" t="s">
        <v>2516</v>
      </c>
      <c r="B265" s="2">
        <v>10</v>
      </c>
      <c r="C265" s="175">
        <v>5.38</v>
      </c>
      <c r="D265" s="176">
        <v>1.8565</v>
      </c>
      <c r="E265" s="32">
        <f t="shared" si="347"/>
        <v>0.13666666666666666</v>
      </c>
      <c r="F265" s="13">
        <f t="shared" si="348"/>
        <v>-5.1936399999999952E-2</v>
      </c>
      <c r="H265" s="5">
        <f t="shared" si="349"/>
        <v>-0.51936399999999949</v>
      </c>
      <c r="I265" s="2" t="s">
        <v>65</v>
      </c>
      <c r="J265" s="33" t="s">
        <v>1501</v>
      </c>
      <c r="K265" s="34">
        <f t="shared" si="350"/>
        <v>44027</v>
      </c>
      <c r="L265" s="34" t="str">
        <f t="shared" ca="1" si="351"/>
        <v>2021-08-29</v>
      </c>
      <c r="M265" s="18">
        <f t="shared" ca="1" si="352"/>
        <v>4110</v>
      </c>
      <c r="N265" s="19">
        <f t="shared" ca="1" si="353"/>
        <v>-4.6123566909975627E-2</v>
      </c>
      <c r="O265" s="35">
        <f t="shared" si="354"/>
        <v>9.9879700000000007</v>
      </c>
      <c r="P265" s="35">
        <f t="shared" si="355"/>
        <v>1.2029999999999319E-2</v>
      </c>
      <c r="Q265" s="36">
        <f t="shared" si="356"/>
        <v>6.6666666666666666E-2</v>
      </c>
      <c r="R265" s="37">
        <f t="shared" si="366"/>
        <v>6003.7500000000146</v>
      </c>
      <c r="S265" s="38">
        <f t="shared" si="367"/>
        <v>11145.961875000028</v>
      </c>
      <c r="T265" s="38"/>
      <c r="U265" s="38"/>
      <c r="V265" s="39">
        <f t="shared" si="368"/>
        <v>69985.367899999997</v>
      </c>
      <c r="W265" s="39">
        <f t="shared" si="369"/>
        <v>81131.32977500002</v>
      </c>
      <c r="X265" s="1">
        <f t="shared" si="370"/>
        <v>67501</v>
      </c>
      <c r="Y265" s="37">
        <f t="shared" si="371"/>
        <v>13630.32977500002</v>
      </c>
      <c r="Z265" s="183">
        <f t="shared" si="372"/>
        <v>0.20192781995822306</v>
      </c>
      <c r="AA265" s="183">
        <f>SUM($C$2:C265)*D265/SUM($B$2:B265)-1</f>
        <v>0.10157196664102042</v>
      </c>
      <c r="AB265" s="183">
        <f t="shared" si="373"/>
        <v>0.10035585331720265</v>
      </c>
      <c r="AC265" s="40">
        <f t="shared" si="374"/>
        <v>0.1886030666666666</v>
      </c>
    </row>
    <row r="266" spans="1:29">
      <c r="A266" s="228" t="s">
        <v>2517</v>
      </c>
      <c r="B266" s="2">
        <v>10</v>
      </c>
      <c r="C266" s="175">
        <v>5.43</v>
      </c>
      <c r="D266" s="176">
        <v>1.8385</v>
      </c>
      <c r="E266" s="32">
        <f t="shared" si="347"/>
        <v>0.13666666666666666</v>
      </c>
      <c r="F266" s="13">
        <f t="shared" si="348"/>
        <v>-4.3125400000000091E-2</v>
      </c>
      <c r="H266" s="5">
        <f t="shared" si="349"/>
        <v>-0.43125400000000091</v>
      </c>
      <c r="I266" s="2" t="s">
        <v>65</v>
      </c>
      <c r="J266" s="33" t="s">
        <v>1503</v>
      </c>
      <c r="K266" s="34">
        <f t="shared" si="350"/>
        <v>44028</v>
      </c>
      <c r="L266" s="34" t="str">
        <f t="shared" ca="1" si="351"/>
        <v>2021-08-29</v>
      </c>
      <c r="M266" s="18">
        <f t="shared" ca="1" si="352"/>
        <v>4100</v>
      </c>
      <c r="N266" s="19">
        <f t="shared" ca="1" si="353"/>
        <v>-3.8392124390243983E-2</v>
      </c>
      <c r="O266" s="35">
        <f t="shared" si="354"/>
        <v>9.9830550000000002</v>
      </c>
      <c r="P266" s="35">
        <f t="shared" si="355"/>
        <v>1.6944999999999766E-2</v>
      </c>
      <c r="Q266" s="36">
        <f t="shared" si="356"/>
        <v>6.6666666666666666E-2</v>
      </c>
      <c r="R266" s="37">
        <f t="shared" si="366"/>
        <v>6009.1800000000148</v>
      </c>
      <c r="S266" s="38">
        <f t="shared" si="367"/>
        <v>11047.877430000028</v>
      </c>
      <c r="T266" s="38"/>
      <c r="U266" s="38"/>
      <c r="V266" s="39">
        <f t="shared" si="368"/>
        <v>69985.367899999997</v>
      </c>
      <c r="W266" s="39">
        <f t="shared" si="369"/>
        <v>81033.24533000002</v>
      </c>
      <c r="X266" s="1">
        <f t="shared" si="370"/>
        <v>67511</v>
      </c>
      <c r="Y266" s="37">
        <f t="shared" si="371"/>
        <v>13522.24533000002</v>
      </c>
      <c r="Z266" s="183">
        <f t="shared" si="372"/>
        <v>0.20029691946497641</v>
      </c>
      <c r="AA266" s="183">
        <f>SUM($C$2:C266)*D266/SUM($B$2:B266)-1</f>
        <v>9.084064044820428E-2</v>
      </c>
      <c r="AB266" s="183">
        <f t="shared" si="373"/>
        <v>0.10945627901677213</v>
      </c>
      <c r="AC266" s="40">
        <f t="shared" si="374"/>
        <v>0.17979206666666675</v>
      </c>
    </row>
    <row r="267" spans="1:29">
      <c r="A267" s="228" t="s">
        <v>2518</v>
      </c>
      <c r="B267" s="2">
        <v>10</v>
      </c>
      <c r="C267" s="175">
        <v>5.41</v>
      </c>
      <c r="D267" s="176">
        <v>1.845</v>
      </c>
      <c r="E267" s="32">
        <f t="shared" si="347"/>
        <v>0.13666666666666666</v>
      </c>
      <c r="F267" s="13">
        <f t="shared" si="348"/>
        <v>-4.6649799999999964E-2</v>
      </c>
      <c r="H267" s="5">
        <f t="shared" si="349"/>
        <v>-0.46649799999999964</v>
      </c>
      <c r="I267" s="2" t="s">
        <v>65</v>
      </c>
      <c r="J267" s="33" t="s">
        <v>2519</v>
      </c>
      <c r="K267" s="34">
        <f t="shared" si="350"/>
        <v>44031</v>
      </c>
      <c r="L267" s="34" t="str">
        <f t="shared" ca="1" si="351"/>
        <v>2021-08-29</v>
      </c>
      <c r="M267" s="18">
        <f t="shared" ca="1" si="352"/>
        <v>4070</v>
      </c>
      <c r="N267" s="19">
        <f t="shared" ca="1" si="353"/>
        <v>-4.1835815724815692E-2</v>
      </c>
      <c r="O267" s="35">
        <f t="shared" si="354"/>
        <v>9.9814500000000006</v>
      </c>
      <c r="P267" s="35">
        <f t="shared" si="355"/>
        <v>1.85499999999994E-2</v>
      </c>
      <c r="Q267" s="36">
        <f t="shared" si="356"/>
        <v>6.6666666666666666E-2</v>
      </c>
      <c r="R267" s="37">
        <f t="shared" si="366"/>
        <v>6014.5900000000147</v>
      </c>
      <c r="S267" s="38">
        <f t="shared" si="367"/>
        <v>11096.918550000028</v>
      </c>
      <c r="T267" s="38"/>
      <c r="U267" s="38"/>
      <c r="V267" s="39">
        <f t="shared" si="368"/>
        <v>69985.367899999997</v>
      </c>
      <c r="W267" s="39">
        <f t="shared" si="369"/>
        <v>81082.286450000029</v>
      </c>
      <c r="X267" s="1">
        <f t="shared" si="370"/>
        <v>67521</v>
      </c>
      <c r="Y267" s="37">
        <f t="shared" si="371"/>
        <v>13561.286450000029</v>
      </c>
      <c r="Z267" s="183">
        <f t="shared" si="372"/>
        <v>0.20084546215251597</v>
      </c>
      <c r="AA267" s="183">
        <f>SUM($C$2:C267)*D267/SUM($B$2:B267)-1</f>
        <v>9.4644293478261199E-2</v>
      </c>
      <c r="AB267" s="183">
        <f t="shared" si="373"/>
        <v>0.10620116867425478</v>
      </c>
      <c r="AC267" s="40">
        <f t="shared" si="374"/>
        <v>0.18331646666666662</v>
      </c>
    </row>
    <row r="268" spans="1:29">
      <c r="A268" s="228" t="s">
        <v>2520</v>
      </c>
      <c r="B268" s="2">
        <v>10</v>
      </c>
      <c r="C268" s="175">
        <v>5.42</v>
      </c>
      <c r="D268" s="176">
        <v>1.8436999999999999</v>
      </c>
      <c r="E268" s="32">
        <f t="shared" si="347"/>
        <v>0.13666666666666666</v>
      </c>
      <c r="F268" s="13">
        <f t="shared" si="348"/>
        <v>-4.4887600000000027E-2</v>
      </c>
      <c r="H268" s="5">
        <f t="shared" si="349"/>
        <v>-0.44887600000000027</v>
      </c>
      <c r="I268" s="2" t="s">
        <v>65</v>
      </c>
      <c r="J268" s="33" t="s">
        <v>1512</v>
      </c>
      <c r="K268" s="34">
        <f t="shared" si="350"/>
        <v>44032</v>
      </c>
      <c r="L268" s="34" t="str">
        <f t="shared" ca="1" si="351"/>
        <v>2021-08-29</v>
      </c>
      <c r="M268" s="18">
        <f t="shared" ca="1" si="352"/>
        <v>4060</v>
      </c>
      <c r="N268" s="19">
        <f t="shared" ca="1" si="353"/>
        <v>-4.0354615763546826E-2</v>
      </c>
      <c r="O268" s="35">
        <f t="shared" si="354"/>
        <v>9.9928539999999995</v>
      </c>
      <c r="P268" s="35">
        <f t="shared" si="355"/>
        <v>7.1460000000005408E-3</v>
      </c>
      <c r="Q268" s="36">
        <f t="shared" si="356"/>
        <v>6.6666666666666666E-2</v>
      </c>
      <c r="R268" s="37">
        <f t="shared" si="366"/>
        <v>6020.0100000000148</v>
      </c>
      <c r="S268" s="38">
        <f t="shared" si="367"/>
        <v>11099.092437000027</v>
      </c>
      <c r="T268" s="38"/>
      <c r="U268" s="38"/>
      <c r="V268" s="39">
        <f t="shared" si="368"/>
        <v>69985.367899999997</v>
      </c>
      <c r="W268" s="39">
        <f t="shared" si="369"/>
        <v>81084.460337000026</v>
      </c>
      <c r="X268" s="1">
        <f t="shared" si="370"/>
        <v>67531</v>
      </c>
      <c r="Y268" s="37">
        <f t="shared" si="371"/>
        <v>13553.460337000026</v>
      </c>
      <c r="Z268" s="183">
        <f t="shared" si="372"/>
        <v>0.20069983173653627</v>
      </c>
      <c r="AA268" s="183">
        <f>SUM($C$2:C268)*D268/SUM($B$2:B268)-1</f>
        <v>9.3821102326347328E-2</v>
      </c>
      <c r="AB268" s="183">
        <f t="shared" si="373"/>
        <v>0.10687872941018894</v>
      </c>
      <c r="AC268" s="40">
        <f t="shared" si="374"/>
        <v>0.18155426666666669</v>
      </c>
    </row>
    <row r="269" spans="1:29">
      <c r="A269" s="228" t="s">
        <v>2521</v>
      </c>
      <c r="B269" s="2">
        <v>10</v>
      </c>
      <c r="C269" s="175">
        <v>5.38</v>
      </c>
      <c r="D269" s="176">
        <v>1.8562000000000001</v>
      </c>
      <c r="E269" s="32">
        <f t="shared" si="347"/>
        <v>0.13666666666666666</v>
      </c>
      <c r="F269" s="13">
        <f t="shared" si="348"/>
        <v>-5.1936399999999952E-2</v>
      </c>
      <c r="H269" s="5">
        <f t="shared" si="349"/>
        <v>-0.51936399999999949</v>
      </c>
      <c r="I269" s="2" t="s">
        <v>65</v>
      </c>
      <c r="J269" s="33" t="s">
        <v>1514</v>
      </c>
      <c r="K269" s="34">
        <f t="shared" si="350"/>
        <v>44033</v>
      </c>
      <c r="L269" s="34" t="str">
        <f t="shared" ca="1" si="351"/>
        <v>2021-08-29</v>
      </c>
      <c r="M269" s="18">
        <f t="shared" ca="1" si="352"/>
        <v>4050</v>
      </c>
      <c r="N269" s="19">
        <f t="shared" ca="1" si="353"/>
        <v>-4.6806879012345634E-2</v>
      </c>
      <c r="O269" s="35">
        <f t="shared" si="354"/>
        <v>9.9863560000000007</v>
      </c>
      <c r="P269" s="35">
        <f t="shared" si="355"/>
        <v>1.3643999999999323E-2</v>
      </c>
      <c r="Q269" s="36">
        <f t="shared" si="356"/>
        <v>6.6666666666666666E-2</v>
      </c>
      <c r="R269" s="37">
        <f t="shared" si="366"/>
        <v>6025.3900000000149</v>
      </c>
      <c r="S269" s="38">
        <f t="shared" si="367"/>
        <v>11184.328918000028</v>
      </c>
      <c r="T269" s="38"/>
      <c r="U269" s="38"/>
      <c r="V269" s="39">
        <f t="shared" si="368"/>
        <v>69985.367899999997</v>
      </c>
      <c r="W269" s="39">
        <f t="shared" si="369"/>
        <v>81169.696818000026</v>
      </c>
      <c r="X269" s="1">
        <f t="shared" si="370"/>
        <v>67541</v>
      </c>
      <c r="Y269" s="37">
        <f t="shared" si="371"/>
        <v>13628.696818000026</v>
      </c>
      <c r="Z269" s="183">
        <f t="shared" si="372"/>
        <v>0.2017840543965892</v>
      </c>
      <c r="AA269" s="183">
        <f>SUM($C$2:C269)*D269/SUM($B$2:B269)-1</f>
        <v>0.10118077659574509</v>
      </c>
      <c r="AB269" s="183">
        <f t="shared" si="373"/>
        <v>0.1006032778008441</v>
      </c>
      <c r="AC269" s="40">
        <f t="shared" si="374"/>
        <v>0.1886030666666666</v>
      </c>
    </row>
    <row r="270" spans="1:29">
      <c r="A270" s="228" t="s">
        <v>2522</v>
      </c>
      <c r="B270" s="2">
        <v>10</v>
      </c>
      <c r="C270" s="175">
        <v>5.37</v>
      </c>
      <c r="D270" s="176">
        <v>1.86</v>
      </c>
      <c r="E270" s="32">
        <f t="shared" si="347"/>
        <v>0.13666666666666666</v>
      </c>
      <c r="F270" s="13">
        <f t="shared" si="348"/>
        <v>-5.3698600000000062E-2</v>
      </c>
      <c r="H270" s="5">
        <f t="shared" si="349"/>
        <v>-0.53698600000000063</v>
      </c>
      <c r="I270" s="2" t="s">
        <v>65</v>
      </c>
      <c r="J270" s="33" t="s">
        <v>1516</v>
      </c>
      <c r="K270" s="34">
        <f t="shared" si="350"/>
        <v>44034</v>
      </c>
      <c r="L270" s="34" t="str">
        <f t="shared" ca="1" si="351"/>
        <v>2021-08-29</v>
      </c>
      <c r="M270" s="18">
        <f t="shared" ca="1" si="352"/>
        <v>4040</v>
      </c>
      <c r="N270" s="19">
        <f t="shared" ca="1" si="353"/>
        <v>-4.8514824257425794E-2</v>
      </c>
      <c r="O270" s="35">
        <f t="shared" si="354"/>
        <v>9.9882000000000009</v>
      </c>
      <c r="P270" s="35">
        <f t="shared" si="355"/>
        <v>1.1799999999999145E-2</v>
      </c>
      <c r="Q270" s="36">
        <f t="shared" si="356"/>
        <v>6.6666666666666666E-2</v>
      </c>
      <c r="R270" s="37">
        <f t="shared" si="366"/>
        <v>6030.7600000000148</v>
      </c>
      <c r="S270" s="38">
        <f t="shared" si="367"/>
        <v>11217.213600000028</v>
      </c>
      <c r="T270" s="38"/>
      <c r="U270" s="38"/>
      <c r="V270" s="39">
        <f t="shared" si="368"/>
        <v>69985.367899999997</v>
      </c>
      <c r="W270" s="39">
        <f t="shared" si="369"/>
        <v>81202.581500000029</v>
      </c>
      <c r="X270" s="1">
        <f t="shared" si="370"/>
        <v>67551</v>
      </c>
      <c r="Y270" s="37">
        <f t="shared" si="371"/>
        <v>13651.581500000029</v>
      </c>
      <c r="Z270" s="183">
        <f t="shared" si="372"/>
        <v>0.2020929593936438</v>
      </c>
      <c r="AA270" s="183">
        <f>SUM($C$2:C270)*D270/SUM($B$2:B270)-1</f>
        <v>0.10337777047024055</v>
      </c>
      <c r="AB270" s="183">
        <f t="shared" si="373"/>
        <v>9.8715188923403252E-2</v>
      </c>
      <c r="AC270" s="40">
        <f t="shared" si="374"/>
        <v>0.19036526666666673</v>
      </c>
    </row>
    <row r="271" spans="1:29">
      <c r="A271" s="228" t="s">
        <v>2523</v>
      </c>
      <c r="B271" s="2">
        <v>10</v>
      </c>
      <c r="C271" s="175">
        <v>5.43</v>
      </c>
      <c r="D271" s="176">
        <v>1.8389</v>
      </c>
      <c r="E271" s="32">
        <f t="shared" si="347"/>
        <v>0.13666666666666666</v>
      </c>
      <c r="F271" s="13">
        <f t="shared" si="348"/>
        <v>-4.3125400000000091E-2</v>
      </c>
      <c r="H271" s="5">
        <f t="shared" si="349"/>
        <v>-0.43125400000000091</v>
      </c>
      <c r="I271" s="2" t="s">
        <v>65</v>
      </c>
      <c r="J271" s="33" t="s">
        <v>1518</v>
      </c>
      <c r="K271" s="34">
        <f t="shared" si="350"/>
        <v>44035</v>
      </c>
      <c r="L271" s="34" t="str">
        <f t="shared" ca="1" si="351"/>
        <v>2021-08-29</v>
      </c>
      <c r="M271" s="18">
        <f t="shared" ca="1" si="352"/>
        <v>4030</v>
      </c>
      <c r="N271" s="19">
        <f t="shared" ca="1" si="353"/>
        <v>-3.9058985111662614E-2</v>
      </c>
      <c r="O271" s="35">
        <f t="shared" si="354"/>
        <v>9.9852270000000001</v>
      </c>
      <c r="P271" s="35">
        <f t="shared" si="355"/>
        <v>1.4772999999999925E-2</v>
      </c>
      <c r="Q271" s="36">
        <f t="shared" si="356"/>
        <v>6.6666666666666666E-2</v>
      </c>
      <c r="R271" s="37">
        <f t="shared" si="366"/>
        <v>6036.1900000000151</v>
      </c>
      <c r="S271" s="38">
        <f t="shared" si="367"/>
        <v>11099.949791000028</v>
      </c>
      <c r="T271" s="38"/>
      <c r="U271" s="38"/>
      <c r="V271" s="39">
        <f t="shared" si="368"/>
        <v>69985.367899999997</v>
      </c>
      <c r="W271" s="39">
        <f t="shared" si="369"/>
        <v>81085.317691000033</v>
      </c>
      <c r="X271" s="1">
        <f t="shared" si="370"/>
        <v>67561</v>
      </c>
      <c r="Y271" s="37">
        <f t="shared" si="371"/>
        <v>13524.317691000033</v>
      </c>
      <c r="Z271" s="183">
        <f t="shared" si="372"/>
        <v>0.20017935926052055</v>
      </c>
      <c r="AA271" s="183">
        <f>SUM($C$2:C271)*D271/SUM($B$2:B271)-1</f>
        <v>9.0810378450920881E-2</v>
      </c>
      <c r="AB271" s="183">
        <f t="shared" si="373"/>
        <v>0.10936898080959967</v>
      </c>
      <c r="AC271" s="40">
        <f t="shared" si="374"/>
        <v>0.17979206666666675</v>
      </c>
    </row>
    <row r="272" spans="1:29">
      <c r="A272" s="228" t="s">
        <v>2524</v>
      </c>
      <c r="B272" s="2">
        <v>10</v>
      </c>
      <c r="C272" s="175">
        <v>5.6</v>
      </c>
      <c r="D272" s="176">
        <v>1.7827999999999999</v>
      </c>
      <c r="E272" s="32">
        <f t="shared" ref="E272:E276" si="375">10%*Q272+13%</f>
        <v>0.13666666666666666</v>
      </c>
      <c r="F272" s="13">
        <f t="shared" ref="F272:F276" si="376">IF(G272="",($F$1*C272-B272)/B272,H272/B272)</f>
        <v>-1.3168000000000114E-2</v>
      </c>
      <c r="H272" s="5">
        <f t="shared" ref="H272:H276" si="377">IF(G272="",$F$1*C272-B272,G272-B272)</f>
        <v>-0.13168000000000113</v>
      </c>
      <c r="I272" s="2" t="s">
        <v>65</v>
      </c>
      <c r="J272" s="33" t="s">
        <v>2525</v>
      </c>
      <c r="K272" s="34">
        <f t="shared" ref="K272:K276" si="378">DATE(MID(J272,1,4),MID(J272,5,2),MID(J272,7,2))</f>
        <v>44038</v>
      </c>
      <c r="L272" s="34" t="str">
        <f t="shared" ref="L272:L276" ca="1" si="379">IF(LEN(J272) &gt; 15,DATE(MID(J272,12,4),MID(J272,16,2),MID(J272,18,2)),TEXT(TODAY(),"yyyy-mm-dd"))</f>
        <v>2021-08-29</v>
      </c>
      <c r="M272" s="18">
        <f t="shared" ref="M272:M276" ca="1" si="380">(L272-K272+1)*B272</f>
        <v>4000</v>
      </c>
      <c r="N272" s="19">
        <f t="shared" ref="N272:N276" ca="1" si="381">H272/M272*365</f>
        <v>-1.2015800000000102E-2</v>
      </c>
      <c r="O272" s="35">
        <f t="shared" ref="O272:O276" si="382">D272*C272</f>
        <v>9.9836799999999997</v>
      </c>
      <c r="P272" s="35">
        <f t="shared" ref="P272:P276" si="383">B272-O272</f>
        <v>1.6320000000000334E-2</v>
      </c>
      <c r="Q272" s="36">
        <f t="shared" ref="Q272:Q276" si="384">B272/150</f>
        <v>6.6666666666666666E-2</v>
      </c>
      <c r="R272" s="37">
        <f t="shared" si="366"/>
        <v>6041.7900000000154</v>
      </c>
      <c r="S272" s="38">
        <f t="shared" si="367"/>
        <v>10771.303212000028</v>
      </c>
      <c r="T272" s="38"/>
      <c r="U272" s="38"/>
      <c r="V272" s="39">
        <f t="shared" si="368"/>
        <v>69985.367899999997</v>
      </c>
      <c r="W272" s="39">
        <f t="shared" si="369"/>
        <v>80756.671112000025</v>
      </c>
      <c r="X272" s="1">
        <f t="shared" si="370"/>
        <v>67571</v>
      </c>
      <c r="Y272" s="37">
        <f t="shared" si="371"/>
        <v>13185.671112000025</v>
      </c>
      <c r="Z272" s="183">
        <f t="shared" si="372"/>
        <v>0.19513801944621245</v>
      </c>
      <c r="AA272" s="183">
        <f>SUM($C$2:C272)*D272/SUM($B$2:B272)-1</f>
        <v>5.7500233658163147E-2</v>
      </c>
      <c r="AB272" s="183">
        <f t="shared" si="373"/>
        <v>0.1376377857880493</v>
      </c>
      <c r="AC272" s="40">
        <f t="shared" si="374"/>
        <v>0.14983466666666678</v>
      </c>
    </row>
    <row r="273" spans="1:29">
      <c r="A273" s="228" t="s">
        <v>2526</v>
      </c>
      <c r="B273" s="2">
        <v>10</v>
      </c>
      <c r="C273" s="175">
        <v>5.79</v>
      </c>
      <c r="D273" s="176">
        <v>1.7241</v>
      </c>
      <c r="E273" s="32">
        <f t="shared" si="375"/>
        <v>0.13666666666666666</v>
      </c>
      <c r="F273" s="13">
        <f t="shared" si="376"/>
        <v>2.0313799999999917E-2</v>
      </c>
      <c r="H273" s="5">
        <f t="shared" si="377"/>
        <v>0.20313799999999915</v>
      </c>
      <c r="I273" s="2" t="s">
        <v>65</v>
      </c>
      <c r="J273" s="33" t="s">
        <v>1528</v>
      </c>
      <c r="K273" s="34">
        <f t="shared" si="378"/>
        <v>44039</v>
      </c>
      <c r="L273" s="34" t="str">
        <f t="shared" ca="1" si="379"/>
        <v>2021-08-29</v>
      </c>
      <c r="M273" s="18">
        <f t="shared" ca="1" si="380"/>
        <v>3990</v>
      </c>
      <c r="N273" s="19">
        <f t="shared" ca="1" si="381"/>
        <v>1.8582799498746791E-2</v>
      </c>
      <c r="O273" s="35">
        <f t="shared" si="382"/>
        <v>9.9825389999999992</v>
      </c>
      <c r="P273" s="35">
        <f t="shared" si="383"/>
        <v>1.7461000000000837E-2</v>
      </c>
      <c r="Q273" s="36">
        <f t="shared" si="384"/>
        <v>6.6666666666666666E-2</v>
      </c>
      <c r="R273" s="37">
        <f t="shared" si="366"/>
        <v>6047.5800000000154</v>
      </c>
      <c r="S273" s="38">
        <f t="shared" si="367"/>
        <v>10426.632678000027</v>
      </c>
      <c r="T273" s="38"/>
      <c r="U273" s="38"/>
      <c r="V273" s="39">
        <f t="shared" si="368"/>
        <v>69985.367899999997</v>
      </c>
      <c r="W273" s="39">
        <f t="shared" si="369"/>
        <v>80412.000578000021</v>
      </c>
      <c r="X273" s="1">
        <f t="shared" si="370"/>
        <v>67581</v>
      </c>
      <c r="Y273" s="37">
        <f t="shared" si="371"/>
        <v>12831.000578000021</v>
      </c>
      <c r="Z273" s="183">
        <f t="shared" si="372"/>
        <v>0.18986106417484239</v>
      </c>
      <c r="AA273" s="183">
        <f>SUM($C$2:C273)*D273/SUM($B$2:B273)-1</f>
        <v>2.2667895600788412E-2</v>
      </c>
      <c r="AB273" s="183">
        <f t="shared" si="373"/>
        <v>0.16719316857405397</v>
      </c>
      <c r="AC273" s="40">
        <f t="shared" si="374"/>
        <v>0.11635286666666675</v>
      </c>
    </row>
    <row r="274" spans="1:29">
      <c r="A274" s="228" t="s">
        <v>2527</v>
      </c>
      <c r="B274" s="2">
        <v>10</v>
      </c>
      <c r="C274" s="175">
        <v>5.78</v>
      </c>
      <c r="D274" s="176">
        <v>1.7272000000000001</v>
      </c>
      <c r="E274" s="32">
        <f t="shared" si="375"/>
        <v>0.13666666666666666</v>
      </c>
      <c r="F274" s="13">
        <f t="shared" si="376"/>
        <v>1.8551599999999981E-2</v>
      </c>
      <c r="H274" s="5">
        <f t="shared" si="377"/>
        <v>0.18551599999999979</v>
      </c>
      <c r="I274" s="2" t="s">
        <v>65</v>
      </c>
      <c r="J274" s="33" t="s">
        <v>1530</v>
      </c>
      <c r="K274" s="34">
        <f t="shared" si="378"/>
        <v>44040</v>
      </c>
      <c r="L274" s="34" t="str">
        <f t="shared" ca="1" si="379"/>
        <v>2021-08-29</v>
      </c>
      <c r="M274" s="18">
        <f t="shared" ca="1" si="380"/>
        <v>3980</v>
      </c>
      <c r="N274" s="19">
        <f t="shared" ca="1" si="381"/>
        <v>1.7013402010050232E-2</v>
      </c>
      <c r="O274" s="35">
        <f t="shared" si="382"/>
        <v>9.9832160000000005</v>
      </c>
      <c r="P274" s="35">
        <f t="shared" si="383"/>
        <v>1.6783999999999466E-2</v>
      </c>
      <c r="Q274" s="36">
        <f t="shared" si="384"/>
        <v>6.6666666666666666E-2</v>
      </c>
      <c r="R274" s="37">
        <f t="shared" si="366"/>
        <v>6053.3600000000151</v>
      </c>
      <c r="S274" s="38">
        <f t="shared" si="367"/>
        <v>10455.363392000027</v>
      </c>
      <c r="T274" s="38"/>
      <c r="U274" s="38"/>
      <c r="V274" s="39">
        <f t="shared" si="368"/>
        <v>69985.367899999997</v>
      </c>
      <c r="W274" s="39">
        <f t="shared" si="369"/>
        <v>80440.731292000026</v>
      </c>
      <c r="X274" s="1">
        <f t="shared" si="370"/>
        <v>67591</v>
      </c>
      <c r="Y274" s="37">
        <f t="shared" si="371"/>
        <v>12849.731292000026</v>
      </c>
      <c r="Z274" s="183">
        <f t="shared" si="372"/>
        <v>0.19011009294136838</v>
      </c>
      <c r="AA274" s="183">
        <f>SUM($C$2:C274)*D274/SUM($B$2:B274)-1</f>
        <v>2.4492373181669747E-2</v>
      </c>
      <c r="AB274" s="183">
        <f t="shared" si="373"/>
        <v>0.16561771975969863</v>
      </c>
      <c r="AC274" s="40">
        <f t="shared" si="374"/>
        <v>0.11811506666666668</v>
      </c>
    </row>
    <row r="275" spans="1:29">
      <c r="A275" s="228" t="s">
        <v>2528</v>
      </c>
      <c r="B275" s="2">
        <v>10</v>
      </c>
      <c r="C275" s="175">
        <v>5.68</v>
      </c>
      <c r="D275" s="176">
        <v>1.7579</v>
      </c>
      <c r="E275" s="32">
        <f t="shared" si="375"/>
        <v>0.13666666666666666</v>
      </c>
      <c r="F275" s="13">
        <f t="shared" si="376"/>
        <v>9.2959999999990832E-4</v>
      </c>
      <c r="H275" s="5">
        <f t="shared" si="377"/>
        <v>9.2959999999990828E-3</v>
      </c>
      <c r="I275" s="2" t="s">
        <v>65</v>
      </c>
      <c r="J275" s="33" t="s">
        <v>1532</v>
      </c>
      <c r="K275" s="34">
        <f t="shared" si="378"/>
        <v>44041</v>
      </c>
      <c r="L275" s="34" t="str">
        <f t="shared" ca="1" si="379"/>
        <v>2021-08-29</v>
      </c>
      <c r="M275" s="18">
        <f t="shared" ca="1" si="380"/>
        <v>3970</v>
      </c>
      <c r="N275" s="19">
        <f t="shared" ca="1" si="381"/>
        <v>8.5467002518883255E-4</v>
      </c>
      <c r="O275" s="35">
        <f t="shared" si="382"/>
        <v>9.9848719999999993</v>
      </c>
      <c r="P275" s="35">
        <f t="shared" si="383"/>
        <v>1.5128000000000696E-2</v>
      </c>
      <c r="Q275" s="36">
        <f t="shared" si="384"/>
        <v>6.6666666666666666E-2</v>
      </c>
      <c r="R275" s="37">
        <f t="shared" si="366"/>
        <v>6059.0400000000154</v>
      </c>
      <c r="S275" s="38">
        <f t="shared" si="367"/>
        <v>10651.186416000028</v>
      </c>
      <c r="T275" s="38"/>
      <c r="U275" s="38"/>
      <c r="V275" s="39">
        <f t="shared" si="368"/>
        <v>69985.367899999997</v>
      </c>
      <c r="W275" s="39">
        <f t="shared" si="369"/>
        <v>80636.554316000023</v>
      </c>
      <c r="X275" s="1">
        <f t="shared" si="370"/>
        <v>67601</v>
      </c>
      <c r="Y275" s="37">
        <f t="shared" si="371"/>
        <v>13035.554316000023</v>
      </c>
      <c r="Z275" s="183">
        <f t="shared" si="372"/>
        <v>0.19283079120131386</v>
      </c>
      <c r="AA275" s="183">
        <f>SUM($C$2:C275)*D275/SUM($B$2:B275)-1</f>
        <v>4.267797737210377E-2</v>
      </c>
      <c r="AB275" s="183">
        <f t="shared" si="373"/>
        <v>0.15015281382921009</v>
      </c>
      <c r="AC275" s="40">
        <f t="shared" si="374"/>
        <v>0.13573706666666674</v>
      </c>
    </row>
    <row r="276" spans="1:29">
      <c r="A276" s="228" t="s">
        <v>2529</v>
      </c>
      <c r="B276" s="2">
        <v>10</v>
      </c>
      <c r="C276" s="175">
        <v>5.72</v>
      </c>
      <c r="D276" s="176">
        <v>1.7453000000000001</v>
      </c>
      <c r="E276" s="32">
        <f t="shared" si="375"/>
        <v>0.13666666666666666</v>
      </c>
      <c r="F276" s="13">
        <f t="shared" si="376"/>
        <v>7.978400000000007E-3</v>
      </c>
      <c r="H276" s="5">
        <f t="shared" si="377"/>
        <v>7.9784000000000077E-2</v>
      </c>
      <c r="I276" s="2" t="s">
        <v>65</v>
      </c>
      <c r="J276" s="33" t="s">
        <v>1534</v>
      </c>
      <c r="K276" s="34">
        <f t="shared" si="378"/>
        <v>44042</v>
      </c>
      <c r="L276" s="34" t="str">
        <f t="shared" ca="1" si="379"/>
        <v>2021-08-29</v>
      </c>
      <c r="M276" s="18">
        <f t="shared" ca="1" si="380"/>
        <v>3960</v>
      </c>
      <c r="N276" s="19">
        <f t="shared" ca="1" si="381"/>
        <v>7.3538282828282901E-3</v>
      </c>
      <c r="O276" s="35">
        <f t="shared" si="382"/>
        <v>9.9831160000000008</v>
      </c>
      <c r="P276" s="35">
        <f t="shared" si="383"/>
        <v>1.6883999999999233E-2</v>
      </c>
      <c r="Q276" s="36">
        <f t="shared" si="384"/>
        <v>6.6666666666666666E-2</v>
      </c>
      <c r="R276" s="37">
        <f t="shared" ref="R276:R297" si="385">R275+C276-T276</f>
        <v>6064.7600000000157</v>
      </c>
      <c r="S276" s="38">
        <f t="shared" ref="S276:S297" si="386">R276*D276</f>
        <v>10584.825628000028</v>
      </c>
      <c r="T276" s="38"/>
      <c r="U276" s="38"/>
      <c r="V276" s="39">
        <f t="shared" ref="V276:V297" si="387">V275+U276</f>
        <v>69985.367899999997</v>
      </c>
      <c r="W276" s="39">
        <f t="shared" ref="W276:W297" si="388">V276+S276</f>
        <v>80570.193528000033</v>
      </c>
      <c r="X276" s="1">
        <f t="shared" ref="X276:X297" si="389">X275+B276</f>
        <v>67611</v>
      </c>
      <c r="Y276" s="37">
        <f t="shared" ref="Y276:Y297" si="390">W276-X276</f>
        <v>12959.193528000033</v>
      </c>
      <c r="Z276" s="183">
        <f t="shared" ref="Z276:Z297" si="391">W276/X276-1</f>
        <v>0.19167285690198388</v>
      </c>
      <c r="AA276" s="183">
        <f>SUM($C$2:C276)*D276/SUM($B$2:B276)-1</f>
        <v>3.5184280235988741E-2</v>
      </c>
      <c r="AB276" s="183">
        <f t="shared" ref="AB276:AB297" si="392">Z276-AA276</f>
        <v>0.15648857666599514</v>
      </c>
      <c r="AC276" s="40">
        <f t="shared" ref="AC276:AC297" si="393">IF(E276-F276&lt;0,"达成",E276-F276)</f>
        <v>0.12868826666666666</v>
      </c>
    </row>
    <row r="277" spans="1:29">
      <c r="A277" s="228" t="s">
        <v>2530</v>
      </c>
      <c r="B277" s="2">
        <v>10</v>
      </c>
      <c r="C277" s="175">
        <v>5.59</v>
      </c>
      <c r="D277" s="176">
        <v>1.7873000000000001</v>
      </c>
      <c r="E277" s="32">
        <f t="shared" ref="E277:E278" si="394">10%*Q277+13%</f>
        <v>0.13666666666666666</v>
      </c>
      <c r="F277" s="13">
        <f t="shared" ref="F277:F278" si="395">IF(G277="",($F$1*C277-B277)/B277,H277/B277)</f>
        <v>-1.493020000000005E-2</v>
      </c>
      <c r="H277" s="5">
        <f t="shared" ref="H277:H278" si="396">IF(G277="",$F$1*C277-B277,G277-B277)</f>
        <v>-0.14930200000000049</v>
      </c>
      <c r="I277" s="2" t="s">
        <v>65</v>
      </c>
      <c r="J277" s="33" t="s">
        <v>2531</v>
      </c>
      <c r="K277" s="34">
        <f t="shared" ref="K277:K278" si="397">DATE(MID(J277,1,4),MID(J277,5,2),MID(J277,7,2))</f>
        <v>44045</v>
      </c>
      <c r="L277" s="34" t="str">
        <f t="shared" ref="L277:L278" ca="1" si="398">IF(LEN(J277) &gt; 15,DATE(MID(J277,12,4),MID(J277,16,2),MID(J277,18,2)),TEXT(TODAY(),"yyyy-mm-dd"))</f>
        <v>2021-08-29</v>
      </c>
      <c r="M277" s="18">
        <f t="shared" ref="M277:M278" ca="1" si="399">(L277-K277+1)*B277</f>
        <v>3930</v>
      </c>
      <c r="N277" s="19">
        <f t="shared" ref="N277:N278" ca="1" si="400">H277/M277*365</f>
        <v>-1.3866470737913533E-2</v>
      </c>
      <c r="O277" s="35">
        <f t="shared" ref="O277:O278" si="401">D277*C277</f>
        <v>9.9910069999999997</v>
      </c>
      <c r="P277" s="35">
        <f t="shared" ref="P277:P278" si="402">B277-O277</f>
        <v>8.9930000000002508E-3</v>
      </c>
      <c r="Q277" s="36">
        <f t="shared" ref="Q277:Q278" si="403">B277/150</f>
        <v>6.6666666666666666E-2</v>
      </c>
      <c r="R277" s="37">
        <f t="shared" si="385"/>
        <v>6070.3500000000158</v>
      </c>
      <c r="S277" s="38">
        <f t="shared" si="386"/>
        <v>10849.53655500003</v>
      </c>
      <c r="T277" s="38"/>
      <c r="U277" s="38"/>
      <c r="V277" s="39">
        <f t="shared" si="387"/>
        <v>69985.367899999997</v>
      </c>
      <c r="W277" s="39">
        <f t="shared" si="388"/>
        <v>80834.904455000025</v>
      </c>
      <c r="X277" s="1">
        <f t="shared" si="389"/>
        <v>67621</v>
      </c>
      <c r="Y277" s="37">
        <f t="shared" si="390"/>
        <v>13213.904455000025</v>
      </c>
      <c r="Z277" s="183">
        <f t="shared" si="391"/>
        <v>0.19541125471377274</v>
      </c>
      <c r="AA277" s="183">
        <f>SUM($C$2:C277)*D277/SUM($B$2:B277)-1</f>
        <v>6.006230623498654E-2</v>
      </c>
      <c r="AB277" s="183">
        <f t="shared" si="392"/>
        <v>0.1353489484787862</v>
      </c>
      <c r="AC277" s="40">
        <f t="shared" si="393"/>
        <v>0.15159686666666672</v>
      </c>
    </row>
    <row r="278" spans="1:29">
      <c r="A278" s="228" t="s">
        <v>2532</v>
      </c>
      <c r="B278" s="2">
        <v>10</v>
      </c>
      <c r="C278" s="175">
        <v>5.59</v>
      </c>
      <c r="D278" s="176">
        <v>1.7875000000000001</v>
      </c>
      <c r="E278" s="32">
        <f t="shared" si="394"/>
        <v>0.13666666666666666</v>
      </c>
      <c r="F278" s="13">
        <f t="shared" si="395"/>
        <v>-1.493020000000005E-2</v>
      </c>
      <c r="H278" s="5">
        <f t="shared" si="396"/>
        <v>-0.14930200000000049</v>
      </c>
      <c r="I278" s="2" t="s">
        <v>65</v>
      </c>
      <c r="J278" s="33" t="s">
        <v>2533</v>
      </c>
      <c r="K278" s="34">
        <f t="shared" si="397"/>
        <v>44046</v>
      </c>
      <c r="L278" s="34" t="str">
        <f t="shared" ca="1" si="398"/>
        <v>2021-08-29</v>
      </c>
      <c r="M278" s="18">
        <f t="shared" ca="1" si="399"/>
        <v>3920</v>
      </c>
      <c r="N278" s="19">
        <f t="shared" ca="1" si="400"/>
        <v>-1.3901844387755147E-2</v>
      </c>
      <c r="O278" s="35">
        <f t="shared" si="401"/>
        <v>9.9921249999999997</v>
      </c>
      <c r="P278" s="35">
        <f t="shared" si="402"/>
        <v>7.8750000000002984E-3</v>
      </c>
      <c r="Q278" s="36">
        <f t="shared" si="403"/>
        <v>6.6666666666666666E-2</v>
      </c>
      <c r="R278" s="37">
        <f t="shared" si="385"/>
        <v>6075.940000000016</v>
      </c>
      <c r="S278" s="38">
        <f t="shared" si="386"/>
        <v>10860.742750000029</v>
      </c>
      <c r="T278" s="38"/>
      <c r="U278" s="38"/>
      <c r="V278" s="39">
        <f t="shared" si="387"/>
        <v>69985.367899999997</v>
      </c>
      <c r="W278" s="39">
        <f t="shared" si="388"/>
        <v>80846.110650000031</v>
      </c>
      <c r="X278" s="1">
        <f t="shared" si="389"/>
        <v>67631</v>
      </c>
      <c r="Y278" s="37">
        <f t="shared" si="390"/>
        <v>13215.110650000031</v>
      </c>
      <c r="Z278" s="183">
        <f t="shared" si="391"/>
        <v>0.19540019591607449</v>
      </c>
      <c r="AA278" s="183">
        <f>SUM($C$2:C278)*D278/SUM($B$2:B278)-1</f>
        <v>6.0147659063626291E-2</v>
      </c>
      <c r="AB278" s="183">
        <f t="shared" si="392"/>
        <v>0.1352525368524482</v>
      </c>
      <c r="AC278" s="40">
        <f t="shared" si="393"/>
        <v>0.15159686666666672</v>
      </c>
    </row>
    <row r="279" spans="1:29">
      <c r="A279" s="228" t="s">
        <v>2589</v>
      </c>
      <c r="B279" s="2">
        <v>10</v>
      </c>
      <c r="C279" s="175">
        <v>5.54</v>
      </c>
      <c r="D279" s="176">
        <v>1.8028999999999999</v>
      </c>
      <c r="E279" s="32">
        <f t="shared" ref="E279:E297" si="404">10%*Q279+13%</f>
        <v>0.13666666666666666</v>
      </c>
      <c r="F279" s="13">
        <f t="shared" ref="F279:F297" si="405">IF(G279="",($F$1*C279-B279)/B279,H279/B279)</f>
        <v>-2.3741200000000084E-2</v>
      </c>
      <c r="H279" s="5">
        <f t="shared" ref="H279:H297" si="406">IF(G279="",$F$1*C279-B279,G279-B279)</f>
        <v>-0.23741200000000084</v>
      </c>
      <c r="I279" s="2" t="s">
        <v>65</v>
      </c>
      <c r="J279" s="33" t="s">
        <v>1548</v>
      </c>
      <c r="K279" s="34">
        <f t="shared" ref="K279:K297" si="407">DATE(MID(J279,1,4),MID(J279,5,2),MID(J279,7,2))</f>
        <v>44047</v>
      </c>
      <c r="L279" s="34" t="str">
        <f t="shared" ref="L279:L297" ca="1" si="408">IF(LEN(J279) &gt; 15,DATE(MID(J279,12,4),MID(J279,16,2),MID(J279,18,2)),TEXT(TODAY(),"yyyy-mm-dd"))</f>
        <v>2021-08-29</v>
      </c>
      <c r="M279" s="18">
        <f t="shared" ref="M279:M297" ca="1" si="409">(L279-K279+1)*B279</f>
        <v>3910</v>
      </c>
      <c r="N279" s="19">
        <f t="shared" ref="N279:N297" ca="1" si="410">H279/M279*365</f>
        <v>-2.2162501278772458E-2</v>
      </c>
      <c r="O279" s="35">
        <f t="shared" ref="O279:O297" si="411">D279*C279</f>
        <v>9.9880659999999999</v>
      </c>
      <c r="P279" s="35">
        <f t="shared" ref="P279:P297" si="412">B279-O279</f>
        <v>1.1934000000000111E-2</v>
      </c>
      <c r="Q279" s="36">
        <f t="shared" ref="Q279:Q297" si="413">B279/150</f>
        <v>6.6666666666666666E-2</v>
      </c>
      <c r="R279" s="37">
        <f t="shared" si="385"/>
        <v>6081.4800000000159</v>
      </c>
      <c r="S279" s="38">
        <f t="shared" si="386"/>
        <v>10964.300292000029</v>
      </c>
      <c r="T279" s="38"/>
      <c r="U279" s="38"/>
      <c r="V279" s="39">
        <f t="shared" si="387"/>
        <v>69985.367899999997</v>
      </c>
      <c r="W279" s="39">
        <f t="shared" si="388"/>
        <v>80949.668192000026</v>
      </c>
      <c r="X279" s="1">
        <f t="shared" si="389"/>
        <v>67641</v>
      </c>
      <c r="Y279" s="37">
        <f t="shared" si="390"/>
        <v>13308.668192000026</v>
      </c>
      <c r="Z279" s="183">
        <f t="shared" si="391"/>
        <v>0.19675445649827816</v>
      </c>
      <c r="AA279" s="183">
        <f>SUM($C$2:C279)*D279/SUM($B$2:B279)-1</f>
        <v>6.9242803773997164E-2</v>
      </c>
      <c r="AB279" s="183">
        <f t="shared" si="392"/>
        <v>0.127511652724281</v>
      </c>
      <c r="AC279" s="40">
        <f t="shared" si="393"/>
        <v>0.16040786666666673</v>
      </c>
    </row>
    <row r="280" spans="1:29">
      <c r="A280" s="228" t="s">
        <v>2590</v>
      </c>
      <c r="B280" s="2">
        <v>10</v>
      </c>
      <c r="C280" s="175">
        <v>5.57</v>
      </c>
      <c r="D280" s="176">
        <v>1.7927999999999999</v>
      </c>
      <c r="E280" s="32">
        <f t="shared" si="404"/>
        <v>0.13666666666666666</v>
      </c>
      <c r="F280" s="13">
        <f t="shared" si="405"/>
        <v>-1.8454599999999922E-2</v>
      </c>
      <c r="H280" s="5">
        <f t="shared" si="406"/>
        <v>-0.18454599999999921</v>
      </c>
      <c r="I280" s="2" t="s">
        <v>65</v>
      </c>
      <c r="J280" s="33" t="s">
        <v>1550</v>
      </c>
      <c r="K280" s="34">
        <f t="shared" si="407"/>
        <v>44048</v>
      </c>
      <c r="L280" s="34" t="str">
        <f t="shared" ca="1" si="408"/>
        <v>2021-08-29</v>
      </c>
      <c r="M280" s="18">
        <f t="shared" ca="1" si="409"/>
        <v>3900</v>
      </c>
      <c r="N280" s="19">
        <f t="shared" ca="1" si="410"/>
        <v>-1.7271612820512747E-2</v>
      </c>
      <c r="O280" s="35">
        <f t="shared" si="411"/>
        <v>9.9858960000000003</v>
      </c>
      <c r="P280" s="35">
        <f t="shared" si="412"/>
        <v>1.4103999999999672E-2</v>
      </c>
      <c r="Q280" s="36">
        <f t="shared" si="413"/>
        <v>6.6666666666666666E-2</v>
      </c>
      <c r="R280" s="37">
        <f t="shared" si="385"/>
        <v>6087.0500000000156</v>
      </c>
      <c r="S280" s="38">
        <f t="shared" si="386"/>
        <v>10912.863240000028</v>
      </c>
      <c r="T280" s="38"/>
      <c r="U280" s="38"/>
      <c r="V280" s="39">
        <f t="shared" si="387"/>
        <v>69985.367899999997</v>
      </c>
      <c r="W280" s="39">
        <f t="shared" si="388"/>
        <v>80898.231140000018</v>
      </c>
      <c r="X280" s="1">
        <f t="shared" si="389"/>
        <v>67651</v>
      </c>
      <c r="Y280" s="37">
        <f t="shared" si="390"/>
        <v>13247.231140000018</v>
      </c>
      <c r="Z280" s="183">
        <f t="shared" si="391"/>
        <v>0.19581722576162974</v>
      </c>
      <c r="AA280" s="183">
        <f>SUM($C$2:C280)*D280/SUM($B$2:B280)-1</f>
        <v>6.3217567644173744E-2</v>
      </c>
      <c r="AB280" s="183">
        <f t="shared" si="392"/>
        <v>0.132599658117456</v>
      </c>
      <c r="AC280" s="40">
        <f t="shared" si="393"/>
        <v>0.15512126666666659</v>
      </c>
    </row>
    <row r="281" spans="1:29">
      <c r="A281" s="228" t="s">
        <v>2591</v>
      </c>
      <c r="B281" s="2">
        <v>10</v>
      </c>
      <c r="C281" s="175">
        <v>5.6</v>
      </c>
      <c r="D281" s="176">
        <v>1.7838000000000001</v>
      </c>
      <c r="E281" s="32">
        <f t="shared" si="404"/>
        <v>0.13666666666666666</v>
      </c>
      <c r="F281" s="13">
        <f t="shared" si="405"/>
        <v>-1.3168000000000114E-2</v>
      </c>
      <c r="H281" s="5">
        <f t="shared" si="406"/>
        <v>-0.13168000000000113</v>
      </c>
      <c r="I281" s="2" t="s">
        <v>65</v>
      </c>
      <c r="J281" s="33" t="s">
        <v>1552</v>
      </c>
      <c r="K281" s="34">
        <f t="shared" si="407"/>
        <v>44049</v>
      </c>
      <c r="L281" s="34" t="str">
        <f t="shared" ca="1" si="408"/>
        <v>2021-08-29</v>
      </c>
      <c r="M281" s="18">
        <f t="shared" ca="1" si="409"/>
        <v>3890</v>
      </c>
      <c r="N281" s="19">
        <f t="shared" ca="1" si="410"/>
        <v>-1.235557840616977E-2</v>
      </c>
      <c r="O281" s="35">
        <f t="shared" si="411"/>
        <v>9.989279999999999</v>
      </c>
      <c r="P281" s="35">
        <f t="shared" si="412"/>
        <v>1.0720000000000951E-2</v>
      </c>
      <c r="Q281" s="36">
        <f t="shared" si="413"/>
        <v>6.6666666666666666E-2</v>
      </c>
      <c r="R281" s="37">
        <f t="shared" si="385"/>
        <v>6092.650000000016</v>
      </c>
      <c r="S281" s="38">
        <f t="shared" si="386"/>
        <v>10868.069070000029</v>
      </c>
      <c r="T281" s="38"/>
      <c r="U281" s="38"/>
      <c r="V281" s="39">
        <f t="shared" si="387"/>
        <v>69985.367899999997</v>
      </c>
      <c r="W281" s="39">
        <f t="shared" si="388"/>
        <v>80853.436970000024</v>
      </c>
      <c r="X281" s="1">
        <f t="shared" si="389"/>
        <v>67661</v>
      </c>
      <c r="Y281" s="37">
        <f t="shared" si="390"/>
        <v>13192.436970000024</v>
      </c>
      <c r="Z281" s="183">
        <f t="shared" si="391"/>
        <v>0.19497845095402111</v>
      </c>
      <c r="AA281" s="183">
        <f>SUM($C$2:C281)*D281/SUM($B$2:B281)-1</f>
        <v>5.7848014055350561E-2</v>
      </c>
      <c r="AB281" s="183">
        <f t="shared" si="392"/>
        <v>0.13713043689867055</v>
      </c>
      <c r="AC281" s="40">
        <f t="shared" si="393"/>
        <v>0.14983466666666678</v>
      </c>
    </row>
    <row r="282" spans="1:29">
      <c r="A282" s="228" t="s">
        <v>2592</v>
      </c>
      <c r="B282" s="2">
        <v>10</v>
      </c>
      <c r="C282" s="175">
        <v>5.53</v>
      </c>
      <c r="D282" s="176">
        <v>1.8058000000000001</v>
      </c>
      <c r="E282" s="32">
        <f t="shared" si="404"/>
        <v>0.13666666666666666</v>
      </c>
      <c r="F282" s="13">
        <f t="shared" si="405"/>
        <v>-2.550340000000002E-2</v>
      </c>
      <c r="H282" s="5">
        <f t="shared" si="406"/>
        <v>-0.2550340000000002</v>
      </c>
      <c r="I282" s="2" t="s">
        <v>65</v>
      </c>
      <c r="J282" s="33" t="s">
        <v>2593</v>
      </c>
      <c r="K282" s="34">
        <f t="shared" si="407"/>
        <v>44052</v>
      </c>
      <c r="L282" s="34" t="str">
        <f t="shared" ca="1" si="408"/>
        <v>2021-08-29</v>
      </c>
      <c r="M282" s="18">
        <f t="shared" ca="1" si="409"/>
        <v>3860</v>
      </c>
      <c r="N282" s="19">
        <f t="shared" ca="1" si="410"/>
        <v>-2.4115909326424888E-2</v>
      </c>
      <c r="O282" s="35">
        <f t="shared" si="411"/>
        <v>9.9860740000000003</v>
      </c>
      <c r="P282" s="35">
        <f t="shared" si="412"/>
        <v>1.3925999999999661E-2</v>
      </c>
      <c r="Q282" s="36">
        <f t="shared" si="413"/>
        <v>6.6666666666666666E-2</v>
      </c>
      <c r="R282" s="37">
        <f t="shared" si="385"/>
        <v>6098.1800000000158</v>
      </c>
      <c r="S282" s="38">
        <f t="shared" si="386"/>
        <v>11012.093444000029</v>
      </c>
      <c r="T282" s="38"/>
      <c r="U282" s="38"/>
      <c r="V282" s="39">
        <f t="shared" si="387"/>
        <v>69985.367899999997</v>
      </c>
      <c r="W282" s="39">
        <f t="shared" si="388"/>
        <v>80997.461344000025</v>
      </c>
      <c r="X282" s="1">
        <f t="shared" si="389"/>
        <v>67671</v>
      </c>
      <c r="Y282" s="37">
        <f t="shared" si="390"/>
        <v>13326.461344000025</v>
      </c>
      <c r="Z282" s="183">
        <f t="shared" si="391"/>
        <v>0.19693016719126399</v>
      </c>
      <c r="AA282" s="183">
        <f>SUM($C$2:C282)*D282/SUM($B$2:B282)-1</f>
        <v>7.0855328324077815E-2</v>
      </c>
      <c r="AB282" s="183">
        <f t="shared" si="392"/>
        <v>0.12607483886718618</v>
      </c>
      <c r="AC282" s="40">
        <f t="shared" si="393"/>
        <v>0.16217006666666667</v>
      </c>
    </row>
    <row r="283" spans="1:29">
      <c r="A283" s="228" t="s">
        <v>2594</v>
      </c>
      <c r="B283" s="2">
        <v>10</v>
      </c>
      <c r="C283" s="175">
        <v>5.47</v>
      </c>
      <c r="D283" s="176">
        <v>1.8253999999999999</v>
      </c>
      <c r="E283" s="32">
        <f t="shared" si="404"/>
        <v>0.13666666666666666</v>
      </c>
      <c r="F283" s="13">
        <f t="shared" si="405"/>
        <v>-3.6076599999999993E-2</v>
      </c>
      <c r="H283" s="5">
        <f t="shared" si="406"/>
        <v>-0.36076599999999992</v>
      </c>
      <c r="I283" s="2" t="s">
        <v>65</v>
      </c>
      <c r="J283" s="33" t="s">
        <v>1561</v>
      </c>
      <c r="K283" s="34">
        <f t="shared" si="407"/>
        <v>44053</v>
      </c>
      <c r="L283" s="34" t="str">
        <f t="shared" ca="1" si="408"/>
        <v>2021-08-29</v>
      </c>
      <c r="M283" s="18">
        <f t="shared" ca="1" si="409"/>
        <v>3850</v>
      </c>
      <c r="N283" s="19">
        <f t="shared" ca="1" si="410"/>
        <v>-3.4202490909090902E-2</v>
      </c>
      <c r="O283" s="35">
        <f t="shared" si="411"/>
        <v>9.9849379999999996</v>
      </c>
      <c r="P283" s="35">
        <f t="shared" si="412"/>
        <v>1.5062000000000353E-2</v>
      </c>
      <c r="Q283" s="36">
        <f t="shared" si="413"/>
        <v>6.6666666666666666E-2</v>
      </c>
      <c r="R283" s="37">
        <f t="shared" si="385"/>
        <v>6103.650000000016</v>
      </c>
      <c r="S283" s="38">
        <f t="shared" si="386"/>
        <v>11141.602710000028</v>
      </c>
      <c r="T283" s="38"/>
      <c r="U283" s="38"/>
      <c r="V283" s="39">
        <f t="shared" si="387"/>
        <v>69985.367899999997</v>
      </c>
      <c r="W283" s="39">
        <f t="shared" si="388"/>
        <v>81126.970610000018</v>
      </c>
      <c r="X283" s="1">
        <f t="shared" si="389"/>
        <v>67681</v>
      </c>
      <c r="Y283" s="37">
        <f t="shared" si="390"/>
        <v>13445.970610000018</v>
      </c>
      <c r="Z283" s="183">
        <f t="shared" si="391"/>
        <v>0.19866684313175065</v>
      </c>
      <c r="AA283" s="183">
        <f>SUM($C$2:C283)*D283/SUM($B$2:B283)-1</f>
        <v>8.2432597845015998E-2</v>
      </c>
      <c r="AB283" s="183">
        <f t="shared" si="392"/>
        <v>0.11623424528673465</v>
      </c>
      <c r="AC283" s="40">
        <f t="shared" si="393"/>
        <v>0.17274326666666664</v>
      </c>
    </row>
    <row r="284" spans="1:29">
      <c r="A284" s="228" t="s">
        <v>2595</v>
      </c>
      <c r="B284" s="2">
        <v>10</v>
      </c>
      <c r="C284" s="175">
        <v>5.5</v>
      </c>
      <c r="D284" s="176">
        <v>1.8162</v>
      </c>
      <c r="E284" s="32">
        <f t="shared" si="404"/>
        <v>0.13666666666666666</v>
      </c>
      <c r="F284" s="13">
        <f t="shared" si="405"/>
        <v>-3.0790000000000005E-2</v>
      </c>
      <c r="H284" s="5">
        <f t="shared" si="406"/>
        <v>-0.30790000000000006</v>
      </c>
      <c r="I284" s="2" t="s">
        <v>65</v>
      </c>
      <c r="J284" s="33" t="s">
        <v>1563</v>
      </c>
      <c r="K284" s="34">
        <f t="shared" si="407"/>
        <v>44054</v>
      </c>
      <c r="L284" s="34" t="str">
        <f t="shared" ca="1" si="408"/>
        <v>2021-08-29</v>
      </c>
      <c r="M284" s="18">
        <f t="shared" ca="1" si="409"/>
        <v>3840</v>
      </c>
      <c r="N284" s="19">
        <f t="shared" ca="1" si="410"/>
        <v>-2.9266536458333343E-2</v>
      </c>
      <c r="O284" s="35">
        <f t="shared" si="411"/>
        <v>9.9891000000000005</v>
      </c>
      <c r="P284" s="35">
        <f t="shared" si="412"/>
        <v>1.0899999999999466E-2</v>
      </c>
      <c r="Q284" s="36">
        <f t="shared" si="413"/>
        <v>6.6666666666666666E-2</v>
      </c>
      <c r="R284" s="37">
        <f t="shared" si="385"/>
        <v>6109.150000000016</v>
      </c>
      <c r="S284" s="38">
        <f t="shared" si="386"/>
        <v>11095.438230000029</v>
      </c>
      <c r="T284" s="38"/>
      <c r="U284" s="38"/>
      <c r="V284" s="39">
        <f t="shared" si="387"/>
        <v>69985.367899999997</v>
      </c>
      <c r="W284" s="39">
        <f t="shared" si="388"/>
        <v>81080.806130000026</v>
      </c>
      <c r="X284" s="1">
        <f t="shared" si="389"/>
        <v>67691</v>
      </c>
      <c r="Y284" s="37">
        <f t="shared" si="390"/>
        <v>13389.806130000026</v>
      </c>
      <c r="Z284" s="183">
        <f t="shared" si="391"/>
        <v>0.19780777547975403</v>
      </c>
      <c r="AA284" s="183">
        <f>SUM($C$2:C284)*D284/SUM($B$2:B284)-1</f>
        <v>7.6934686935712593E-2</v>
      </c>
      <c r="AB284" s="183">
        <f t="shared" si="392"/>
        <v>0.12087308854404144</v>
      </c>
      <c r="AC284" s="40">
        <f t="shared" si="393"/>
        <v>0.16745666666666667</v>
      </c>
    </row>
    <row r="285" spans="1:29">
      <c r="A285" s="228" t="s">
        <v>2596</v>
      </c>
      <c r="B285" s="2">
        <v>10</v>
      </c>
      <c r="C285" s="175">
        <v>5.54</v>
      </c>
      <c r="D285" s="176">
        <v>1.802</v>
      </c>
      <c r="E285" s="32">
        <f t="shared" si="404"/>
        <v>0.13666666666666666</v>
      </c>
      <c r="F285" s="13">
        <f t="shared" si="405"/>
        <v>-2.3741200000000084E-2</v>
      </c>
      <c r="H285" s="5">
        <f t="shared" si="406"/>
        <v>-0.23741200000000084</v>
      </c>
      <c r="I285" s="2" t="s">
        <v>65</v>
      </c>
      <c r="J285" s="33" t="s">
        <v>1565</v>
      </c>
      <c r="K285" s="34">
        <f t="shared" si="407"/>
        <v>44055</v>
      </c>
      <c r="L285" s="34" t="str">
        <f t="shared" ca="1" si="408"/>
        <v>2021-08-29</v>
      </c>
      <c r="M285" s="18">
        <f t="shared" ca="1" si="409"/>
        <v>3830</v>
      </c>
      <c r="N285" s="19">
        <f t="shared" ca="1" si="410"/>
        <v>-2.2625425587467444E-2</v>
      </c>
      <c r="O285" s="35">
        <f t="shared" si="411"/>
        <v>9.9830800000000011</v>
      </c>
      <c r="P285" s="35">
        <f t="shared" si="412"/>
        <v>1.6919999999998936E-2</v>
      </c>
      <c r="Q285" s="36">
        <f t="shared" si="413"/>
        <v>6.6666666666666666E-2</v>
      </c>
      <c r="R285" s="37">
        <f t="shared" si="385"/>
        <v>6114.690000000016</v>
      </c>
      <c r="S285" s="38">
        <f t="shared" si="386"/>
        <v>11018.671380000029</v>
      </c>
      <c r="T285" s="38"/>
      <c r="U285" s="38"/>
      <c r="V285" s="39">
        <f t="shared" si="387"/>
        <v>69985.367899999997</v>
      </c>
      <c r="W285" s="39">
        <f t="shared" si="388"/>
        <v>81004.039280000026</v>
      </c>
      <c r="X285" s="1">
        <f t="shared" si="389"/>
        <v>67701</v>
      </c>
      <c r="Y285" s="37">
        <f t="shared" si="390"/>
        <v>13303.039280000026</v>
      </c>
      <c r="Z285" s="183">
        <f t="shared" si="391"/>
        <v>0.19649693918849098</v>
      </c>
      <c r="AA285" s="183">
        <f>SUM($C$2:C285)*D285/SUM($B$2:B285)-1</f>
        <v>6.8476485105458451E-2</v>
      </c>
      <c r="AB285" s="183">
        <f t="shared" si="392"/>
        <v>0.12802045408303253</v>
      </c>
      <c r="AC285" s="40">
        <f t="shared" si="393"/>
        <v>0.16040786666666673</v>
      </c>
    </row>
    <row r="286" spans="1:29">
      <c r="A286" s="228" t="s">
        <v>2597</v>
      </c>
      <c r="B286" s="2">
        <v>10</v>
      </c>
      <c r="C286" s="175">
        <v>5.57</v>
      </c>
      <c r="D286" s="176">
        <v>1.7927999999999999</v>
      </c>
      <c r="E286" s="32">
        <f t="shared" si="404"/>
        <v>0.13666666666666666</v>
      </c>
      <c r="F286" s="13">
        <f t="shared" si="405"/>
        <v>-1.8454599999999922E-2</v>
      </c>
      <c r="H286" s="5">
        <f t="shared" si="406"/>
        <v>-0.18454599999999921</v>
      </c>
      <c r="I286" s="2" t="s">
        <v>65</v>
      </c>
      <c r="J286" s="33" t="s">
        <v>1567</v>
      </c>
      <c r="K286" s="34">
        <f t="shared" si="407"/>
        <v>44056</v>
      </c>
      <c r="L286" s="34" t="str">
        <f t="shared" ca="1" si="408"/>
        <v>2021-08-29</v>
      </c>
      <c r="M286" s="18">
        <f t="shared" ca="1" si="409"/>
        <v>3820</v>
      </c>
      <c r="N286" s="19">
        <f t="shared" ca="1" si="410"/>
        <v>-1.763332198952872E-2</v>
      </c>
      <c r="O286" s="35">
        <f t="shared" si="411"/>
        <v>9.9858960000000003</v>
      </c>
      <c r="P286" s="35">
        <f t="shared" si="412"/>
        <v>1.4103999999999672E-2</v>
      </c>
      <c r="Q286" s="36">
        <f t="shared" si="413"/>
        <v>6.6666666666666666E-2</v>
      </c>
      <c r="R286" s="37">
        <f t="shared" si="385"/>
        <v>6120.2600000000157</v>
      </c>
      <c r="S286" s="38">
        <f t="shared" si="386"/>
        <v>10972.402128000027</v>
      </c>
      <c r="T286" s="38"/>
      <c r="U286" s="38"/>
      <c r="V286" s="39">
        <f t="shared" si="387"/>
        <v>69985.367899999997</v>
      </c>
      <c r="W286" s="39">
        <f t="shared" si="388"/>
        <v>80957.770028000028</v>
      </c>
      <c r="X286" s="1">
        <f t="shared" si="389"/>
        <v>67711</v>
      </c>
      <c r="Y286" s="37">
        <f t="shared" si="390"/>
        <v>13246.770028000028</v>
      </c>
      <c r="Z286" s="183">
        <f t="shared" si="391"/>
        <v>0.19563689840646314</v>
      </c>
      <c r="AA286" s="183">
        <f>SUM($C$2:C286)*D286/SUM($B$2:B286)-1</f>
        <v>6.2986438335326245E-2</v>
      </c>
      <c r="AB286" s="183">
        <f t="shared" si="392"/>
        <v>0.1326504600711369</v>
      </c>
      <c r="AC286" s="40">
        <f t="shared" si="393"/>
        <v>0.15512126666666659</v>
      </c>
    </row>
    <row r="287" spans="1:29">
      <c r="A287" s="228" t="s">
        <v>2598</v>
      </c>
      <c r="B287" s="2">
        <v>10</v>
      </c>
      <c r="C287" s="175">
        <v>5.57</v>
      </c>
      <c r="D287" s="176">
        <v>1.7921</v>
      </c>
      <c r="E287" s="32">
        <f t="shared" si="404"/>
        <v>0.13666666666666666</v>
      </c>
      <c r="F287" s="13">
        <f t="shared" si="405"/>
        <v>-1.8454599999999922E-2</v>
      </c>
      <c r="H287" s="5">
        <f t="shared" si="406"/>
        <v>-0.18454599999999921</v>
      </c>
      <c r="I287" s="2" t="s">
        <v>65</v>
      </c>
      <c r="J287" s="33" t="s">
        <v>2599</v>
      </c>
      <c r="K287" s="34">
        <f t="shared" si="407"/>
        <v>44059</v>
      </c>
      <c r="L287" s="34" t="str">
        <f t="shared" ca="1" si="408"/>
        <v>2021-08-29</v>
      </c>
      <c r="M287" s="18">
        <f t="shared" ca="1" si="409"/>
        <v>3790</v>
      </c>
      <c r="N287" s="19">
        <f t="shared" ca="1" si="410"/>
        <v>-1.7772899736147683E-2</v>
      </c>
      <c r="O287" s="35">
        <f t="shared" si="411"/>
        <v>9.9819969999999998</v>
      </c>
      <c r="P287" s="35">
        <f t="shared" si="412"/>
        <v>1.8003000000000213E-2</v>
      </c>
      <c r="Q287" s="36">
        <f t="shared" si="413"/>
        <v>6.6666666666666666E-2</v>
      </c>
      <c r="R287" s="37">
        <f t="shared" si="385"/>
        <v>6125.8300000000154</v>
      </c>
      <c r="S287" s="38">
        <f t="shared" si="386"/>
        <v>10978.099943000028</v>
      </c>
      <c r="T287" s="38"/>
      <c r="U287" s="38"/>
      <c r="V287" s="39">
        <f t="shared" si="387"/>
        <v>69985.367899999997</v>
      </c>
      <c r="W287" s="39">
        <f t="shared" si="388"/>
        <v>80963.46784300002</v>
      </c>
      <c r="X287" s="1">
        <f t="shared" si="389"/>
        <v>67721</v>
      </c>
      <c r="Y287" s="37">
        <f t="shared" si="390"/>
        <v>13242.46784300002</v>
      </c>
      <c r="Z287" s="183">
        <f t="shared" si="391"/>
        <v>0.19554448166742988</v>
      </c>
      <c r="AA287" s="183">
        <f>SUM($C$2:C287)*D287/SUM($B$2:B287)-1</f>
        <v>6.253644032363237E-2</v>
      </c>
      <c r="AB287" s="183">
        <f t="shared" si="392"/>
        <v>0.13300804134379751</v>
      </c>
      <c r="AC287" s="40">
        <f t="shared" si="393"/>
        <v>0.15512126666666659</v>
      </c>
    </row>
    <row r="288" spans="1:29">
      <c r="A288" s="228" t="s">
        <v>2600</v>
      </c>
      <c r="B288" s="2">
        <v>10</v>
      </c>
      <c r="C288" s="175">
        <v>5.69</v>
      </c>
      <c r="D288" s="176">
        <v>1.7568999999999999</v>
      </c>
      <c r="E288" s="32">
        <f t="shared" si="404"/>
        <v>0.13666666666666666</v>
      </c>
      <c r="F288" s="13">
        <f t="shared" si="405"/>
        <v>2.691800000000022E-3</v>
      </c>
      <c r="H288" s="5">
        <f t="shared" si="406"/>
        <v>2.691800000000022E-2</v>
      </c>
      <c r="I288" s="2" t="s">
        <v>65</v>
      </c>
      <c r="J288" s="33" t="s">
        <v>1583</v>
      </c>
      <c r="K288" s="34">
        <f t="shared" si="407"/>
        <v>44060</v>
      </c>
      <c r="L288" s="34" t="str">
        <f t="shared" ca="1" si="408"/>
        <v>2021-08-29</v>
      </c>
      <c r="M288" s="18">
        <f t="shared" ca="1" si="409"/>
        <v>3780</v>
      </c>
      <c r="N288" s="19">
        <f t="shared" ca="1" si="410"/>
        <v>2.5992248677248887E-3</v>
      </c>
      <c r="O288" s="35">
        <f t="shared" si="411"/>
        <v>9.9967609999999993</v>
      </c>
      <c r="P288" s="35">
        <f t="shared" si="412"/>
        <v>3.239000000000658E-3</v>
      </c>
      <c r="Q288" s="36">
        <f t="shared" si="413"/>
        <v>6.6666666666666666E-2</v>
      </c>
      <c r="R288" s="37">
        <f t="shared" si="385"/>
        <v>6131.520000000015</v>
      </c>
      <c r="S288" s="38">
        <f t="shared" si="386"/>
        <v>10772.467488000026</v>
      </c>
      <c r="T288" s="38"/>
      <c r="U288" s="38"/>
      <c r="V288" s="39">
        <f t="shared" si="387"/>
        <v>69985.367899999997</v>
      </c>
      <c r="W288" s="39">
        <f t="shared" si="388"/>
        <v>80757.835388000021</v>
      </c>
      <c r="X288" s="1">
        <f t="shared" si="389"/>
        <v>67731</v>
      </c>
      <c r="Y288" s="37">
        <f t="shared" si="390"/>
        <v>13026.835388000021</v>
      </c>
      <c r="Z288" s="183">
        <f t="shared" si="391"/>
        <v>0.19233195121879221</v>
      </c>
      <c r="AA288" s="183">
        <f>SUM($C$2:C288)*D288/SUM($B$2:B288)-1</f>
        <v>4.1643564854011217E-2</v>
      </c>
      <c r="AB288" s="183">
        <f t="shared" si="392"/>
        <v>0.15068838636478099</v>
      </c>
      <c r="AC288" s="40">
        <f t="shared" si="393"/>
        <v>0.13397486666666664</v>
      </c>
    </row>
    <row r="289" spans="1:29">
      <c r="A289" s="228" t="s">
        <v>2601</v>
      </c>
      <c r="B289" s="2">
        <v>10</v>
      </c>
      <c r="C289" s="175">
        <v>5.62</v>
      </c>
      <c r="D289" s="176">
        <v>1.7764</v>
      </c>
      <c r="E289" s="32">
        <f t="shared" si="404"/>
        <v>0.13666666666666666</v>
      </c>
      <c r="F289" s="13">
        <f t="shared" si="405"/>
        <v>-9.6436000000000629E-3</v>
      </c>
      <c r="H289" s="5">
        <f t="shared" si="406"/>
        <v>-9.6436000000000632E-2</v>
      </c>
      <c r="I289" s="2" t="s">
        <v>65</v>
      </c>
      <c r="J289" s="33" t="s">
        <v>1585</v>
      </c>
      <c r="K289" s="34">
        <f t="shared" si="407"/>
        <v>44061</v>
      </c>
      <c r="L289" s="34" t="str">
        <f t="shared" ca="1" si="408"/>
        <v>2021-08-29</v>
      </c>
      <c r="M289" s="18">
        <f t="shared" ca="1" si="409"/>
        <v>3770</v>
      </c>
      <c r="N289" s="19">
        <f t="shared" ca="1" si="410"/>
        <v>-9.336641909814385E-3</v>
      </c>
      <c r="O289" s="35">
        <f t="shared" si="411"/>
        <v>9.9833680000000005</v>
      </c>
      <c r="P289" s="35">
        <f t="shared" si="412"/>
        <v>1.6631999999999536E-2</v>
      </c>
      <c r="Q289" s="36">
        <f t="shared" si="413"/>
        <v>6.6666666666666666E-2</v>
      </c>
      <c r="R289" s="37">
        <f t="shared" si="385"/>
        <v>6137.1400000000149</v>
      </c>
      <c r="S289" s="38">
        <f t="shared" si="386"/>
        <v>10902.015496000025</v>
      </c>
      <c r="T289" s="38"/>
      <c r="U289" s="38"/>
      <c r="V289" s="39">
        <f t="shared" si="387"/>
        <v>69985.367899999997</v>
      </c>
      <c r="W289" s="39">
        <f t="shared" si="388"/>
        <v>80887.383396000019</v>
      </c>
      <c r="X289" s="1">
        <f t="shared" si="389"/>
        <v>67741</v>
      </c>
      <c r="Y289" s="37">
        <f t="shared" si="390"/>
        <v>13146.383396000019</v>
      </c>
      <c r="Z289" s="183">
        <f t="shared" si="391"/>
        <v>0.19406833964659542</v>
      </c>
      <c r="AA289" s="183">
        <f>SUM($C$2:C289)*D289/SUM($B$2:B289)-1</f>
        <v>5.3175104361033787E-2</v>
      </c>
      <c r="AB289" s="183">
        <f t="shared" si="392"/>
        <v>0.14089323528556164</v>
      </c>
      <c r="AC289" s="40">
        <f t="shared" si="393"/>
        <v>0.14631026666666672</v>
      </c>
    </row>
    <row r="290" spans="1:29">
      <c r="A290" s="228" t="s">
        <v>2602</v>
      </c>
      <c r="B290" s="2">
        <v>10</v>
      </c>
      <c r="C290" s="175">
        <v>5.66</v>
      </c>
      <c r="D290" s="176">
        <v>1.7655000000000001</v>
      </c>
      <c r="E290" s="32">
        <f t="shared" si="404"/>
        <v>0.13666666666666666</v>
      </c>
      <c r="F290" s="13">
        <f t="shared" si="405"/>
        <v>-2.594799999999964E-3</v>
      </c>
      <c r="H290" s="5">
        <f t="shared" si="406"/>
        <v>-2.5947999999999638E-2</v>
      </c>
      <c r="I290" s="2" t="s">
        <v>65</v>
      </c>
      <c r="J290" s="33" t="s">
        <v>1587</v>
      </c>
      <c r="K290" s="34">
        <f t="shared" si="407"/>
        <v>44062</v>
      </c>
      <c r="L290" s="34" t="str">
        <f t="shared" ca="1" si="408"/>
        <v>2021-08-29</v>
      </c>
      <c r="M290" s="18">
        <f t="shared" ca="1" si="409"/>
        <v>3760</v>
      </c>
      <c r="N290" s="19">
        <f t="shared" ca="1" si="410"/>
        <v>-2.5188882978723053E-3</v>
      </c>
      <c r="O290" s="35">
        <f t="shared" si="411"/>
        <v>9.9927299999999999</v>
      </c>
      <c r="P290" s="35">
        <f t="shared" si="412"/>
        <v>7.2700000000001097E-3</v>
      </c>
      <c r="Q290" s="36">
        <f t="shared" si="413"/>
        <v>6.6666666666666666E-2</v>
      </c>
      <c r="R290" s="37">
        <f t="shared" si="385"/>
        <v>6142.8000000000147</v>
      </c>
      <c r="S290" s="38">
        <f t="shared" si="386"/>
        <v>10845.113400000026</v>
      </c>
      <c r="T290" s="38"/>
      <c r="U290" s="38"/>
      <c r="V290" s="39">
        <f t="shared" si="387"/>
        <v>69985.367899999997</v>
      </c>
      <c r="W290" s="39">
        <f t="shared" si="388"/>
        <v>80830.481300000029</v>
      </c>
      <c r="X290" s="1">
        <f t="shared" si="389"/>
        <v>67751</v>
      </c>
      <c r="Y290" s="37">
        <f t="shared" si="390"/>
        <v>13079.481300000029</v>
      </c>
      <c r="Z290" s="183">
        <f t="shared" si="391"/>
        <v>0.19305222505940911</v>
      </c>
      <c r="AA290" s="183">
        <f>SUM($C$2:C290)*D290/SUM($B$2:B290)-1</f>
        <v>4.6687098015830708E-2</v>
      </c>
      <c r="AB290" s="183">
        <f t="shared" si="392"/>
        <v>0.1463651270435784</v>
      </c>
      <c r="AC290" s="40">
        <f t="shared" si="393"/>
        <v>0.13926146666666661</v>
      </c>
    </row>
    <row r="291" spans="1:29">
      <c r="A291" s="228" t="s">
        <v>2603</v>
      </c>
      <c r="B291" s="2">
        <v>10</v>
      </c>
      <c r="C291" s="175">
        <v>5.76</v>
      </c>
      <c r="D291" s="176">
        <v>1.7345999999999999</v>
      </c>
      <c r="E291" s="32">
        <f t="shared" si="404"/>
        <v>0.13666666666666666</v>
      </c>
      <c r="F291" s="13">
        <f t="shared" si="405"/>
        <v>1.502719999999993E-2</v>
      </c>
      <c r="H291" s="5">
        <f t="shared" si="406"/>
        <v>0.1502719999999993</v>
      </c>
      <c r="I291" s="2" t="s">
        <v>65</v>
      </c>
      <c r="J291" s="33" t="s">
        <v>1589</v>
      </c>
      <c r="K291" s="34">
        <f t="shared" si="407"/>
        <v>44063</v>
      </c>
      <c r="L291" s="34" t="str">
        <f t="shared" ca="1" si="408"/>
        <v>2021-08-29</v>
      </c>
      <c r="M291" s="18">
        <f t="shared" ca="1" si="409"/>
        <v>3750</v>
      </c>
      <c r="N291" s="19">
        <f t="shared" ca="1" si="410"/>
        <v>1.4626474666666597E-2</v>
      </c>
      <c r="O291" s="35">
        <f t="shared" si="411"/>
        <v>9.9912959999999984</v>
      </c>
      <c r="P291" s="35">
        <f t="shared" si="412"/>
        <v>8.7040000000015993E-3</v>
      </c>
      <c r="Q291" s="36">
        <f t="shared" si="413"/>
        <v>6.6666666666666666E-2</v>
      </c>
      <c r="R291" s="37">
        <f t="shared" si="385"/>
        <v>6148.560000000015</v>
      </c>
      <c r="S291" s="38">
        <f t="shared" si="386"/>
        <v>10665.292176000026</v>
      </c>
      <c r="T291" s="38"/>
      <c r="U291" s="38"/>
      <c r="V291" s="39">
        <f t="shared" si="387"/>
        <v>69985.367899999997</v>
      </c>
      <c r="W291" s="39">
        <f t="shared" si="388"/>
        <v>80650.660076000029</v>
      </c>
      <c r="X291" s="1">
        <f t="shared" si="389"/>
        <v>67761</v>
      </c>
      <c r="Y291" s="37">
        <f t="shared" si="390"/>
        <v>12889.660076000029</v>
      </c>
      <c r="Z291" s="183">
        <f t="shared" si="391"/>
        <v>0.19022240043682981</v>
      </c>
      <c r="AA291" s="183">
        <f>SUM($C$2:C291)*D291/SUM($B$2:B291)-1</f>
        <v>2.8352008452536603E-2</v>
      </c>
      <c r="AB291" s="183">
        <f t="shared" si="392"/>
        <v>0.1618703919842932</v>
      </c>
      <c r="AC291" s="40">
        <f t="shared" si="393"/>
        <v>0.12163946666666672</v>
      </c>
    </row>
    <row r="292" spans="1:29">
      <c r="A292" s="228" t="s">
        <v>2604</v>
      </c>
      <c r="B292" s="2">
        <v>10</v>
      </c>
      <c r="C292" s="175">
        <v>5.68</v>
      </c>
      <c r="D292" s="176">
        <v>1.7587999999999999</v>
      </c>
      <c r="E292" s="32">
        <f t="shared" si="404"/>
        <v>0.13666666666666666</v>
      </c>
      <c r="F292" s="13">
        <f t="shared" si="405"/>
        <v>9.2959999999990832E-4</v>
      </c>
      <c r="H292" s="5">
        <f t="shared" si="406"/>
        <v>9.2959999999990828E-3</v>
      </c>
      <c r="I292" s="2" t="s">
        <v>65</v>
      </c>
      <c r="J292" s="33" t="s">
        <v>2605</v>
      </c>
      <c r="K292" s="34">
        <f t="shared" si="407"/>
        <v>44066</v>
      </c>
      <c r="L292" s="34" t="str">
        <f t="shared" ca="1" si="408"/>
        <v>2021-08-29</v>
      </c>
      <c r="M292" s="18">
        <f t="shared" ca="1" si="409"/>
        <v>3720</v>
      </c>
      <c r="N292" s="19">
        <f t="shared" ca="1" si="410"/>
        <v>9.1210752688163045E-4</v>
      </c>
      <c r="O292" s="35">
        <f t="shared" si="411"/>
        <v>9.9899839999999998</v>
      </c>
      <c r="P292" s="35">
        <f t="shared" si="412"/>
        <v>1.0016000000000247E-2</v>
      </c>
      <c r="Q292" s="36">
        <f t="shared" si="413"/>
        <v>6.6666666666666666E-2</v>
      </c>
      <c r="R292" s="37">
        <f t="shared" si="385"/>
        <v>6154.2400000000152</v>
      </c>
      <c r="S292" s="38">
        <f t="shared" si="386"/>
        <v>10824.077312000027</v>
      </c>
      <c r="T292" s="38"/>
      <c r="U292" s="38"/>
      <c r="V292" s="39">
        <f t="shared" si="387"/>
        <v>69985.367899999997</v>
      </c>
      <c r="W292" s="39">
        <f t="shared" si="388"/>
        <v>80809.445212000021</v>
      </c>
      <c r="X292" s="1">
        <f t="shared" si="389"/>
        <v>67771</v>
      </c>
      <c r="Y292" s="37">
        <f t="shared" si="390"/>
        <v>13038.445212000021</v>
      </c>
      <c r="Z292" s="183">
        <f t="shared" si="391"/>
        <v>0.19238974210207926</v>
      </c>
      <c r="AA292" s="183">
        <f>SUM($C$2:C292)*D292/SUM($B$2:B292)-1</f>
        <v>4.2675234918228888E-2</v>
      </c>
      <c r="AB292" s="183">
        <f t="shared" si="392"/>
        <v>0.14971450718385038</v>
      </c>
      <c r="AC292" s="40">
        <f t="shared" si="393"/>
        <v>0.13573706666666674</v>
      </c>
    </row>
    <row r="293" spans="1:29">
      <c r="A293" s="228" t="s">
        <v>2606</v>
      </c>
      <c r="B293" s="2">
        <v>10</v>
      </c>
      <c r="C293" s="175">
        <v>5.62</v>
      </c>
      <c r="D293" s="176">
        <v>1.7769999999999999</v>
      </c>
      <c r="E293" s="32">
        <f t="shared" si="404"/>
        <v>0.13666666666666666</v>
      </c>
      <c r="F293" s="13">
        <f t="shared" si="405"/>
        <v>-9.6436000000000629E-3</v>
      </c>
      <c r="H293" s="5">
        <f t="shared" si="406"/>
        <v>-9.6436000000000632E-2</v>
      </c>
      <c r="I293" s="2" t="s">
        <v>65</v>
      </c>
      <c r="J293" s="33" t="s">
        <v>1593</v>
      </c>
      <c r="K293" s="34">
        <f t="shared" si="407"/>
        <v>44067</v>
      </c>
      <c r="L293" s="34" t="str">
        <f t="shared" ca="1" si="408"/>
        <v>2021-08-29</v>
      </c>
      <c r="M293" s="18">
        <f t="shared" ca="1" si="409"/>
        <v>3710</v>
      </c>
      <c r="N293" s="19">
        <f t="shared" ca="1" si="410"/>
        <v>-9.487638814016236E-3</v>
      </c>
      <c r="O293" s="35">
        <f t="shared" si="411"/>
        <v>9.9867399999999993</v>
      </c>
      <c r="P293" s="35">
        <f t="shared" si="412"/>
        <v>1.3260000000000716E-2</v>
      </c>
      <c r="Q293" s="36">
        <f t="shared" si="413"/>
        <v>6.6666666666666666E-2</v>
      </c>
      <c r="R293" s="37">
        <f t="shared" si="385"/>
        <v>6159.8600000000151</v>
      </c>
      <c r="S293" s="38">
        <f t="shared" si="386"/>
        <v>10946.071220000027</v>
      </c>
      <c r="T293" s="38"/>
      <c r="U293" s="38"/>
      <c r="V293" s="39">
        <f t="shared" si="387"/>
        <v>69985.367899999997</v>
      </c>
      <c r="W293" s="39">
        <f t="shared" si="388"/>
        <v>80931.439120000025</v>
      </c>
      <c r="X293" s="1">
        <f t="shared" si="389"/>
        <v>67781</v>
      </c>
      <c r="Y293" s="37">
        <f t="shared" si="390"/>
        <v>13150.439120000025</v>
      </c>
      <c r="Z293" s="183">
        <f t="shared" si="391"/>
        <v>0.19401364866260495</v>
      </c>
      <c r="AA293" s="183">
        <f>SUM($C$2:C293)*D293/SUM($B$2:B293)-1</f>
        <v>5.3435146135528022E-2</v>
      </c>
      <c r="AB293" s="183">
        <f t="shared" si="392"/>
        <v>0.14057850252707693</v>
      </c>
      <c r="AC293" s="40">
        <f t="shared" si="393"/>
        <v>0.14631026666666672</v>
      </c>
    </row>
    <row r="294" spans="1:29">
      <c r="A294" s="228" t="s">
        <v>2607</v>
      </c>
      <c r="B294" s="2">
        <v>10</v>
      </c>
      <c r="C294" s="175">
        <v>5.61</v>
      </c>
      <c r="D294" s="176">
        <v>1.7809999999999999</v>
      </c>
      <c r="E294" s="32">
        <f t="shared" si="404"/>
        <v>0.13666666666666666</v>
      </c>
      <c r="F294" s="13">
        <f t="shared" si="405"/>
        <v>-1.1405799999999999E-2</v>
      </c>
      <c r="H294" s="5">
        <f t="shared" si="406"/>
        <v>-0.11405799999999999</v>
      </c>
      <c r="I294" s="2" t="s">
        <v>65</v>
      </c>
      <c r="J294" s="33" t="s">
        <v>1595</v>
      </c>
      <c r="K294" s="34">
        <f t="shared" si="407"/>
        <v>44068</v>
      </c>
      <c r="L294" s="34" t="str">
        <f t="shared" ca="1" si="408"/>
        <v>2021-08-29</v>
      </c>
      <c r="M294" s="18">
        <f t="shared" ca="1" si="409"/>
        <v>3700</v>
      </c>
      <c r="N294" s="19">
        <f t="shared" ca="1" si="410"/>
        <v>-1.1251667567567566E-2</v>
      </c>
      <c r="O294" s="35">
        <f t="shared" si="411"/>
        <v>9.9914100000000001</v>
      </c>
      <c r="P294" s="35">
        <f t="shared" si="412"/>
        <v>8.5899999999998755E-3</v>
      </c>
      <c r="Q294" s="36">
        <f t="shared" si="413"/>
        <v>6.6666666666666666E-2</v>
      </c>
      <c r="R294" s="37">
        <f t="shared" si="385"/>
        <v>6165.4700000000148</v>
      </c>
      <c r="S294" s="38">
        <f t="shared" si="386"/>
        <v>10980.702070000027</v>
      </c>
      <c r="T294" s="38"/>
      <c r="U294" s="38"/>
      <c r="V294" s="39">
        <f t="shared" si="387"/>
        <v>69985.367899999997</v>
      </c>
      <c r="W294" s="39">
        <f t="shared" si="388"/>
        <v>80966.069970000026</v>
      </c>
      <c r="X294" s="1">
        <f t="shared" si="389"/>
        <v>67791</v>
      </c>
      <c r="Y294" s="37">
        <f t="shared" si="390"/>
        <v>13175.069970000026</v>
      </c>
      <c r="Z294" s="183">
        <f t="shared" si="391"/>
        <v>0.1943483643846533</v>
      </c>
      <c r="AA294" s="183">
        <f>SUM($C$2:C294)*D294/SUM($B$2:B294)-1</f>
        <v>5.5775759493671861E-2</v>
      </c>
      <c r="AB294" s="183">
        <f t="shared" si="392"/>
        <v>0.13857260489098144</v>
      </c>
      <c r="AC294" s="40">
        <f t="shared" si="393"/>
        <v>0.14807246666666665</v>
      </c>
    </row>
    <row r="295" spans="1:29">
      <c r="A295" s="228" t="s">
        <v>2608</v>
      </c>
      <c r="B295" s="2">
        <v>10</v>
      </c>
      <c r="C295" s="175">
        <v>5.72</v>
      </c>
      <c r="D295" s="176">
        <v>1.7479</v>
      </c>
      <c r="E295" s="32">
        <f t="shared" si="404"/>
        <v>0.13666666666666666</v>
      </c>
      <c r="F295" s="13">
        <f t="shared" si="405"/>
        <v>7.978400000000007E-3</v>
      </c>
      <c r="H295" s="5">
        <f t="shared" si="406"/>
        <v>7.9784000000000077E-2</v>
      </c>
      <c r="I295" s="2" t="s">
        <v>65</v>
      </c>
      <c r="J295" s="33" t="s">
        <v>1597</v>
      </c>
      <c r="K295" s="34">
        <f t="shared" si="407"/>
        <v>44069</v>
      </c>
      <c r="L295" s="34" t="str">
        <f t="shared" ca="1" si="408"/>
        <v>2021-08-29</v>
      </c>
      <c r="M295" s="18">
        <f t="shared" ca="1" si="409"/>
        <v>3690</v>
      </c>
      <c r="N295" s="19">
        <f t="shared" ca="1" si="410"/>
        <v>7.8919132791327989E-3</v>
      </c>
      <c r="O295" s="35">
        <f t="shared" si="411"/>
        <v>9.9979879999999994</v>
      </c>
      <c r="P295" s="35">
        <f t="shared" si="412"/>
        <v>2.0120000000005689E-3</v>
      </c>
      <c r="Q295" s="36">
        <f t="shared" si="413"/>
        <v>6.6666666666666666E-2</v>
      </c>
      <c r="R295" s="37">
        <f t="shared" si="385"/>
        <v>6171.1900000000151</v>
      </c>
      <c r="S295" s="38">
        <f t="shared" si="386"/>
        <v>10786.623001000027</v>
      </c>
      <c r="T295" s="38"/>
      <c r="U295" s="38"/>
      <c r="V295" s="39">
        <f t="shared" si="387"/>
        <v>69985.367899999997</v>
      </c>
      <c r="W295" s="39">
        <f t="shared" si="388"/>
        <v>80771.990901000026</v>
      </c>
      <c r="X295" s="1">
        <f t="shared" si="389"/>
        <v>67801</v>
      </c>
      <c r="Y295" s="37">
        <f t="shared" si="390"/>
        <v>12970.990901000026</v>
      </c>
      <c r="Z295" s="183">
        <f t="shared" si="391"/>
        <v>0.19130972848483108</v>
      </c>
      <c r="AA295" s="183">
        <f>SUM($C$2:C295)*D295/SUM($B$2:B295)-1</f>
        <v>3.6134443068772448E-2</v>
      </c>
      <c r="AB295" s="183">
        <f t="shared" si="392"/>
        <v>0.15517528541605863</v>
      </c>
      <c r="AC295" s="40">
        <f t="shared" si="393"/>
        <v>0.12868826666666666</v>
      </c>
    </row>
    <row r="296" spans="1:29">
      <c r="A296" s="227" t="s">
        <v>2609</v>
      </c>
      <c r="B296" s="2">
        <v>10</v>
      </c>
      <c r="C296" s="175">
        <v>5.53</v>
      </c>
      <c r="D296" s="176">
        <v>1.8077000000000001</v>
      </c>
      <c r="E296" s="32">
        <f t="shared" si="404"/>
        <v>0.13666666666666666</v>
      </c>
      <c r="F296" s="13">
        <f t="shared" si="405"/>
        <v>-2.550340000000002E-2</v>
      </c>
      <c r="H296" s="5">
        <f t="shared" si="406"/>
        <v>-0.2550340000000002</v>
      </c>
      <c r="I296" s="2" t="s">
        <v>65</v>
      </c>
      <c r="J296" s="33" t="s">
        <v>1599</v>
      </c>
      <c r="K296" s="34">
        <f t="shared" si="407"/>
        <v>44070</v>
      </c>
      <c r="L296" s="34" t="str">
        <f t="shared" ca="1" si="408"/>
        <v>2021-08-29</v>
      </c>
      <c r="M296" s="18">
        <f t="shared" ca="1" si="409"/>
        <v>3680</v>
      </c>
      <c r="N296" s="19">
        <f t="shared" ca="1" si="410"/>
        <v>-2.5295491847826111E-2</v>
      </c>
      <c r="O296" s="35">
        <f t="shared" si="411"/>
        <v>9.9965810000000008</v>
      </c>
      <c r="P296" s="35">
        <f t="shared" si="412"/>
        <v>3.4189999999991727E-3</v>
      </c>
      <c r="Q296" s="36">
        <f t="shared" si="413"/>
        <v>6.6666666666666666E-2</v>
      </c>
      <c r="R296" s="37">
        <f t="shared" si="385"/>
        <v>6176.7200000000148</v>
      </c>
      <c r="S296" s="38">
        <f t="shared" si="386"/>
        <v>11165.656744000027</v>
      </c>
      <c r="T296" s="38"/>
      <c r="U296" s="38"/>
      <c r="V296" s="39">
        <f t="shared" si="387"/>
        <v>69985.367899999997</v>
      </c>
      <c r="W296" s="39">
        <f t="shared" si="388"/>
        <v>81151.024644000019</v>
      </c>
      <c r="X296" s="1">
        <f t="shared" si="389"/>
        <v>67811</v>
      </c>
      <c r="Y296" s="37">
        <f t="shared" si="390"/>
        <v>13340.024644000019</v>
      </c>
      <c r="Z296" s="183">
        <f t="shared" si="391"/>
        <v>0.19672360891300844</v>
      </c>
      <c r="AA296" s="183">
        <f>SUM($C$2:C296)*D296/SUM($B$2:B296)-1</f>
        <v>7.1544309845456677E-2</v>
      </c>
      <c r="AB296" s="183">
        <f t="shared" si="392"/>
        <v>0.12517929906755176</v>
      </c>
      <c r="AC296" s="40">
        <f t="shared" si="393"/>
        <v>0.16217006666666667</v>
      </c>
    </row>
    <row r="297" spans="1:29">
      <c r="A297" s="227" t="s">
        <v>2610</v>
      </c>
      <c r="B297" s="2">
        <v>10</v>
      </c>
      <c r="C297" s="175">
        <v>5.53</v>
      </c>
      <c r="D297" s="176">
        <v>1.8077000000000001</v>
      </c>
      <c r="E297" s="32">
        <f t="shared" si="404"/>
        <v>0.13666666666666666</v>
      </c>
      <c r="F297" s="13">
        <f t="shared" si="405"/>
        <v>-2.550340000000002E-2</v>
      </c>
      <c r="H297" s="5">
        <f t="shared" si="406"/>
        <v>-0.2550340000000002</v>
      </c>
      <c r="I297" s="2" t="s">
        <v>65</v>
      </c>
      <c r="J297" s="33" t="s">
        <v>2611</v>
      </c>
      <c r="K297" s="34">
        <f t="shared" si="407"/>
        <v>44073</v>
      </c>
      <c r="L297" s="34" t="str">
        <f t="shared" ca="1" si="408"/>
        <v>2021-08-29</v>
      </c>
      <c r="M297" s="18">
        <f t="shared" ca="1" si="409"/>
        <v>3650</v>
      </c>
      <c r="N297" s="19">
        <f t="shared" ca="1" si="410"/>
        <v>-2.550340000000002E-2</v>
      </c>
      <c r="O297" s="35">
        <f t="shared" si="411"/>
        <v>9.9965810000000008</v>
      </c>
      <c r="P297" s="35">
        <f t="shared" si="412"/>
        <v>3.4189999999991727E-3</v>
      </c>
      <c r="Q297" s="36">
        <f t="shared" si="413"/>
        <v>6.6666666666666666E-2</v>
      </c>
      <c r="R297" s="37">
        <f t="shared" si="385"/>
        <v>6182.2500000000146</v>
      </c>
      <c r="S297" s="38">
        <f t="shared" si="386"/>
        <v>11175.653325000027</v>
      </c>
      <c r="T297" s="38"/>
      <c r="U297" s="38"/>
      <c r="V297" s="39">
        <f t="shared" si="387"/>
        <v>69985.367899999997</v>
      </c>
      <c r="W297" s="39">
        <f t="shared" si="388"/>
        <v>81161.021225000019</v>
      </c>
      <c r="X297" s="1">
        <f t="shared" si="389"/>
        <v>67821</v>
      </c>
      <c r="Y297" s="37">
        <f t="shared" si="390"/>
        <v>13340.021225000019</v>
      </c>
      <c r="Z297" s="183">
        <f t="shared" si="391"/>
        <v>0.196694552203595</v>
      </c>
      <c r="AA297" s="183">
        <f>SUM($C$2:C297)*D297/SUM($B$2:B297)-1</f>
        <v>7.1505486012098718E-2</v>
      </c>
      <c r="AB297" s="183">
        <f t="shared" si="392"/>
        <v>0.12518906619149628</v>
      </c>
      <c r="AC297" s="40">
        <f t="shared" si="393"/>
        <v>0.16217006666666667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9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97">
    <cfRule type="dataBar" priority="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7"/>
  <sheetViews>
    <sheetView tabSelected="1" zoomScale="110" zoomScaleNormal="110" workbookViewId="0">
      <pane xSplit="1" ySplit="1" topLeftCell="B269" activePane="bottomRight" state="frozen"/>
      <selection activeCell="G436" sqref="G436"/>
      <selection pane="topRight" activeCell="G436" sqref="G436"/>
      <selection pane="bottomLeft" activeCell="G436" sqref="G436"/>
      <selection pane="bottomRight" activeCell="D278" sqref="D278"/>
    </sheetView>
  </sheetViews>
  <sheetFormatPr baseColWidth="10" defaultColWidth="8.7109375" defaultRowHeight="19"/>
  <cols>
    <col min="1" max="1" width="14.285156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14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5703125" style="45" customWidth="1"/>
    <col min="15" max="16" width="3.5703125" style="8" customWidth="1"/>
    <col min="17" max="17" width="3.42578125" style="8" customWidth="1"/>
    <col min="18" max="18" width="12.42578125" style="2" bestFit="1" customWidth="1"/>
    <col min="19" max="19" width="7.5703125" style="1" bestFit="1" customWidth="1"/>
    <col min="20" max="20" width="5.85546875" style="1" customWidth="1"/>
    <col min="21" max="21" width="7.5703125" style="46" bestFit="1" customWidth="1"/>
    <col min="22" max="23" width="8" style="1" bestFit="1" customWidth="1"/>
    <col min="24" max="24" width="5.85546875" style="1" customWidth="1"/>
    <col min="25" max="25" width="10.42578125" style="2" customWidth="1"/>
    <col min="26" max="26" width="8.5703125" style="185" bestFit="1" customWidth="1"/>
    <col min="27" max="27" width="7.28515625" style="185" customWidth="1"/>
    <col min="28" max="28" width="7.85546875" style="185" customWidth="1"/>
    <col min="29" max="29" width="8.42578125" style="9" bestFit="1" customWidth="1"/>
    <col min="30" max="30" width="9.5703125" style="9" customWidth="1"/>
    <col min="31" max="1024" width="9.5703125" style="2" customWidth="1"/>
  </cols>
  <sheetData>
    <row r="1" spans="1:1024" s="142" customFormat="1" ht="40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1.4684999999999999</v>
      </c>
      <c r="G1" s="134" t="s">
        <v>317</v>
      </c>
      <c r="H1" s="135" t="str">
        <f>ROUND(SUM(H2:H19427),2)&amp;"盈利"</f>
        <v>3178.6盈利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TEXT(ROUND(SUM(H2:H19424)/SUM(M2:M19424)*365,4),"0.00%" &amp;  " 
年化")</f>
        <v>13.98%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2400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34">
        <v>0.15125506804554001</v>
      </c>
      <c r="AA3" s="234">
        <v>2.6222925925925011E-3</v>
      </c>
      <c r="AB3" s="234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2401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34">
        <v>0.15126243156998154</v>
      </c>
      <c r="AA4" s="234">
        <v>1.8766419753089014E-3</v>
      </c>
      <c r="AB4" s="234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2402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34">
        <v>0.16067599350575734</v>
      </c>
      <c r="AA5" s="234">
        <v>9.3639111111112339E-3</v>
      </c>
      <c r="AB5" s="234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2403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34">
        <v>0.16121483739760789</v>
      </c>
      <c r="AA6" s="234">
        <v>8.218607407407541E-3</v>
      </c>
      <c r="AB6" s="234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2404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34">
        <v>0.16404647870022471</v>
      </c>
      <c r="AA7" s="234">
        <v>9.7096259259259465E-3</v>
      </c>
      <c r="AB7" s="234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2405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34">
        <v>0.16202482510538552</v>
      </c>
      <c r="AA8" s="234">
        <v>6.6924021164020964E-3</v>
      </c>
      <c r="AB8" s="234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2406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34">
        <v>0.15779129882264908</v>
      </c>
      <c r="AA9" s="234">
        <v>2.0214166666667754E-3</v>
      </c>
      <c r="AB9" s="234">
        <v>0.15576988215598231</v>
      </c>
      <c r="AC9" s="55" t="s">
        <v>1852</v>
      </c>
    </row>
    <row r="10" spans="1:1024">
      <c r="A10" s="199" t="s">
        <v>1087</v>
      </c>
      <c r="B10" s="200">
        <v>135</v>
      </c>
      <c r="C10" s="236">
        <v>114.09</v>
      </c>
      <c r="D10" s="237">
        <v>1.1827000000000001</v>
      </c>
      <c r="E10" s="203">
        <v>0.22000000000000003</v>
      </c>
      <c r="F10" s="238">
        <v>0.22888888888888892</v>
      </c>
      <c r="G10" s="239">
        <v>165.9</v>
      </c>
      <c r="H10" s="240">
        <v>30.900000000000006</v>
      </c>
      <c r="I10" s="200" t="s">
        <v>955</v>
      </c>
      <c r="J10" s="207" t="s">
        <v>2441</v>
      </c>
      <c r="K10" s="241">
        <v>44012</v>
      </c>
      <c r="L10" s="242">
        <v>44370</v>
      </c>
      <c r="M10" s="243">
        <v>48465</v>
      </c>
      <c r="N10" s="210">
        <v>0.23271432992881463</v>
      </c>
      <c r="O10" s="211">
        <v>134.93424300000001</v>
      </c>
      <c r="P10" s="211">
        <v>-6.575699999999074E-2</v>
      </c>
      <c r="Q10" s="212">
        <v>0.9</v>
      </c>
      <c r="R10" s="213">
        <v>37453.519999999953</v>
      </c>
      <c r="S10" s="214">
        <v>44296.278103999946</v>
      </c>
      <c r="T10" s="214">
        <v>3695.37</v>
      </c>
      <c r="U10" s="244">
        <v>4370.51</v>
      </c>
      <c r="V10" s="215">
        <v>18600.449999999997</v>
      </c>
      <c r="W10" s="215">
        <v>62896.728103999943</v>
      </c>
      <c r="X10" s="216">
        <v>53645</v>
      </c>
      <c r="Y10" s="213">
        <v>9251.7281039999434</v>
      </c>
      <c r="Z10" s="217">
        <v>0.17246207668934566</v>
      </c>
      <c r="AA10" s="217">
        <v>1.6829975308641831E-2</v>
      </c>
      <c r="AB10" s="217">
        <v>0.15563210138070382</v>
      </c>
      <c r="AC10" s="223" t="s">
        <v>1852</v>
      </c>
    </row>
    <row r="11" spans="1:1024">
      <c r="A11" s="199" t="s">
        <v>1088</v>
      </c>
      <c r="B11" s="200">
        <v>135</v>
      </c>
      <c r="C11" s="236">
        <v>113.75</v>
      </c>
      <c r="D11" s="237">
        <v>1.1861999999999999</v>
      </c>
      <c r="E11" s="203">
        <v>0.22000000000000003</v>
      </c>
      <c r="F11" s="238">
        <v>0.22518518518518524</v>
      </c>
      <c r="G11" s="239">
        <v>165.4</v>
      </c>
      <c r="H11" s="240">
        <v>30.400000000000006</v>
      </c>
      <c r="I11" s="200" t="s">
        <v>955</v>
      </c>
      <c r="J11" s="207" t="s">
        <v>2442</v>
      </c>
      <c r="K11" s="241">
        <v>44013</v>
      </c>
      <c r="L11" s="242">
        <v>44370</v>
      </c>
      <c r="M11" s="243">
        <v>48330</v>
      </c>
      <c r="N11" s="210">
        <v>0.22958824746534248</v>
      </c>
      <c r="O11" s="211">
        <v>134.93025</v>
      </c>
      <c r="P11" s="211">
        <v>-6.9749999999999091E-2</v>
      </c>
      <c r="Q11" s="212">
        <v>0.9</v>
      </c>
      <c r="R11" s="213">
        <v>36241.96999999995</v>
      </c>
      <c r="S11" s="214">
        <v>42990.224813999936</v>
      </c>
      <c r="T11" s="214">
        <v>1325.3</v>
      </c>
      <c r="U11" s="244">
        <v>1572.07</v>
      </c>
      <c r="V11" s="215">
        <v>20172.519999999997</v>
      </c>
      <c r="W11" s="215">
        <v>63162.744813999932</v>
      </c>
      <c r="X11" s="216">
        <v>53780</v>
      </c>
      <c r="Y11" s="213">
        <v>9382.7448139999324</v>
      </c>
      <c r="Z11" s="217">
        <v>0.17446531822238631</v>
      </c>
      <c r="AA11" s="217">
        <v>1.7803533333333066E-2</v>
      </c>
      <c r="AB11" s="217">
        <v>0.15666178488905325</v>
      </c>
      <c r="AC11" s="223" t="s">
        <v>1852</v>
      </c>
    </row>
    <row r="12" spans="1:1024">
      <c r="A12" s="10" t="s">
        <v>1089</v>
      </c>
      <c r="B12" s="11">
        <v>135</v>
      </c>
      <c r="C12" s="22">
        <v>111.98</v>
      </c>
      <c r="D12" s="47">
        <v>1.2049000000000001</v>
      </c>
      <c r="E12" s="12">
        <v>0.22000000000000003</v>
      </c>
      <c r="F12" s="26">
        <v>0.22955555555555562</v>
      </c>
      <c r="G12" s="64">
        <v>165.99</v>
      </c>
      <c r="H12" s="48">
        <v>30.990000000000009</v>
      </c>
      <c r="I12" s="200" t="s">
        <v>955</v>
      </c>
      <c r="J12" s="16" t="s">
        <v>2497</v>
      </c>
      <c r="K12" s="49">
        <v>44014</v>
      </c>
      <c r="L12" s="50">
        <v>44389</v>
      </c>
      <c r="M12" s="51">
        <v>50760</v>
      </c>
      <c r="N12" s="19">
        <v>0.22283983451536649</v>
      </c>
      <c r="O12" s="20">
        <v>134.92470200000002</v>
      </c>
      <c r="P12" s="20">
        <v>-7.5297999999975218E-2</v>
      </c>
      <c r="Q12" s="21">
        <v>0.9</v>
      </c>
      <c r="R12" s="25">
        <v>30548.999999999953</v>
      </c>
      <c r="S12" s="23">
        <v>36808.490099999945</v>
      </c>
      <c r="T12" s="23">
        <v>5804.95</v>
      </c>
      <c r="U12" s="52">
        <v>6994.38</v>
      </c>
      <c r="V12" s="24">
        <v>27166.899999999998</v>
      </c>
      <c r="W12" s="24">
        <v>63975.390099999946</v>
      </c>
      <c r="X12" s="54">
        <v>53915</v>
      </c>
      <c r="Y12" s="25">
        <v>10060.390099999946</v>
      </c>
      <c r="Z12" s="234">
        <v>0.18659723824538532</v>
      </c>
      <c r="AA12" s="234">
        <v>3.0720954208754314E-2</v>
      </c>
      <c r="AB12" s="234">
        <v>0.15587628403663101</v>
      </c>
      <c r="AC12" s="55" t="s">
        <v>1852</v>
      </c>
    </row>
    <row r="13" spans="1:1024">
      <c r="A13" s="10" t="s">
        <v>1090</v>
      </c>
      <c r="B13" s="11">
        <v>135</v>
      </c>
      <c r="C13" s="146">
        <v>110.61</v>
      </c>
      <c r="D13" s="147">
        <v>1.2199</v>
      </c>
      <c r="E13" s="12">
        <v>0.22000000000000003</v>
      </c>
      <c r="F13" s="26">
        <v>0.21999999999999992</v>
      </c>
      <c r="G13" s="64">
        <v>164.7</v>
      </c>
      <c r="H13" s="48">
        <v>29.699999999999989</v>
      </c>
      <c r="I13" s="200" t="s">
        <v>955</v>
      </c>
      <c r="J13" s="16" t="s">
        <v>2586</v>
      </c>
      <c r="K13" s="49">
        <v>44015</v>
      </c>
      <c r="L13" s="50">
        <v>44392</v>
      </c>
      <c r="M13" s="51">
        <v>51030</v>
      </c>
      <c r="N13" s="19">
        <v>0.21243386243386234</v>
      </c>
      <c r="O13" s="20">
        <v>134.93313900000001</v>
      </c>
      <c r="P13" s="20">
        <v>-6.6860999999988735E-2</v>
      </c>
      <c r="Q13" s="21">
        <v>0.9</v>
      </c>
      <c r="R13" s="25">
        <v>25992.829999999954</v>
      </c>
      <c r="S13" s="23">
        <v>31708.653316999946</v>
      </c>
      <c r="T13" s="23">
        <v>4666.78</v>
      </c>
      <c r="U13" s="52">
        <v>5693</v>
      </c>
      <c r="V13" s="24">
        <v>32859.899999999994</v>
      </c>
      <c r="W13" s="24">
        <v>64568.55331699994</v>
      </c>
      <c r="X13" s="54">
        <v>54050</v>
      </c>
      <c r="Y13" s="25">
        <v>10518.55331699994</v>
      </c>
      <c r="Z13" s="234">
        <v>0.19460783195189535</v>
      </c>
      <c r="AA13" s="234">
        <v>3.9881917283950408E-2</v>
      </c>
      <c r="AB13" s="234">
        <v>0.15472591466794494</v>
      </c>
      <c r="AC13" s="55">
        <v>1.1102230246251565E-16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ref="E14:E18" si="0">10%*Q14+13%</f>
        <v>0.21000000000000002</v>
      </c>
      <c r="F14" s="26">
        <f t="shared" ref="F14:F18" si="1">IF(G14="",($F$1*C14-B14)/B14,H14/B14)</f>
        <v>0.15693324999999991</v>
      </c>
      <c r="H14" s="58">
        <f t="shared" ref="H14:H18" si="2">IF(G14="",$F$1*C14-B14,G14-B14)</f>
        <v>18.83198999999999</v>
      </c>
      <c r="I14" s="2" t="s">
        <v>65</v>
      </c>
      <c r="J14" s="33" t="s">
        <v>1431</v>
      </c>
      <c r="K14" s="59">
        <f t="shared" ref="K14:K18" si="3">DATE(MID(J14,1,4),MID(J14,5,2),MID(J14,7,2))</f>
        <v>44018</v>
      </c>
      <c r="L14" s="60" t="str">
        <f t="shared" ref="L14:L34" ca="1" si="4">IF(LEN(J14) &gt; 15,DATE(MID(J14,12,4),MID(J14,16,2),MID(J14,18,2)),TEXT(TODAY(),"yyyy/m/d"))</f>
        <v>2021/8/29</v>
      </c>
      <c r="M14" s="44">
        <f t="shared" ref="M14:M34" ca="1" si="5">(L14-K14+1)*B14</f>
        <v>50400</v>
      </c>
      <c r="N14" s="61">
        <f t="shared" ref="N14:N34" ca="1" si="6">H14/M14*365</f>
        <v>0.1363824672619047</v>
      </c>
      <c r="O14" s="35">
        <f t="shared" ref="O14:O18" si="7">D14*C14</f>
        <v>119.942898</v>
      </c>
      <c r="P14" s="35">
        <f t="shared" ref="P14:P18" si="8">O14-B14</f>
        <v>-5.710200000000043E-2</v>
      </c>
      <c r="Q14" s="36">
        <f t="shared" ref="Q14:Q18" si="9">B14/150</f>
        <v>0.8</v>
      </c>
      <c r="R14" s="37">
        <f t="shared" ref="R14:R18" si="10">R13+C14-T14</f>
        <v>17414.209999999955</v>
      </c>
      <c r="S14" s="38">
        <f t="shared" ref="S14:S18" si="11">R14*D14</f>
        <v>22093.408226999942</v>
      </c>
      <c r="T14" s="38">
        <v>8673.16</v>
      </c>
      <c r="U14" s="62">
        <v>11003.64</v>
      </c>
      <c r="V14" s="39">
        <f t="shared" ref="V14:V18" si="12">U14+V13</f>
        <v>43863.539999999994</v>
      </c>
      <c r="W14" s="39">
        <f t="shared" ref="W14:W18" si="13">S14+V14</f>
        <v>65956.948226999928</v>
      </c>
      <c r="X14" s="1">
        <f t="shared" ref="X14:X18" si="14">X13+B14</f>
        <v>54170</v>
      </c>
      <c r="Y14" s="37">
        <f t="shared" ref="Y14:Y18" si="15">W14-X14</f>
        <v>11786.948226999928</v>
      </c>
      <c r="Z14" s="183">
        <f t="shared" ref="Z14:Z18" si="16">W14/X14-1</f>
        <v>0.21759180777182818</v>
      </c>
      <c r="AA14" s="183">
        <f>SUM($C$2:C14)*D14/SUM($B$2:B14)-1</f>
        <v>7.5828434482758444E-2</v>
      </c>
      <c r="AB14" s="183">
        <f t="shared" ref="AB14:AB34" si="17">Z14-AA14</f>
        <v>0.14176337328906974</v>
      </c>
      <c r="AC14" s="40">
        <f t="shared" ref="AC14:AC34" si="18">IF(E14-F14&lt;0,"达成",E14-F14)</f>
        <v>5.3066750000000107E-2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0.14200349999999987</v>
      </c>
      <c r="H15" s="58">
        <f t="shared" si="2"/>
        <v>17.040419999999983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2021/8/29</v>
      </c>
      <c r="M15" s="44">
        <f t="shared" ca="1" si="5"/>
        <v>50280</v>
      </c>
      <c r="N15" s="61">
        <f t="shared" ca="1" si="6"/>
        <v>0.12370233293556074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6.7996500000000154E-2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0.11679425</v>
      </c>
      <c r="H16" s="58">
        <f t="shared" si="2"/>
        <v>14.015309999999999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2021/8/29</v>
      </c>
      <c r="M16" s="44">
        <f t="shared" ca="1" si="5"/>
        <v>50160</v>
      </c>
      <c r="N16" s="61">
        <f t="shared" ca="1" si="6"/>
        <v>0.10198540968899521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9.3205750000000018E-2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9.1462625000000006E-2</v>
      </c>
      <c r="H17" s="58">
        <f t="shared" si="2"/>
        <v>10.975515000000001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2021/8/29</v>
      </c>
      <c r="M17" s="44">
        <f t="shared" ca="1" si="5"/>
        <v>50040</v>
      </c>
      <c r="N17" s="61">
        <f t="shared" ca="1" si="6"/>
        <v>8.0057213729016807E-2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0.11853737500000001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9.2931125000000017E-2</v>
      </c>
      <c r="H18" s="58">
        <f t="shared" si="2"/>
        <v>11.151735000000002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2021/8/29</v>
      </c>
      <c r="M18" s="44">
        <f t="shared" ca="1" si="5"/>
        <v>49920</v>
      </c>
      <c r="N18" s="61">
        <f t="shared" ca="1" si="6"/>
        <v>8.1538126502403857E-2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0.117068875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6.0134624999999886E-2</v>
      </c>
      <c r="H19" s="58">
        <f t="shared" ref="H19:H23" si="21">IF(G19="",$F$1*C19-B19,G19-B19)</f>
        <v>7.2161549999999863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2021/8/29</v>
      </c>
      <c r="M19" s="44">
        <f t="shared" ca="1" si="5"/>
        <v>49560</v>
      </c>
      <c r="N19" s="61">
        <f t="shared" ca="1" si="6"/>
        <v>5.3145612893462368E-2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0.14986537500000013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7.3473499999999817E-2</v>
      </c>
      <c r="H20" s="58">
        <f t="shared" si="21"/>
        <v>8.8168199999999786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2021/8/29</v>
      </c>
      <c r="M20" s="44">
        <f t="shared" ca="1" si="5"/>
        <v>49440</v>
      </c>
      <c r="N20" s="61">
        <f t="shared" ca="1" si="6"/>
        <v>6.5091814320388186E-2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0.13652650000000022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9.4521999999999912E-2</v>
      </c>
      <c r="H21" s="58">
        <f t="shared" si="21"/>
        <v>11.342639999999989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2021/8/29</v>
      </c>
      <c r="M21" s="44">
        <f t="shared" ca="1" si="5"/>
        <v>49320</v>
      </c>
      <c r="N21" s="61">
        <f t="shared" ca="1" si="6"/>
        <v>8.3942895377128873E-2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0.11547800000000011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0.14653137499999999</v>
      </c>
      <c r="H22" s="58">
        <f t="shared" si="21"/>
        <v>17.583765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2021/8/29</v>
      </c>
      <c r="M22" s="44">
        <f t="shared" ca="1" si="5"/>
        <v>49200</v>
      </c>
      <c r="N22" s="61">
        <f t="shared" ca="1" si="6"/>
        <v>0.13044866310975609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6.3468625000000028E-2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0.14151399999999986</v>
      </c>
      <c r="H23" s="58">
        <f t="shared" si="21"/>
        <v>16.981679999999983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2021/8/29</v>
      </c>
      <c r="M23" s="44">
        <f t="shared" ca="1" si="5"/>
        <v>49080</v>
      </c>
      <c r="N23" s="61">
        <f t="shared" ca="1" si="6"/>
        <v>0.12628999999999987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6.8486000000000158E-2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0.11055312499999985</v>
      </c>
      <c r="H24" s="58">
        <f t="shared" ref="H24:H28" si="35">IF(G24="",$F$1*C24-B24,G24-B24)</f>
        <v>13.266374999999982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2021/8/29</v>
      </c>
      <c r="M24" s="44">
        <f t="shared" ca="1" si="5"/>
        <v>48720</v>
      </c>
      <c r="N24" s="61">
        <f t="shared" ca="1" si="6"/>
        <v>9.9388893165024486E-2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9.9446875000000171E-2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0.10418962500000006</v>
      </c>
      <c r="H25" s="58">
        <f t="shared" si="35"/>
        <v>12.502755000000008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2021/8/29</v>
      </c>
      <c r="M25" s="44">
        <f t="shared" ca="1" si="5"/>
        <v>48600</v>
      </c>
      <c r="N25" s="61">
        <f t="shared" ca="1" si="6"/>
        <v>9.3899291666666732E-2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0.10581037499999996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9.30534999999999E-2</v>
      </c>
      <c r="H26" s="58">
        <f t="shared" si="35"/>
        <v>11.166419999999988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2021/8/29</v>
      </c>
      <c r="M26" s="44">
        <f t="shared" ca="1" si="5"/>
        <v>48480</v>
      </c>
      <c r="N26" s="61">
        <f t="shared" ca="1" si="6"/>
        <v>8.4070612623762281E-2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0.11694650000000012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9.2931125000000017E-2</v>
      </c>
      <c r="H27" s="58">
        <f t="shared" si="35"/>
        <v>11.151735000000002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2021/8/29</v>
      </c>
      <c r="M27" s="44">
        <f t="shared" ca="1" si="5"/>
        <v>48360</v>
      </c>
      <c r="N27" s="61">
        <f t="shared" ca="1" si="6"/>
        <v>8.41683886476427E-2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0.117068875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0.14787749999999988</v>
      </c>
      <c r="H28" s="58">
        <f t="shared" si="35"/>
        <v>17.745299999999986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2021/8/29</v>
      </c>
      <c r="M28" s="44">
        <f t="shared" ca="1" si="5"/>
        <v>48240</v>
      </c>
      <c r="N28" s="61">
        <f t="shared" ca="1" si="6"/>
        <v>0.13426688432835809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6.2122500000000136E-2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0.145797125</v>
      </c>
      <c r="H29" s="58">
        <f t="shared" ref="H29:H33" si="49">IF(G29="",$F$1*C29-B29,G29-B29)</f>
        <v>17.495654999999999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2021/8/29</v>
      </c>
      <c r="M29" s="44">
        <f t="shared" ca="1" si="5"/>
        <v>47880</v>
      </c>
      <c r="N29" s="61">
        <f t="shared" ca="1" si="6"/>
        <v>0.13337330983709272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6.420287500000002E-2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0.13576237499999996</v>
      </c>
      <c r="H30" s="58">
        <f t="shared" si="49"/>
        <v>16.291484999999994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2021/8/29</v>
      </c>
      <c r="M30" s="44">
        <f t="shared" ca="1" si="5"/>
        <v>47760</v>
      </c>
      <c r="N30" s="61">
        <f t="shared" ca="1" si="6"/>
        <v>0.1245056956658291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7.4237625000000057E-2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0.10602524999999995</v>
      </c>
      <c r="H31" s="58">
        <f t="shared" si="49"/>
        <v>12.723029999999994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2021/8/29</v>
      </c>
      <c r="M31" s="44">
        <f t="shared" ca="1" si="5"/>
        <v>47640</v>
      </c>
      <c r="N31" s="61">
        <f t="shared" ca="1" si="6"/>
        <v>9.7479134130982331E-2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0.10397475000000007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0.10896224999999997</v>
      </c>
      <c r="H32" s="58">
        <f t="shared" si="49"/>
        <v>13.075469999999996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2021/8/29</v>
      </c>
      <c r="M32" s="44">
        <f t="shared" ca="1" si="5"/>
        <v>47520</v>
      </c>
      <c r="N32" s="61">
        <f t="shared" ca="1" si="6"/>
        <v>0.10043237689393937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0.10103775000000005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9.6847124999999798E-2</v>
      </c>
      <c r="H33" s="58">
        <f t="shared" si="49"/>
        <v>11.621654999999976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2021/8/29</v>
      </c>
      <c r="M33" s="44">
        <f t="shared" ca="1" si="5"/>
        <v>47400</v>
      </c>
      <c r="N33" s="61">
        <f t="shared" ca="1" si="6"/>
        <v>8.9491647151898543E-2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0.11315287500000022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7.2127374999999938E-2</v>
      </c>
      <c r="H34" s="58">
        <f t="shared" ref="H34" si="63">IF(G34="",$F$1*C34-B34,G34-B34)</f>
        <v>8.6552849999999921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2021/8/29</v>
      </c>
      <c r="M34" s="44">
        <f t="shared" ca="1" si="5"/>
        <v>47040</v>
      </c>
      <c r="N34" s="61">
        <f t="shared" ca="1" si="6"/>
        <v>6.7159418048469324E-2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0.13787262500000008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7.8246124999999958E-2</v>
      </c>
      <c r="H35" s="58">
        <f t="shared" ref="H35:H38" si="77">IF(G35="",$F$1*C35-B35,G35-B35)</f>
        <v>9.3895349999999951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2021/8/29</v>
      </c>
      <c r="M35" s="44">
        <f t="shared" ref="M35:M66" ca="1" si="80">(L35-K35+1)*B35</f>
        <v>46920</v>
      </c>
      <c r="N35" s="61">
        <f t="shared" ref="N35:N66" ca="1" si="81">H35/M35*365</f>
        <v>7.3043057864450089E-2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0.13175387500000008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6.7354750000000033E-2</v>
      </c>
      <c r="H36" s="58">
        <f t="shared" si="77"/>
        <v>8.082570000000004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2021/8/29</v>
      </c>
      <c r="M36" s="44">
        <f t="shared" ca="1" si="80"/>
        <v>46800</v>
      </c>
      <c r="N36" s="61">
        <f t="shared" ca="1" si="81"/>
        <v>6.3037137820512859E-2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0.14264525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6.7354750000000033E-2</v>
      </c>
      <c r="H37" s="58">
        <f t="shared" si="77"/>
        <v>8.082570000000004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2021/8/29</v>
      </c>
      <c r="M37" s="44">
        <f t="shared" ca="1" si="80"/>
        <v>46680</v>
      </c>
      <c r="N37" s="61">
        <f t="shared" ca="1" si="81"/>
        <v>6.3199187017994887E-2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0.14264525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7.9225124999999966E-2</v>
      </c>
      <c r="H38" s="58">
        <f t="shared" si="77"/>
        <v>9.5070149999999956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2021/8/29</v>
      </c>
      <c r="M38" s="44">
        <f t="shared" ca="1" si="80"/>
        <v>46560</v>
      </c>
      <c r="N38" s="61">
        <f t="shared" ca="1" si="81"/>
        <v>7.4528790270618511E-2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0.13077487500000007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7.2739249999999825E-2</v>
      </c>
      <c r="H39" s="58">
        <f t="shared" ref="H39:H43" si="96">IF(G39="",$F$1*C39-B39,G39-B39)</f>
        <v>8.7287099999999782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2021/8/29</v>
      </c>
      <c r="M39" s="44">
        <f t="shared" ca="1" si="80"/>
        <v>46200</v>
      </c>
      <c r="N39" s="61">
        <f t="shared" ca="1" si="81"/>
        <v>6.896058766233748E-2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0.13726075000000021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9.1584999999999889E-2</v>
      </c>
      <c r="H40" s="58">
        <f t="shared" si="96"/>
        <v>10.990199999999987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2021/8/29</v>
      </c>
      <c r="M40" s="44">
        <f t="shared" ca="1" si="80"/>
        <v>46080</v>
      </c>
      <c r="N40" s="61">
        <f t="shared" ca="1" si="81"/>
        <v>8.7053450520833242E-2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0.11841500000000013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0.10345537500000006</v>
      </c>
      <c r="H41" s="58">
        <f t="shared" si="96"/>
        <v>12.414645000000007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2021/8/29</v>
      </c>
      <c r="M41" s="44">
        <f t="shared" ca="1" si="80"/>
        <v>45960</v>
      </c>
      <c r="N41" s="61">
        <f t="shared" ca="1" si="81"/>
        <v>9.8593242493472649E-2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0.10654462499999996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9.917224999999992E-2</v>
      </c>
      <c r="H42" s="58">
        <f t="shared" si="96"/>
        <v>11.900669999999991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2021/8/29</v>
      </c>
      <c r="M42" s="44">
        <f t="shared" ca="1" si="80"/>
        <v>45840</v>
      </c>
      <c r="N42" s="61">
        <f t="shared" ca="1" si="81"/>
        <v>9.4758825261780033E-2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0.1108277500000001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8.7668999999999872E-2</v>
      </c>
      <c r="H43" s="58">
        <f t="shared" si="96"/>
        <v>10.520279999999985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2021/8/29</v>
      </c>
      <c r="M43" s="44">
        <f t="shared" ca="1" si="80"/>
        <v>45720</v>
      </c>
      <c r="N43" s="61">
        <f t="shared" ca="1" si="81"/>
        <v>8.3987362204724303E-2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0.12233100000000015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6.8945624999999927E-2</v>
      </c>
      <c r="H44" s="58">
        <f t="shared" ref="H44:H54" si="110">IF(G44="",$F$1*C44-B44,G44-B44)</f>
        <v>8.2734749999999906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2021/8/29</v>
      </c>
      <c r="M44" s="44">
        <f t="shared" ca="1" si="80"/>
        <v>45360</v>
      </c>
      <c r="N44" s="61">
        <f t="shared" ca="1" si="81"/>
        <v>6.6574479166666589E-2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0.14105437500000009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6.2337375000000014E-2</v>
      </c>
      <c r="H45" s="58">
        <f t="shared" si="110"/>
        <v>7.4804850000000016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2021/8/29</v>
      </c>
      <c r="M45" s="44">
        <f t="shared" ca="1" si="80"/>
        <v>45240</v>
      </c>
      <c r="N45" s="61">
        <f t="shared" ca="1" si="81"/>
        <v>6.0353161472148552E-2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0.14766262499999999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8.0571249999999844E-2</v>
      </c>
      <c r="H46" s="58">
        <f t="shared" si="110"/>
        <v>9.668549999999982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2021/8/29</v>
      </c>
      <c r="M46" s="44">
        <f t="shared" ca="1" si="80"/>
        <v>45120</v>
      </c>
      <c r="N46" s="61">
        <f t="shared" ca="1" si="81"/>
        <v>7.8214112367021124E-2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0.12942875000000018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9.1217875000000018E-2</v>
      </c>
      <c r="H47" s="58">
        <f t="shared" si="110"/>
        <v>10.946145000000001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2021/8/29</v>
      </c>
      <c r="M47" s="44">
        <f t="shared" ca="1" si="80"/>
        <v>45000</v>
      </c>
      <c r="N47" s="61">
        <f t="shared" ca="1" si="81"/>
        <v>8.8785398333333349E-2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0.118782125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8.3997749999999857E-2</v>
      </c>
      <c r="H48" s="58">
        <f t="shared" si="110"/>
        <v>10.079729999999984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2021/8/29</v>
      </c>
      <c r="M48" s="44">
        <f t="shared" ca="1" si="80"/>
        <v>44880</v>
      </c>
      <c r="N48" s="61">
        <f t="shared" ca="1" si="81"/>
        <v>8.1976413770053352E-2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0.12600225000000015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7.3351124999999934E-2</v>
      </c>
      <c r="H49" s="58">
        <f t="shared" si="110"/>
        <v>8.8021349999999927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2021/8/29</v>
      </c>
      <c r="M49" s="44">
        <f t="shared" ca="1" si="80"/>
        <v>44520</v>
      </c>
      <c r="N49" s="61">
        <f t="shared" ca="1" si="81"/>
        <v>7.2164853436657614E-2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0.13664887500000009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7.8613249999999843E-2</v>
      </c>
      <c r="H50" s="58">
        <f t="shared" si="110"/>
        <v>9.433589999999981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2021/8/29</v>
      </c>
      <c r="M50" s="44">
        <f t="shared" ca="1" si="80"/>
        <v>44400</v>
      </c>
      <c r="N50" s="61">
        <f t="shared" ca="1" si="81"/>
        <v>7.7550908783783623E-2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0.13138675000000016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8.9994124999999772E-2</v>
      </c>
      <c r="H51" s="58">
        <f t="shared" si="110"/>
        <v>10.799294999999972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2021/8/29</v>
      </c>
      <c r="M51" s="44">
        <f t="shared" ca="1" si="80"/>
        <v>44280</v>
      </c>
      <c r="N51" s="61">
        <f t="shared" ca="1" si="81"/>
        <v>8.9018578929539072E-2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0.12000587500000025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9.7826124999999806E-2</v>
      </c>
      <c r="H52" s="58">
        <f t="shared" si="110"/>
        <v>11.739134999999976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2021/8/29</v>
      </c>
      <c r="M52" s="44">
        <f t="shared" ca="1" si="80"/>
        <v>44160</v>
      </c>
      <c r="N52" s="61">
        <f t="shared" ca="1" si="81"/>
        <v>9.7028629415760681E-2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0.11217387500000021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7.1393124999999932E-2</v>
      </c>
      <c r="H53" s="58">
        <f t="shared" si="110"/>
        <v>8.5671749999999918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2021/8/29</v>
      </c>
      <c r="M53" s="44">
        <f t="shared" ca="1" si="80"/>
        <v>44040</v>
      </c>
      <c r="N53" s="61">
        <f t="shared" ca="1" si="81"/>
        <v>7.1004061648501288E-2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0.13860687500000007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7.4697249999999826E-2</v>
      </c>
      <c r="H54" s="58">
        <f t="shared" si="110"/>
        <v>8.9636699999999792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2021/8/29</v>
      </c>
      <c r="M54" s="44">
        <f t="shared" ca="1" si="80"/>
        <v>43680</v>
      </c>
      <c r="N54" s="61">
        <f t="shared" ca="1" si="81"/>
        <v>7.4902462225274552E-2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0.13530275000000019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6.8089000000000038E-2</v>
      </c>
      <c r="H55" s="58">
        <f t="shared" ref="H55" si="124">IF(G55="",$F$1*C55-B55,G55-B55)</f>
        <v>8.1706800000000044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2021/8/29</v>
      </c>
      <c r="M55" s="44">
        <f t="shared" ca="1" si="80"/>
        <v>43560</v>
      </c>
      <c r="N55" s="61">
        <f t="shared" ca="1" si="81"/>
        <v>6.846414600550968E-2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0.14191099999999998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6.6865250000000029E-2</v>
      </c>
      <c r="H56" s="58">
        <f t="shared" ref="H56:H63" si="138">IF(G56="",$F$1*C56-B56,G56-B56)</f>
        <v>8.0238300000000038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2021/8/29</v>
      </c>
      <c r="M56" s="44">
        <f t="shared" ca="1" si="80"/>
        <v>43440</v>
      </c>
      <c r="N56" s="61">
        <f t="shared" ca="1" si="81"/>
        <v>6.741938190607738E-2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0.14313474999999998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7.518674999999983E-2</v>
      </c>
      <c r="H57" s="58">
        <f t="shared" si="138"/>
        <v>9.0224099999999794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2021/8/29</v>
      </c>
      <c r="M57" s="44">
        <f t="shared" ca="1" si="80"/>
        <v>43320</v>
      </c>
      <c r="N57" s="61">
        <f t="shared" ca="1" si="81"/>
        <v>7.6019844182825314E-2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0.13481325000000019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8.1427874999999969E-2</v>
      </c>
      <c r="H58" s="58">
        <f t="shared" si="138"/>
        <v>9.7713449999999966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2021/8/29</v>
      </c>
      <c r="M58" s="44">
        <f t="shared" ca="1" si="80"/>
        <v>43200</v>
      </c>
      <c r="N58" s="61">
        <f t="shared" ca="1" si="81"/>
        <v>8.2558817708333301E-2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0.12857212500000004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0.10321062500000006</v>
      </c>
      <c r="H59" s="58">
        <f t="shared" si="138"/>
        <v>12.385275000000007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2021/8/29</v>
      </c>
      <c r="M59" s="44">
        <f t="shared" ca="1" si="80"/>
        <v>42840</v>
      </c>
      <c r="N59" s="61">
        <f t="shared" ca="1" si="81"/>
        <v>0.10552346813725497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0.10678937499999996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9.6112874999999792E-2</v>
      </c>
      <c r="H60" s="58">
        <f t="shared" si="138"/>
        <v>11.533544999999975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2021/8/29</v>
      </c>
      <c r="M60" s="44">
        <f t="shared" ca="1" si="80"/>
        <v>42720</v>
      </c>
      <c r="N60" s="61">
        <f t="shared" ca="1" si="81"/>
        <v>9.8542694873595293E-2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0.11388712500000023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0.1242591249999999</v>
      </c>
      <c r="H61" s="58">
        <f t="shared" si="138"/>
        <v>14.911094999999989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2021/8/29</v>
      </c>
      <c r="M61" s="44">
        <f t="shared" ca="1" si="80"/>
        <v>42600</v>
      </c>
      <c r="N61" s="61">
        <f t="shared" ca="1" si="81"/>
        <v>0.12775938204225343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8.5740875000000119E-2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0.14260177777777774</v>
      </c>
      <c r="H62" s="58">
        <f t="shared" si="138"/>
        <v>19.251239999999996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2021/8/29</v>
      </c>
      <c r="M62" s="44">
        <f t="shared" ca="1" si="80"/>
        <v>47790</v>
      </c>
      <c r="N62" s="61">
        <f t="shared" ca="1" si="81"/>
        <v>0.14703290646578779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7.7398222222222285E-2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0.13020111111111102</v>
      </c>
      <c r="H63" s="58">
        <f t="shared" si="138"/>
        <v>17.577149999999989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2021/8/29</v>
      </c>
      <c r="M63" s="44">
        <f t="shared" ca="1" si="80"/>
        <v>47655</v>
      </c>
      <c r="N63" s="61">
        <f t="shared" ca="1" si="81"/>
        <v>0.13462721120553975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8.9798888888889011E-2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0.124327111111111</v>
      </c>
      <c r="H64" s="58">
        <f t="shared" ref="H64:H73" si="159">IF(G64="",$F$1*C64-B64,G64-B64)</f>
        <v>16.784159999999986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2021/8/29</v>
      </c>
      <c r="M64" s="44">
        <f t="shared" ca="1" si="80"/>
        <v>47250</v>
      </c>
      <c r="N64" s="61">
        <f t="shared" ca="1" si="81"/>
        <v>0.12965541587301577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9.5672888888889029E-2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0.11790922222222219</v>
      </c>
      <c r="H65" s="58">
        <f t="shared" si="159"/>
        <v>15.917744999999996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2021/8/29</v>
      </c>
      <c r="M65" s="44">
        <f t="shared" ca="1" si="80"/>
        <v>47115</v>
      </c>
      <c r="N65" s="61">
        <f t="shared" ca="1" si="81"/>
        <v>0.12331480261063353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0.10209077777777784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0.12302177777777766</v>
      </c>
      <c r="H66" s="58">
        <f t="shared" si="159"/>
        <v>16.607939999999985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2021/8/29</v>
      </c>
      <c r="M66" s="44">
        <f t="shared" ca="1" si="80"/>
        <v>46980</v>
      </c>
      <c r="N66" s="61">
        <f t="shared" ca="1" si="81"/>
        <v>0.12903146232439325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9.6978222222222368E-2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0.11910577777777766</v>
      </c>
      <c r="H67" s="58">
        <f t="shared" si="159"/>
        <v>16.079279999999983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2021/8/29</v>
      </c>
      <c r="M67" s="44">
        <f t="shared" ref="M67:M98" ca="1" si="172">(L67-K67+1)*B67</f>
        <v>46845</v>
      </c>
      <c r="N67" s="61">
        <f t="shared" ref="N67:N98" ca="1" si="173">H67/M67*365</f>
        <v>0.12528417547230214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0.10089422222222237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0.10235400000000001</v>
      </c>
      <c r="H68" s="58">
        <f t="shared" si="159"/>
        <v>13.817790000000002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2021/8/29</v>
      </c>
      <c r="M68" s="44">
        <f t="shared" ca="1" si="172"/>
        <v>46710</v>
      </c>
      <c r="N68" s="61">
        <f t="shared" ca="1" si="173"/>
        <v>0.10797459537572256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0.11764600000000001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0.10602524999999995</v>
      </c>
      <c r="H69" s="58">
        <f t="shared" si="159"/>
        <v>12.723029999999994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2021/8/29</v>
      </c>
      <c r="M69" s="44">
        <f t="shared" ca="1" si="172"/>
        <v>41160</v>
      </c>
      <c r="N69" s="61">
        <f t="shared" ca="1" si="173"/>
        <v>0.11282570335276963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0.10397475000000007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0.11960887499999989</v>
      </c>
      <c r="H70" s="58">
        <f t="shared" si="159"/>
        <v>14.353064999999987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2021/8/29</v>
      </c>
      <c r="M70" s="44">
        <f t="shared" ca="1" si="172"/>
        <v>41040</v>
      </c>
      <c r="N70" s="61">
        <f t="shared" ca="1" si="173"/>
        <v>0.1276527467105262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9.0391125000000128E-2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0.11366688888888873</v>
      </c>
      <c r="H71" s="58">
        <f t="shared" si="159"/>
        <v>15.34502999999998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2021/8/29</v>
      </c>
      <c r="M71" s="44">
        <f t="shared" ca="1" si="172"/>
        <v>46035</v>
      </c>
      <c r="N71" s="61">
        <f t="shared" ca="1" si="173"/>
        <v>0.12166690452916243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0.10633311111111129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0.13759799999999994</v>
      </c>
      <c r="H72" s="58">
        <f t="shared" si="159"/>
        <v>18.575729999999993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2021/8/29</v>
      </c>
      <c r="M72" s="44">
        <f t="shared" ca="1" si="172"/>
        <v>45900</v>
      </c>
      <c r="N72" s="61">
        <f t="shared" ca="1" si="173"/>
        <v>0.14771549999999994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8.2402000000000086E-2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0.13868577777777774</v>
      </c>
      <c r="H73" s="58">
        <f t="shared" si="159"/>
        <v>18.722579999999994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2021/8/29</v>
      </c>
      <c r="M73" s="44">
        <f t="shared" ca="1" si="172"/>
        <v>45765</v>
      </c>
      <c r="N73" s="61">
        <f t="shared" ca="1" si="173"/>
        <v>0.14932244509996717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8.1314222222222288E-2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0.14717044444444422</v>
      </c>
      <c r="H74" s="58">
        <f t="shared" ref="H74:H77" si="178">IF(G74="",$F$1*C74-B74,G74-B74)</f>
        <v>19.86800999999997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2021/8/29</v>
      </c>
      <c r="M74" s="44">
        <f t="shared" ca="1" si="172"/>
        <v>45360</v>
      </c>
      <c r="N74" s="61">
        <f t="shared" ca="1" si="173"/>
        <v>0.15987265542328019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7.2829555555555814E-2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0.13835944444444451</v>
      </c>
      <c r="H75" s="58">
        <f t="shared" si="178"/>
        <v>18.678525000000008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2021/8/29</v>
      </c>
      <c r="M75" s="44">
        <f t="shared" ca="1" si="172"/>
        <v>45225</v>
      </c>
      <c r="N75" s="61">
        <f t="shared" ca="1" si="173"/>
        <v>0.15074984245439474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8.1640555555555522E-2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0.14510366666666655</v>
      </c>
      <c r="H76" s="58">
        <f t="shared" si="178"/>
        <v>19.588994999999983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2021/8/29</v>
      </c>
      <c r="M76" s="44">
        <f t="shared" ca="1" si="172"/>
        <v>45090</v>
      </c>
      <c r="N76" s="61">
        <f t="shared" ca="1" si="173"/>
        <v>0.15857137225548887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7.4896333333333481E-2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0.11703899999999998</v>
      </c>
      <c r="H77" s="58">
        <f t="shared" si="178"/>
        <v>15.800264999999996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2021/8/29</v>
      </c>
      <c r="M77" s="44">
        <f t="shared" ca="1" si="172"/>
        <v>43875</v>
      </c>
      <c r="N77" s="61">
        <f t="shared" ca="1" si="173"/>
        <v>0.13144379999999997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0.10296100000000005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8.7668999999999858E-2</v>
      </c>
      <c r="H78" s="58">
        <f t="shared" ref="H78:H79" si="192">IF(G78="",$F$1*C78-B78,G78-B78)</f>
        <v>11.83531499999998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2021/8/29</v>
      </c>
      <c r="M78" s="44">
        <f t="shared" ca="1" si="172"/>
        <v>43470</v>
      </c>
      <c r="N78" s="61">
        <f t="shared" ca="1" si="173"/>
        <v>9.9376350931676849E-2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0.13233100000000017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8.6078124999999991E-2</v>
      </c>
      <c r="H79" s="58">
        <f t="shared" si="192"/>
        <v>10.329374999999999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2021/8/29</v>
      </c>
      <c r="M79" s="44">
        <f t="shared" ca="1" si="172"/>
        <v>38520</v>
      </c>
      <c r="N79" s="61">
        <f t="shared" ca="1" si="173"/>
        <v>9.7876995716510901E-2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0.12392187500000003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9.2441624999999777E-2</v>
      </c>
      <c r="H80" s="58">
        <f t="shared" ref="H80:H92" si="199">IF(G80="",$F$1*C80-B80,G80-B80)</f>
        <v>11.092994999999974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2021/8/29</v>
      </c>
      <c r="M80" s="44">
        <f t="shared" ca="1" si="172"/>
        <v>38400</v>
      </c>
      <c r="N80" s="61">
        <f t="shared" ca="1" si="173"/>
        <v>0.10544122851562474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0.11755837500000024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9.8560374999999797E-2</v>
      </c>
      <c r="H81" s="58">
        <f t="shared" si="199"/>
        <v>11.827244999999976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2021/8/29</v>
      </c>
      <c r="M81" s="44">
        <f t="shared" ca="1" si="172"/>
        <v>38280</v>
      </c>
      <c r="N81" s="61">
        <f t="shared" ca="1" si="173"/>
        <v>0.11277284286833834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0.11143962500000022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0.10355055555555547</v>
      </c>
      <c r="H82" s="58">
        <f t="shared" si="199"/>
        <v>13.979324999999989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2021/8/29</v>
      </c>
      <c r="M82" s="44">
        <f t="shared" ca="1" si="172"/>
        <v>42930</v>
      </c>
      <c r="N82" s="61">
        <f t="shared" ca="1" si="173"/>
        <v>0.11885519741439544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0.11644944444444456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0.11508099999999996</v>
      </c>
      <c r="H83" s="58">
        <f t="shared" si="199"/>
        <v>15.535934999999995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2021/8/29</v>
      </c>
      <c r="M83" s="44">
        <f t="shared" ca="1" si="172"/>
        <v>42525</v>
      </c>
      <c r="N83" s="61">
        <f t="shared" ca="1" si="173"/>
        <v>0.13334782539682535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0.10491900000000007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0.10452955555555558</v>
      </c>
      <c r="H84" s="58">
        <f t="shared" si="199"/>
        <v>14.111490000000003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2021/8/29</v>
      </c>
      <c r="M84" s="44">
        <f t="shared" ca="1" si="172"/>
        <v>42390</v>
      </c>
      <c r="N84" s="61">
        <f t="shared" ca="1" si="173"/>
        <v>0.12150728591648978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0.11547044444444444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0.11595122222222219</v>
      </c>
      <c r="H85" s="58">
        <f t="shared" si="199"/>
        <v>15.653414999999995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2021/8/29</v>
      </c>
      <c r="M85" s="44">
        <f t="shared" ca="1" si="172"/>
        <v>42255</v>
      </c>
      <c r="N85" s="61">
        <f t="shared" ca="1" si="173"/>
        <v>0.13521468406105783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0.10404877777777784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0.1213901111111111</v>
      </c>
      <c r="H86" s="58">
        <f t="shared" si="199"/>
        <v>16.387664999999998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2021/8/29</v>
      </c>
      <c r="M86" s="44">
        <f t="shared" ca="1" si="172"/>
        <v>42120</v>
      </c>
      <c r="N86" s="61">
        <f t="shared" ca="1" si="173"/>
        <v>0.14201086716524217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9.8609888888888927E-2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0.13868577777777774</v>
      </c>
      <c r="H87" s="58">
        <f t="shared" si="199"/>
        <v>18.722579999999994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2021/8/29</v>
      </c>
      <c r="M87" s="44">
        <f t="shared" ca="1" si="172"/>
        <v>41985</v>
      </c>
      <c r="N87" s="61">
        <f t="shared" ca="1" si="173"/>
        <v>0.16276626652375842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8.1314222222222288E-2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0.13835944444444451</v>
      </c>
      <c r="H88" s="58">
        <f t="shared" si="199"/>
        <v>18.678525000000008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2021/8/29</v>
      </c>
      <c r="M88" s="44">
        <f t="shared" ca="1" si="172"/>
        <v>41580</v>
      </c>
      <c r="N88" s="61">
        <f t="shared" ca="1" si="173"/>
        <v>0.1639649260461761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8.1640555555555522E-2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0.13705411111111115</v>
      </c>
      <c r="H89" s="58">
        <f t="shared" si="199"/>
        <v>18.502305000000007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2021/8/29</v>
      </c>
      <c r="M89" s="44">
        <f t="shared" ca="1" si="172"/>
        <v>41445</v>
      </c>
      <c r="N89" s="61">
        <f t="shared" ca="1" si="173"/>
        <v>0.16294707021353608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8.2945888888888875E-2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0.13248544444444449</v>
      </c>
      <c r="H90" s="58">
        <f t="shared" si="199"/>
        <v>17.885535000000004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2021/8/29</v>
      </c>
      <c r="M90" s="44">
        <f t="shared" ca="1" si="172"/>
        <v>41310</v>
      </c>
      <c r="N90" s="61">
        <f t="shared" ca="1" si="173"/>
        <v>0.15803002360203344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8.751455555555554E-2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0.12748166666666669</v>
      </c>
      <c r="H91" s="58">
        <f t="shared" si="199"/>
        <v>17.210025000000002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2021/8/29</v>
      </c>
      <c r="M91" s="44">
        <f t="shared" ca="1" si="172"/>
        <v>41175</v>
      </c>
      <c r="N91" s="61">
        <f t="shared" ca="1" si="173"/>
        <v>0.15256002732240437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9.2518333333333341E-2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0.15228300000000011</v>
      </c>
      <c r="H92" s="58">
        <f t="shared" si="199"/>
        <v>20.558205000000015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2021/8/29</v>
      </c>
      <c r="M92" s="44">
        <f t="shared" ca="1" si="172"/>
        <v>41040</v>
      </c>
      <c r="N92" s="61">
        <f t="shared" ca="1" si="173"/>
        <v>0.18283978618421068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6.7716999999999916E-2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0.14651777777777777</v>
      </c>
      <c r="H93" s="58">
        <f t="shared" ref="H93:H107" si="213">IF(G93="",$F$1*C93-B93,G93-B93)</f>
        <v>19.779899999999998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2021/8/29</v>
      </c>
      <c r="M93" s="44">
        <f t="shared" ca="1" si="172"/>
        <v>40635</v>
      </c>
      <c r="N93" s="61">
        <f t="shared" ca="1" si="173"/>
        <v>0.17767105943152453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7.3482222222222254E-2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0.12965722222222203</v>
      </c>
      <c r="H94" s="58">
        <f t="shared" si="213"/>
        <v>17.503724999999974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2021/8/29</v>
      </c>
      <c r="M94" s="44">
        <f t="shared" ca="1" si="172"/>
        <v>40500</v>
      </c>
      <c r="N94" s="61">
        <f t="shared" ca="1" si="173"/>
        <v>0.15774962037037013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9.0342777777777994E-2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0.13085377777777771</v>
      </c>
      <c r="H95" s="58">
        <f t="shared" si="213"/>
        <v>17.665259999999989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2021/8/29</v>
      </c>
      <c r="M95" s="44">
        <f t="shared" ca="1" si="172"/>
        <v>40365</v>
      </c>
      <c r="N95" s="61">
        <f t="shared" ca="1" si="173"/>
        <v>0.15973788926049787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8.9146222222222321E-2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0.11062111111111095</v>
      </c>
      <c r="H96" s="58">
        <f t="shared" si="213"/>
        <v>14.933849999999978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2021/8/29</v>
      </c>
      <c r="M96" s="44">
        <f t="shared" ca="1" si="172"/>
        <v>40230</v>
      </c>
      <c r="N96" s="61">
        <f t="shared" ca="1" si="173"/>
        <v>0.13549230052199832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0.10937888888888908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0.11899699999999998</v>
      </c>
      <c r="H97" s="58">
        <f t="shared" si="213"/>
        <v>16.064594999999997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2021/8/29</v>
      </c>
      <c r="M97" s="44">
        <f t="shared" ca="1" si="172"/>
        <v>40095</v>
      </c>
      <c r="N97" s="61">
        <f t="shared" ca="1" si="173"/>
        <v>0.14624210437710436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0.10100300000000005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9.8981888888888786E-2</v>
      </c>
      <c r="H98" s="58">
        <f t="shared" si="213"/>
        <v>13.362554999999986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2021/8/29</v>
      </c>
      <c r="M98" s="44">
        <f t="shared" ca="1" si="172"/>
        <v>39690</v>
      </c>
      <c r="N98" s="61">
        <f t="shared" ca="1" si="173"/>
        <v>0.12288567838246396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0.12101811111111124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0.10692266666666671</v>
      </c>
      <c r="H99" s="58">
        <f t="shared" si="213"/>
        <v>14.434560000000005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2021/8/29</v>
      </c>
      <c r="M99" s="44">
        <f t="shared" ref="M99:M130" ca="1" si="226">(L99-K99+1)*B99</f>
        <v>39555</v>
      </c>
      <c r="N99" s="61">
        <f t="shared" ref="N99:N130" ca="1" si="227">H99/M99*365</f>
        <v>0.13319717861205921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0.11307733333333332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0.11964966666666665</v>
      </c>
      <c r="H100" s="58">
        <f t="shared" si="213"/>
        <v>16.152704999999997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2021/8/29</v>
      </c>
      <c r="M100" s="44">
        <f t="shared" ca="1" si="226"/>
        <v>39420</v>
      </c>
      <c r="N100" s="61">
        <f t="shared" ca="1" si="227"/>
        <v>0.14956208333333332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0.10035033333333337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0.11627755555555563</v>
      </c>
      <c r="H101" s="58">
        <f t="shared" si="213"/>
        <v>15.69747000000001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2021/8/29</v>
      </c>
      <c r="M101" s="44">
        <f t="shared" ca="1" si="226"/>
        <v>39285</v>
      </c>
      <c r="N101" s="61">
        <f t="shared" ca="1" si="227"/>
        <v>0.14584641848033608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0.10372244444444439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0.11758288888888875</v>
      </c>
      <c r="H102" s="58">
        <f t="shared" si="213"/>
        <v>15.873689999999982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2021/8/29</v>
      </c>
      <c r="M102" s="44">
        <f t="shared" ca="1" si="226"/>
        <v>39150</v>
      </c>
      <c r="N102" s="61">
        <f t="shared" ca="1" si="227"/>
        <v>0.14799225670498067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0.10241711111111128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0.10431199999999981</v>
      </c>
      <c r="H103" s="58">
        <f t="shared" si="213"/>
        <v>14.082119999999975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2021/8/29</v>
      </c>
      <c r="M103" s="44">
        <f t="shared" ca="1" si="226"/>
        <v>38745</v>
      </c>
      <c r="N103" s="61">
        <f t="shared" ca="1" si="227"/>
        <v>0.1326616027874562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0.11568800000000022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0.11247033333333328</v>
      </c>
      <c r="H104" s="58">
        <f t="shared" si="213"/>
        <v>15.183494999999994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2021/8/29</v>
      </c>
      <c r="M104" s="44">
        <f t="shared" ca="1" si="226"/>
        <v>38610</v>
      </c>
      <c r="N104" s="61">
        <f t="shared" ca="1" si="227"/>
        <v>0.14353731351981347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0.10752966666666675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0.11127377777777762</v>
      </c>
      <c r="H105" s="58">
        <f t="shared" si="213"/>
        <v>15.021959999999979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2021/8/29</v>
      </c>
      <c r="M105" s="44">
        <f t="shared" ca="1" si="226"/>
        <v>38475</v>
      </c>
      <c r="N105" s="61">
        <f t="shared" ca="1" si="227"/>
        <v>0.14250852241715378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0.1087262222222224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0.10801044444444427</v>
      </c>
      <c r="H106" s="58">
        <f t="shared" si="213"/>
        <v>14.581409999999977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2021/8/29</v>
      </c>
      <c r="M106" s="44">
        <f t="shared" ca="1" si="226"/>
        <v>38340</v>
      </c>
      <c r="N106" s="61">
        <f t="shared" ca="1" si="227"/>
        <v>0.13881624021909211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0.11198955555555576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9.7567777777777781E-2</v>
      </c>
      <c r="H107" s="58">
        <f t="shared" si="213"/>
        <v>13.17165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2021/8/29</v>
      </c>
      <c r="M107" s="44">
        <f t="shared" ca="1" si="226"/>
        <v>38205</v>
      </c>
      <c r="N107" s="61">
        <f t="shared" ca="1" si="227"/>
        <v>0.12583829996073811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0.12243222222222225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8.8865555555555517E-2</v>
      </c>
      <c r="H108" s="58">
        <f t="shared" ref="H108:H114" si="232">IF(G108="",$F$1*C108-B108,G108-B108)</f>
        <v>11.996849999999995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2021/8/29</v>
      </c>
      <c r="M108" s="44">
        <f t="shared" ca="1" si="226"/>
        <v>37800</v>
      </c>
      <c r="N108" s="61">
        <f t="shared" ca="1" si="227"/>
        <v>0.11584259920634915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0.1311344444444445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8.8756777777777851E-2</v>
      </c>
      <c r="H109" s="58">
        <f t="shared" si="232"/>
        <v>11.982165000000009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2021/8/29</v>
      </c>
      <c r="M109" s="44">
        <f t="shared" ca="1" si="226"/>
        <v>37665</v>
      </c>
      <c r="N109" s="61">
        <f t="shared" ca="1" si="227"/>
        <v>0.11611549780963767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0.13124322222222218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0.10866311111111115</v>
      </c>
      <c r="H110" s="58">
        <f t="shared" si="232"/>
        <v>14.669520000000006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2021/8/29</v>
      </c>
      <c r="M110" s="44">
        <f t="shared" ca="1" si="226"/>
        <v>37530</v>
      </c>
      <c r="N110" s="61">
        <f t="shared" ca="1" si="227"/>
        <v>0.14266919264588335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0.11133688888888887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0.1113825555555555</v>
      </c>
      <c r="H111" s="58">
        <f t="shared" si="232"/>
        <v>15.036644999999993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2021/8/29</v>
      </c>
      <c r="M111" s="44">
        <f t="shared" ca="1" si="226"/>
        <v>37395</v>
      </c>
      <c r="N111" s="61">
        <f t="shared" ca="1" si="227"/>
        <v>0.1467676273565984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0.10861744444444453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0.10811922222222216</v>
      </c>
      <c r="H112" s="58">
        <f t="shared" si="232"/>
        <v>14.596094999999991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2021/8/29</v>
      </c>
      <c r="M112" s="44">
        <f t="shared" ca="1" si="226"/>
        <v>37260</v>
      </c>
      <c r="N112" s="61">
        <f t="shared" ca="1" si="227"/>
        <v>0.1429837540257648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0.11188077777777787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0.11301422222222207</v>
      </c>
      <c r="H113" s="58">
        <f t="shared" si="232"/>
        <v>15.25691999999998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2021/8/29</v>
      </c>
      <c r="M113" s="44">
        <f t="shared" ca="1" si="226"/>
        <v>36855</v>
      </c>
      <c r="N113" s="61">
        <f t="shared" ca="1" si="227"/>
        <v>0.15109960113960094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0.10698577777777796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9.5718555555555446E-2</v>
      </c>
      <c r="H114" s="58">
        <f t="shared" si="232"/>
        <v>12.922004999999984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2021/8/29</v>
      </c>
      <c r="M114" s="44">
        <f t="shared" ca="1" si="226"/>
        <v>36720</v>
      </c>
      <c r="N114" s="61">
        <f t="shared" ca="1" si="227"/>
        <v>0.12844585580065343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0.12428144444444458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9.4304444444444219E-2</v>
      </c>
      <c r="H115" s="58">
        <f t="shared" ref="H115:H122" si="246">IF(G115="",$F$1*C115-B115,G115-B115)</f>
        <v>12.731099999999969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2021/8/29</v>
      </c>
      <c r="M115" s="44">
        <f t="shared" ca="1" si="226"/>
        <v>36585</v>
      </c>
      <c r="N115" s="61">
        <f t="shared" ca="1" si="227"/>
        <v>0.1270152111521112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0.12569555555555581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9.332544444444453E-2</v>
      </c>
      <c r="H116" s="58">
        <f t="shared" si="246"/>
        <v>12.598935000000012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2021/8/29</v>
      </c>
      <c r="M116" s="44">
        <f t="shared" ca="1" si="226"/>
        <v>36450</v>
      </c>
      <c r="N116" s="61">
        <f t="shared" ca="1" si="227"/>
        <v>0.12616217489711945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0.12667455555555551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8.9300666666666625E-2</v>
      </c>
      <c r="H117" s="58">
        <f t="shared" si="246"/>
        <v>12.055589999999995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2021/8/29</v>
      </c>
      <c r="M117" s="44">
        <f t="shared" ca="1" si="226"/>
        <v>36315</v>
      </c>
      <c r="N117" s="61">
        <f t="shared" ca="1" si="227"/>
        <v>0.12117004956629487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0.13069933333333339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9.5609777777777766E-2</v>
      </c>
      <c r="H118" s="58">
        <f t="shared" si="246"/>
        <v>12.907319999999999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2021/8/29</v>
      </c>
      <c r="M118" s="44">
        <f t="shared" ca="1" si="226"/>
        <v>35910</v>
      </c>
      <c r="N118" s="61">
        <f t="shared" ca="1" si="227"/>
        <v>0.13119386800334168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0.12439022222222226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9.5609777777777766E-2</v>
      </c>
      <c r="H119" s="58">
        <f t="shared" si="246"/>
        <v>12.907319999999999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2021/8/29</v>
      </c>
      <c r="M119" s="44">
        <f t="shared" ca="1" si="226"/>
        <v>35775</v>
      </c>
      <c r="N119" s="61">
        <f t="shared" ca="1" si="227"/>
        <v>0.13168893920335428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0.12439022222222226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0.11431955555555541</v>
      </c>
      <c r="H120" s="58">
        <f t="shared" si="246"/>
        <v>15.43313999999998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2021/8/29</v>
      </c>
      <c r="M120" s="44">
        <f t="shared" ca="1" si="226"/>
        <v>35640</v>
      </c>
      <c r="N120" s="61">
        <f t="shared" ca="1" si="227"/>
        <v>0.15805544612794592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0.10568044444444462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0.11214399999999984</v>
      </c>
      <c r="H121" s="58">
        <f t="shared" si="246"/>
        <v>15.139439999999979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2021/8/29</v>
      </c>
      <c r="M121" s="44">
        <f t="shared" ca="1" si="226"/>
        <v>35505</v>
      </c>
      <c r="N121" s="61">
        <f t="shared" ca="1" si="227"/>
        <v>0.15563711026615948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0.10785600000000019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0.12954844444444436</v>
      </c>
      <c r="H122" s="58">
        <f t="shared" si="246"/>
        <v>17.489039999999989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2021/8/29</v>
      </c>
      <c r="M122" s="44">
        <f t="shared" ca="1" si="226"/>
        <v>35370</v>
      </c>
      <c r="N122" s="61">
        <f t="shared" ca="1" si="227"/>
        <v>0.18047779474130607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9.0451555555555674E-2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0.12106377777777766</v>
      </c>
      <c r="H123" s="58">
        <f t="shared" ref="H123:H136" si="253">IF(G123="",$F$1*C123-B123,G123-B123)</f>
        <v>16.343609999999984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2021/8/29</v>
      </c>
      <c r="M123" s="44">
        <f t="shared" ca="1" si="226"/>
        <v>34965</v>
      </c>
      <c r="N123" s="61">
        <f t="shared" ca="1" si="227"/>
        <v>0.17061111540111523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9.893622222222237E-2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0.11975844444444432</v>
      </c>
      <c r="H124" s="58">
        <f t="shared" si="253"/>
        <v>16.167389999999983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2021/8/29</v>
      </c>
      <c r="M124" s="44">
        <f t="shared" ca="1" si="226"/>
        <v>34830</v>
      </c>
      <c r="N124" s="61">
        <f t="shared" ca="1" si="227"/>
        <v>0.16942570628768286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0.10024155555555571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0.12367444444444434</v>
      </c>
      <c r="H125" s="58">
        <f t="shared" si="253"/>
        <v>16.696049999999985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2021/8/29</v>
      </c>
      <c r="M125" s="44">
        <f t="shared" ca="1" si="226"/>
        <v>34695</v>
      </c>
      <c r="N125" s="61">
        <f t="shared" ca="1" si="227"/>
        <v>0.17564658452226531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9.6325555555555692E-2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0.11094744444444439</v>
      </c>
      <c r="H126" s="58">
        <f t="shared" si="253"/>
        <v>14.977904999999993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2021/8/29</v>
      </c>
      <c r="M126" s="44">
        <f t="shared" ca="1" si="226"/>
        <v>34560</v>
      </c>
      <c r="N126" s="61">
        <f t="shared" ca="1" si="227"/>
        <v>0.15818678602430547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0.10905255555555564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0.11366688888888873</v>
      </c>
      <c r="H127" s="58">
        <f t="shared" si="253"/>
        <v>15.34502999999998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2021/8/29</v>
      </c>
      <c r="M127" s="44">
        <f t="shared" ca="1" si="226"/>
        <v>34425</v>
      </c>
      <c r="N127" s="61">
        <f t="shared" ca="1" si="227"/>
        <v>0.1626996644880172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0.10633311111111129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9.5936111111111E-2</v>
      </c>
      <c r="H128" s="58">
        <f t="shared" si="253"/>
        <v>12.951374999999985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2021/8/29</v>
      </c>
      <c r="M128" s="44">
        <f t="shared" ca="1" si="226"/>
        <v>34020</v>
      </c>
      <c r="N128" s="61">
        <f t="shared" ca="1" si="227"/>
        <v>0.13895508156966474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0.12406388888888903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0.11975844444444432</v>
      </c>
      <c r="H129" s="58">
        <f t="shared" si="253"/>
        <v>16.167389999999983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2021/8/29</v>
      </c>
      <c r="M129" s="44">
        <f t="shared" ca="1" si="226"/>
        <v>33885</v>
      </c>
      <c r="N129" s="61">
        <f t="shared" ca="1" si="227"/>
        <v>0.17415072598494891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0.10024155555555571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0.10996844444444449</v>
      </c>
      <c r="H130" s="58">
        <f t="shared" si="253"/>
        <v>14.845740000000006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2021/8/29</v>
      </c>
      <c r="M130" s="44">
        <f t="shared" ca="1" si="226"/>
        <v>33750</v>
      </c>
      <c r="N130" s="61">
        <f t="shared" ca="1" si="227"/>
        <v>0.16055392888888895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0.11003155555555554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0.12693777777777768</v>
      </c>
      <c r="H131" s="58">
        <f t="shared" si="253"/>
        <v>17.136599999999987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2021/8/29</v>
      </c>
      <c r="M131" s="44">
        <f t="shared" ref="M131:M162" ca="1" si="266">(L131-K131+1)*B131</f>
        <v>33615</v>
      </c>
      <c r="N131" s="61">
        <f t="shared" ref="N131:N162" ca="1" si="267">H131/M131*365</f>
        <v>0.1860734493529673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9.3062222222222352E-2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0.1144283333333333</v>
      </c>
      <c r="H132" s="58">
        <f t="shared" si="253"/>
        <v>15.447824999999995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2021/8/29</v>
      </c>
      <c r="M132" s="44">
        <f t="shared" ca="1" si="266"/>
        <v>33480</v>
      </c>
      <c r="N132" s="61">
        <f t="shared" ca="1" si="267"/>
        <v>0.16841266801075264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0.10557166666666673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0.12030233333333332</v>
      </c>
      <c r="H133" s="58">
        <f t="shared" si="253"/>
        <v>16.240814999999998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2021/8/29</v>
      </c>
      <c r="M133" s="44">
        <f t="shared" ca="1" si="266"/>
        <v>33075</v>
      </c>
      <c r="N133" s="61">
        <f t="shared" ca="1" si="267"/>
        <v>0.179225925170068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9.9697666666666712E-2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0.12780799999999992</v>
      </c>
      <c r="H134" s="58">
        <f t="shared" si="253"/>
        <v>17.254079999999988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2021/8/29</v>
      </c>
      <c r="M134" s="44">
        <f t="shared" ca="1" si="266"/>
        <v>32940</v>
      </c>
      <c r="N134" s="61">
        <f t="shared" ca="1" si="267"/>
        <v>0.19118819672131132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9.2192000000000107E-2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0.1158424444444443</v>
      </c>
      <c r="H135" s="58">
        <f t="shared" si="253"/>
        <v>15.638729999999981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2021/8/29</v>
      </c>
      <c r="M135" s="44">
        <f t="shared" ca="1" si="266"/>
        <v>32805</v>
      </c>
      <c r="N135" s="61">
        <f t="shared" ca="1" si="267"/>
        <v>0.17400202560585257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0.10415755555555573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9.9634555555555462E-2</v>
      </c>
      <c r="H136" s="58">
        <f t="shared" si="253"/>
        <v>13.450664999999987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2021/8/29</v>
      </c>
      <c r="M136" s="44">
        <f t="shared" ca="1" si="266"/>
        <v>32670</v>
      </c>
      <c r="N136" s="61">
        <f t="shared" ca="1" si="267"/>
        <v>0.15027525941230471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0.12036544444444457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8.1142333333333372E-2</v>
      </c>
      <c r="H137" s="58">
        <f t="shared" ref="H137" si="272">IF(G137="",$F$1*C137-B137,G137-B137)</f>
        <v>10.954215000000005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2021/8/29</v>
      </c>
      <c r="M137" s="44">
        <f t="shared" ca="1" si="266"/>
        <v>32130</v>
      </c>
      <c r="N137" s="61">
        <f t="shared" ca="1" si="267"/>
        <v>0.12444097338935581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0.13885766666666666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7.2875222222222008E-2</v>
      </c>
      <c r="H138" s="58">
        <f t="shared" ref="H138:H151" si="286">IF(G138="",$F$1*C138-B138,G138-B138)</f>
        <v>9.838154999999972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2021/8/29</v>
      </c>
      <c r="M138" s="44">
        <f t="shared" ca="1" si="266"/>
        <v>31995</v>
      </c>
      <c r="N138" s="61">
        <f t="shared" ca="1" si="267"/>
        <v>0.11223399203000438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0.14712477777777802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7.4615666666666677E-2</v>
      </c>
      <c r="H139" s="58">
        <f t="shared" si="286"/>
        <v>10.073115000000001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2021/8/29</v>
      </c>
      <c r="M139" s="44">
        <f t="shared" ca="1" si="266"/>
        <v>31860</v>
      </c>
      <c r="N139" s="61">
        <f t="shared" ca="1" si="267"/>
        <v>0.1154013488700565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0.14538433333333334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7.2657666666666662E-2</v>
      </c>
      <c r="H140" s="58">
        <f t="shared" si="286"/>
        <v>9.8087850000000003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2021/8/29</v>
      </c>
      <c r="M140" s="44">
        <f t="shared" ca="1" si="266"/>
        <v>31725</v>
      </c>
      <c r="N140" s="61">
        <f t="shared" ca="1" si="267"/>
        <v>0.1128512695035461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0.14734233333333335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6.9829444444444222E-2</v>
      </c>
      <c r="H141" s="58">
        <f t="shared" si="286"/>
        <v>9.4269749999999704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2021/8/29</v>
      </c>
      <c r="M141" s="44">
        <f t="shared" ca="1" si="266"/>
        <v>31590</v>
      </c>
      <c r="N141" s="61">
        <f t="shared" ca="1" si="267"/>
        <v>0.10892199667616299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0.15017055555555581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8.6363666666666727E-2</v>
      </c>
      <c r="H142" s="58">
        <f t="shared" si="286"/>
        <v>11.659095000000008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2021/8/29</v>
      </c>
      <c r="M142" s="44">
        <f t="shared" ca="1" si="266"/>
        <v>31185</v>
      </c>
      <c r="N142" s="61">
        <f t="shared" ca="1" si="267"/>
        <v>0.13646207070707078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0.1336363333333333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7.2766444444444342E-2</v>
      </c>
      <c r="H143" s="58">
        <f t="shared" si="286"/>
        <v>9.8234699999999862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2021/8/29</v>
      </c>
      <c r="M143" s="44">
        <f t="shared" ca="1" si="266"/>
        <v>31050</v>
      </c>
      <c r="N143" s="61">
        <f t="shared" ca="1" si="267"/>
        <v>0.11547718357487906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0.14723355555555567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7.9945777777777699E-2</v>
      </c>
      <c r="H144" s="58">
        <f t="shared" si="286"/>
        <v>10.79267999999999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2021/8/29</v>
      </c>
      <c r="M144" s="44">
        <f t="shared" ca="1" si="266"/>
        <v>30915</v>
      </c>
      <c r="N144" s="61">
        <f t="shared" ca="1" si="267"/>
        <v>0.12742449296458019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0.14005422222222233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8.8539222222222075E-2</v>
      </c>
      <c r="H145" s="58">
        <f t="shared" si="286"/>
        <v>11.952794999999981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2021/8/29</v>
      </c>
      <c r="M145" s="44">
        <f t="shared" ca="1" si="266"/>
        <v>30780</v>
      </c>
      <c r="N145" s="61">
        <f t="shared" ca="1" si="267"/>
        <v>0.14174042153996078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0.13146077777777795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9.1911333333333303E-2</v>
      </c>
      <c r="H146" s="58">
        <f t="shared" si="286"/>
        <v>12.408029999999997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2021/8/29</v>
      </c>
      <c r="M146" s="44">
        <f t="shared" ca="1" si="266"/>
        <v>30645</v>
      </c>
      <c r="N146" s="61">
        <f t="shared" ca="1" si="267"/>
        <v>0.14778694566813505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0.12808866666666674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7.6029777777777682E-2</v>
      </c>
      <c r="H147" s="58">
        <f t="shared" si="286"/>
        <v>10.264019999999988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2021/8/29</v>
      </c>
      <c r="M147" s="44">
        <f t="shared" ca="1" si="266"/>
        <v>30240</v>
      </c>
      <c r="N147" s="61">
        <f t="shared" ca="1" si="267"/>
        <v>0.12388780753968238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0.14397022222222233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8.201255555555538E-2</v>
      </c>
      <c r="H148" s="58">
        <f t="shared" si="286"/>
        <v>11.071694999999977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2021/8/29</v>
      </c>
      <c r="M148" s="44">
        <f t="shared" ca="1" si="266"/>
        <v>30105</v>
      </c>
      <c r="N148" s="61">
        <f t="shared" ca="1" si="267"/>
        <v>0.13423579720976553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0.13798744444444466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7.2331333333333234E-2</v>
      </c>
      <c r="H149" s="58">
        <f t="shared" si="286"/>
        <v>9.7647299999999859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2021/8/29</v>
      </c>
      <c r="M149" s="44">
        <f t="shared" ca="1" si="266"/>
        <v>29970</v>
      </c>
      <c r="N149" s="61">
        <f t="shared" ca="1" si="267"/>
        <v>0.11892313813813797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0.14766866666666678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5.8625333333333175E-2</v>
      </c>
      <c r="H150" s="58">
        <f t="shared" si="286"/>
        <v>7.9144199999999785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2021/8/29</v>
      </c>
      <c r="M150" s="44">
        <f t="shared" ca="1" si="266"/>
        <v>29835</v>
      </c>
      <c r="N150" s="61">
        <f t="shared" ca="1" si="267"/>
        <v>9.6824645550527638E-2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0.16137466666666686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5.634099999999994E-2</v>
      </c>
      <c r="H151" s="58">
        <f t="shared" si="286"/>
        <v>7.6060349999999914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2021/8/29</v>
      </c>
      <c r="M151" s="44">
        <f t="shared" ca="1" si="266"/>
        <v>29700</v>
      </c>
      <c r="N151" s="61">
        <f t="shared" ca="1" si="267"/>
        <v>9.3474840909090806E-2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0.16365900000000008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5.4926888888888928E-2</v>
      </c>
      <c r="H152" s="58">
        <f t="shared" ref="H152" si="293">IF(G152="",$F$1*C152-B152,G152-B152)</f>
        <v>7.4151300000000049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2021/8/29</v>
      </c>
      <c r="M152" s="44">
        <f t="shared" ca="1" si="266"/>
        <v>29295</v>
      </c>
      <c r="N152" s="61">
        <f t="shared" ca="1" si="267"/>
        <v>9.2388545826932983E-2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0.16507311111111111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7.2005E-2</v>
      </c>
      <c r="H153" s="58">
        <f t="shared" ref="H153:H157" si="307">IF(G153="",$F$1*C153-B153,G153-B153)</f>
        <v>9.720675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2021/8/29</v>
      </c>
      <c r="M153" s="44">
        <f t="shared" ca="1" si="266"/>
        <v>29160</v>
      </c>
      <c r="N153" s="61">
        <f t="shared" ca="1" si="267"/>
        <v>0.12167511574074073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0.14799500000000004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6.8632888888888771E-2</v>
      </c>
      <c r="H154" s="58">
        <f t="shared" si="307"/>
        <v>9.2654399999999839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2021/8/29</v>
      </c>
      <c r="M154" s="44">
        <f t="shared" ca="1" si="266"/>
        <v>29025</v>
      </c>
      <c r="N154" s="61">
        <f t="shared" ca="1" si="267"/>
        <v>0.11651629974160187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0.15136711111111126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9.049722222222209E-2</v>
      </c>
      <c r="H155" s="58">
        <f t="shared" si="307"/>
        <v>12.217124999999982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2021/8/29</v>
      </c>
      <c r="M155" s="44">
        <f t="shared" ca="1" si="266"/>
        <v>28890</v>
      </c>
      <c r="N155" s="61">
        <f t="shared" ca="1" si="267"/>
        <v>0.15435273883696757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0.12950277777777794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0.10181011111111102</v>
      </c>
      <c r="H156" s="58">
        <f t="shared" si="307"/>
        <v>13.744364999999988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2021/8/29</v>
      </c>
      <c r="M156" s="44">
        <f t="shared" ca="1" si="266"/>
        <v>28755</v>
      </c>
      <c r="N156" s="61">
        <f t="shared" ca="1" si="267"/>
        <v>0.17446333594157523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0.11818988888888901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9.3542999999999876E-2</v>
      </c>
      <c r="H157" s="58">
        <f t="shared" si="307"/>
        <v>12.628304999999983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2021/8/29</v>
      </c>
      <c r="M157" s="44">
        <f t="shared" ca="1" si="266"/>
        <v>28350</v>
      </c>
      <c r="N157" s="61">
        <f t="shared" ca="1" si="267"/>
        <v>0.16258664285714264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0.12645700000000015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8.3861777777777716E-2</v>
      </c>
      <c r="H158" s="58">
        <f t="shared" ref="H158:H161" si="328">IF(G158="",$F$1*C158-B158,G158-B158)</f>
        <v>11.321339999999992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2021/8/29</v>
      </c>
      <c r="M158" s="44">
        <f t="shared" ca="1" si="266"/>
        <v>28215</v>
      </c>
      <c r="N158" s="61">
        <f t="shared" ca="1" si="267"/>
        <v>0.1464571717171716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0.13613822222222233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9.2346444444444425E-2</v>
      </c>
      <c r="H159" s="58">
        <f t="shared" si="328"/>
        <v>12.466769999999997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2021/8/29</v>
      </c>
      <c r="M159" s="44">
        <f t="shared" ca="1" si="266"/>
        <v>28080</v>
      </c>
      <c r="N159" s="61">
        <f t="shared" ca="1" si="267"/>
        <v>0.16205025106837603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0.1276535555555556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0.10376811111111103</v>
      </c>
      <c r="H160" s="58">
        <f t="shared" si="328"/>
        <v>14.008694999999989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2021/8/29</v>
      </c>
      <c r="M160" s="44">
        <f t="shared" ca="1" si="266"/>
        <v>27945</v>
      </c>
      <c r="N160" s="61">
        <f t="shared" ca="1" si="267"/>
        <v>0.18297275630703155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0.116231888888889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0.11823555555555543</v>
      </c>
      <c r="H161" s="58">
        <f t="shared" si="328"/>
        <v>15.961799999999982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2021/8/29</v>
      </c>
      <c r="M161" s="44">
        <f t="shared" ca="1" si="266"/>
        <v>27810</v>
      </c>
      <c r="N161" s="61">
        <f t="shared" ca="1" si="267"/>
        <v>0.20949503775620257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0.1017644444444446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0.10398566666666659</v>
      </c>
      <c r="H162" s="58">
        <f t="shared" ref="H162:H164" si="335">IF(G162="",$F$1*C162-B162,G162-B162)</f>
        <v>14.038064999999989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2021/8/29</v>
      </c>
      <c r="M162" s="44">
        <f t="shared" ca="1" si="266"/>
        <v>27405</v>
      </c>
      <c r="N162" s="61">
        <f t="shared" ca="1" si="267"/>
        <v>0.1869693021346468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0.11601433333333344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8.201255555555538E-2</v>
      </c>
      <c r="H163" s="58">
        <f t="shared" si="335"/>
        <v>11.071694999999977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2021/8/29</v>
      </c>
      <c r="M163" s="44">
        <f t="shared" ref="M163:M167" ca="1" si="347">(L163-K163+1)*B163</f>
        <v>27270</v>
      </c>
      <c r="N163" s="61">
        <f t="shared" ref="N163:N167" ca="1" si="348">H163/M163*365</f>
        <v>0.14819100385038472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0.13798744444444466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7.1025999999999895E-2</v>
      </c>
      <c r="H164" s="58">
        <f t="shared" si="335"/>
        <v>9.5885099999999852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2021/8/29</v>
      </c>
      <c r="M164" s="44">
        <f t="shared" ca="1" si="347"/>
        <v>27135</v>
      </c>
      <c r="N164" s="61">
        <f t="shared" ca="1" si="348"/>
        <v>0.12897756218905451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0.14897400000000013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5.7537555555555391E-2</v>
      </c>
      <c r="H165" s="58">
        <f t="shared" ref="H165:H166" si="352">IF(G165="",$F$1*C165-B165,G165-B165)</f>
        <v>7.7675699999999779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2021/8/29</v>
      </c>
      <c r="M165" s="44">
        <f t="shared" ca="1" si="347"/>
        <v>26055</v>
      </c>
      <c r="N165" s="61">
        <f t="shared" ca="1" si="348"/>
        <v>0.10881454807138714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0.16246244444444463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4.4484222222222217E-2</v>
      </c>
      <c r="H166" s="58">
        <f t="shared" si="352"/>
        <v>6.0053699999999992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2021/8/29</v>
      </c>
      <c r="M166" s="44">
        <f t="shared" ca="1" si="347"/>
        <v>25920</v>
      </c>
      <c r="N166" s="61">
        <f t="shared" ca="1" si="348"/>
        <v>8.4566359953703693E-2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0.17551577777777783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5.1228444444444465E-2</v>
      </c>
      <c r="H167" s="58">
        <f t="shared" ref="H167" si="359">IF(G167="",$F$1*C167-B167,G167-B167)</f>
        <v>6.9158400000000029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2021/8/29</v>
      </c>
      <c r="M167" s="44">
        <f t="shared" ca="1" si="347"/>
        <v>25515</v>
      </c>
      <c r="N167" s="61">
        <f t="shared" ca="1" si="348"/>
        <v>9.893323927101709E-2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0.16877155555555556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5.5035666666666601E-2</v>
      </c>
      <c r="H168" s="58">
        <f t="shared" ref="H168:H172" si="374">IF(G168="",$F$1*C168-B168,G168-B168)</f>
        <v>7.4298149999999907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2021/8/29</v>
      </c>
      <c r="M168" s="44">
        <f t="shared" ref="M168:M172" ca="1" si="377">(L168-K168+1)*B168</f>
        <v>25380</v>
      </c>
      <c r="N168" s="61">
        <f t="shared" ref="N168:N172" ca="1" si="378">H168/M168*365</f>
        <v>0.10685116134751761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0.16496433333333343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6.9503111111111002E-2</v>
      </c>
      <c r="H169" s="58">
        <f t="shared" si="374"/>
        <v>9.3829199999999844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2021/8/29</v>
      </c>
      <c r="M169" s="44">
        <f t="shared" ca="1" si="377"/>
        <v>25245</v>
      </c>
      <c r="N169" s="61">
        <f t="shared" ca="1" si="378"/>
        <v>0.13566115270350543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0.15049688888888901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7.5050777777777786E-2</v>
      </c>
      <c r="H170" s="58">
        <f t="shared" si="374"/>
        <v>10.131855000000002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2021/8/29</v>
      </c>
      <c r="M170" s="44">
        <f t="shared" ca="1" si="377"/>
        <v>25110</v>
      </c>
      <c r="N170" s="61">
        <f t="shared" ca="1" si="378"/>
        <v>0.1472770639187575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0.14494922222222223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9.6153666666666554E-2</v>
      </c>
      <c r="H171" s="58">
        <f t="shared" si="374"/>
        <v>12.980744999999985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2021/8/29</v>
      </c>
      <c r="M171" s="44">
        <f t="shared" ca="1" si="377"/>
        <v>24975</v>
      </c>
      <c r="N171" s="61">
        <f t="shared" ca="1" si="378"/>
        <v>0.18970858558558534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0.12384633333333347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7.6791222222222025E-2</v>
      </c>
      <c r="H172" s="58">
        <f t="shared" si="374"/>
        <v>10.366814999999974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2021/8/29</v>
      </c>
      <c r="M172" s="44">
        <f t="shared" ca="1" si="377"/>
        <v>24570</v>
      </c>
      <c r="N172" s="61">
        <f t="shared" ca="1" si="378"/>
        <v>0.15400437423687385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0.14320877777777802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8.5493444444444497E-2</v>
      </c>
      <c r="H173" s="58">
        <f t="shared" ref="H173:H178" si="392">IF(G173="",$F$1*C173-B173,G173-B173)</f>
        <v>11.541615000000007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2021/8/29</v>
      </c>
      <c r="M173" s="44">
        <f t="shared" ref="M173:M178" ca="1" si="395">(L173-K173+1)*B173</f>
        <v>24435</v>
      </c>
      <c r="N173" s="61">
        <f t="shared" ref="N173:N178" ca="1" si="396">H173/M173*365</f>
        <v>0.17240390730509528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0.13450655555555552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7.1134777777777769E-2</v>
      </c>
      <c r="H174" s="58">
        <f t="shared" si="392"/>
        <v>9.6031949999999995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2021/8/29</v>
      </c>
      <c r="M174" s="44">
        <f t="shared" ca="1" si="395"/>
        <v>24300</v>
      </c>
      <c r="N174" s="61">
        <f t="shared" ca="1" si="396"/>
        <v>0.14424552160493825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0.14886522222222226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9.0170888888888856E-2</v>
      </c>
      <c r="H175" s="58">
        <f t="shared" si="392"/>
        <v>12.173069999999996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2021/8/29</v>
      </c>
      <c r="M175" s="44">
        <f t="shared" ca="1" si="395"/>
        <v>24165</v>
      </c>
      <c r="N175" s="61">
        <f t="shared" ca="1" si="396"/>
        <v>0.18386801365611413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0.12982911111111117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8.962699999999986E-2</v>
      </c>
      <c r="H176" s="58">
        <f t="shared" si="392"/>
        <v>12.099644999999981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2021/8/29</v>
      </c>
      <c r="M176" s="44">
        <f t="shared" ca="1" si="395"/>
        <v>24030</v>
      </c>
      <c r="N176" s="61">
        <f t="shared" ca="1" si="396"/>
        <v>0.18378570224719071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0.13037300000000018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0.11355811111111107</v>
      </c>
      <c r="H177" s="58">
        <f t="shared" si="392"/>
        <v>15.330344999999994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2021/8/29</v>
      </c>
      <c r="M177" s="44">
        <f t="shared" ca="1" si="395"/>
        <v>23625</v>
      </c>
      <c r="N177" s="61">
        <f t="shared" ca="1" si="396"/>
        <v>0.2368497746031745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0.10644188888888896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0.13835944444444451</v>
      </c>
      <c r="H178" s="58">
        <f t="shared" si="392"/>
        <v>18.678525000000008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2021/8/29</v>
      </c>
      <c r="M178" s="44">
        <f t="shared" ca="1" si="395"/>
        <v>23490</v>
      </c>
      <c r="N178" s="61">
        <f t="shared" ca="1" si="396"/>
        <v>0.29023676564495543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8.1640555555555522E-2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0.14695288888888888</v>
      </c>
      <c r="H179" s="58">
        <f t="shared" ref="H179:H187" si="417">IF(G179="",$F$1*C179-B179,G179-B179)</f>
        <v>19.838639999999998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2021/8/29</v>
      </c>
      <c r="M179" s="44">
        <f t="shared" ref="M179:M187" ca="1" si="420">(L179-K179+1)*B179</f>
        <v>23355</v>
      </c>
      <c r="N179" s="61">
        <f t="shared" ref="N179:N187" ca="1" si="421">H179/M179*365</f>
        <v>0.31004511239563259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7.3047111111111146E-2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0.12062866666666676</v>
      </c>
      <c r="H180" s="58">
        <f t="shared" si="417"/>
        <v>10.856580000000008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2021/8/29</v>
      </c>
      <c r="M180" s="44">
        <f t="shared" ca="1" si="420"/>
        <v>15480</v>
      </c>
      <c r="N180" s="61">
        <f t="shared" ca="1" si="421"/>
        <v>0.25598525193798466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6.9371333333333243E-2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0.11877944444444442</v>
      </c>
      <c r="H181" s="58">
        <f t="shared" si="417"/>
        <v>16.035224999999997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2021/8/29</v>
      </c>
      <c r="M181" s="44">
        <f t="shared" ca="1" si="420"/>
        <v>23085</v>
      </c>
      <c r="N181" s="61">
        <f t="shared" ca="1" si="421"/>
        <v>0.25353507147498372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0.10122055555555561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0.12715533333333323</v>
      </c>
      <c r="H182" s="58">
        <f t="shared" si="417"/>
        <v>17.165969999999987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2021/8/29</v>
      </c>
      <c r="M182" s="44">
        <f t="shared" ca="1" si="420"/>
        <v>22680</v>
      </c>
      <c r="N182" s="61">
        <f t="shared" ca="1" si="421"/>
        <v>0.27626009920634897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9.2844666666666797E-2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0.12345688888888878</v>
      </c>
      <c r="H183" s="58">
        <f t="shared" si="417"/>
        <v>16.666679999999985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2021/8/29</v>
      </c>
      <c r="M183" s="44">
        <f t="shared" ca="1" si="420"/>
        <v>22545</v>
      </c>
      <c r="N183" s="61">
        <f t="shared" ca="1" si="421"/>
        <v>0.26983092481703236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9.6543111111111246E-2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0.11823555555555543</v>
      </c>
      <c r="H184" s="58">
        <f t="shared" si="417"/>
        <v>15.961799999999982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2021/8/29</v>
      </c>
      <c r="M184" s="44">
        <f t="shared" ca="1" si="420"/>
        <v>22410</v>
      </c>
      <c r="N184" s="61">
        <f t="shared" ca="1" si="421"/>
        <v>0.25997576974564895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0.1017644444444446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0.10985966666666661</v>
      </c>
      <c r="H185" s="58">
        <f t="shared" si="417"/>
        <v>14.831054999999992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2021/8/29</v>
      </c>
      <c r="M185" s="44">
        <f t="shared" ca="1" si="420"/>
        <v>22275</v>
      </c>
      <c r="N185" s="61">
        <f t="shared" ca="1" si="421"/>
        <v>0.24302289898989887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0.11014033333333342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0.12084622222222231</v>
      </c>
      <c r="H186" s="58">
        <f t="shared" si="417"/>
        <v>16.314240000000012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2021/8/29</v>
      </c>
      <c r="M186" s="44">
        <f t="shared" ca="1" si="420"/>
        <v>22140</v>
      </c>
      <c r="N186" s="61">
        <f t="shared" ca="1" si="421"/>
        <v>0.26895653116531187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9.9153777777777716E-2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0.10420322222222214</v>
      </c>
      <c r="H187" s="58">
        <f t="shared" si="417"/>
        <v>14.067434999999989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2021/8/29</v>
      </c>
      <c r="M187" s="44">
        <f t="shared" ca="1" si="420"/>
        <v>21735</v>
      </c>
      <c r="N187" s="61">
        <f t="shared" ca="1" si="421"/>
        <v>0.23623711870255332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0.11579677777777789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0.11834433333333332</v>
      </c>
      <c r="H188" s="58">
        <f t="shared" ref="H188:H195" si="445">IF(G188="",$F$1*C188-B188,G188-B188)</f>
        <v>15.976484999999997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2021/8/29</v>
      </c>
      <c r="M188" s="44">
        <f t="shared" ref="M188:M195" ca="1" si="448">(L188-K188+1)*B188</f>
        <v>21600</v>
      </c>
      <c r="N188" s="61">
        <f t="shared" ref="N188:N195" ca="1" si="449">H188/M188*365</f>
        <v>0.2699730104166666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0.10165566666666671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0.13085377777777771</v>
      </c>
      <c r="H189" s="58">
        <f t="shared" si="445"/>
        <v>17.665259999999989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2021/8/29</v>
      </c>
      <c r="M189" s="44">
        <f t="shared" ca="1" si="448"/>
        <v>21465</v>
      </c>
      <c r="N189" s="61">
        <f t="shared" ca="1" si="449"/>
        <v>0.30038760307477269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8.9146222222222321E-2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0.12748166666666669</v>
      </c>
      <c r="H190" s="58">
        <f t="shared" si="445"/>
        <v>17.210025000000002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2021/8/29</v>
      </c>
      <c r="M190" s="44">
        <f t="shared" ca="1" si="448"/>
        <v>21330</v>
      </c>
      <c r="N190" s="61">
        <f t="shared" ca="1" si="449"/>
        <v>0.29449878691983128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9.2518333333333341E-2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0.1113825555555555</v>
      </c>
      <c r="H191" s="58">
        <f t="shared" si="445"/>
        <v>15.036644999999993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2021/8/29</v>
      </c>
      <c r="M191" s="44">
        <f t="shared" ca="1" si="448"/>
        <v>21195</v>
      </c>
      <c r="N191" s="61">
        <f t="shared" ca="1" si="449"/>
        <v>0.25894670559094113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0.10861744444444453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0.11083866666666672</v>
      </c>
      <c r="H192" s="58">
        <f t="shared" si="445"/>
        <v>14.963220000000007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2021/8/29</v>
      </c>
      <c r="M192" s="44">
        <f t="shared" ca="1" si="448"/>
        <v>20790</v>
      </c>
      <c r="N192" s="61">
        <f t="shared" ca="1" si="449"/>
        <v>0.26270203463203479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0.1091613333333333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0.10648755555555538</v>
      </c>
      <c r="H193" s="58">
        <f t="shared" si="445"/>
        <v>14.375819999999976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2021/8/29</v>
      </c>
      <c r="M193" s="44">
        <f t="shared" ca="1" si="448"/>
        <v>20655</v>
      </c>
      <c r="N193" s="61">
        <f t="shared" ca="1" si="449"/>
        <v>0.25403893972403735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0.11351244444444465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0.11062111111111095</v>
      </c>
      <c r="H194" s="58">
        <f t="shared" si="445"/>
        <v>14.933849999999978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2021/8/29</v>
      </c>
      <c r="M194" s="44">
        <f t="shared" ca="1" si="448"/>
        <v>20520</v>
      </c>
      <c r="N194" s="61">
        <f t="shared" ca="1" si="449"/>
        <v>0.26563622076023352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0.10937888888888908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0.10104866666666668</v>
      </c>
      <c r="H195" s="58">
        <f t="shared" si="445"/>
        <v>13.641570000000002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2021/8/29</v>
      </c>
      <c r="M195" s="44">
        <f t="shared" ca="1" si="448"/>
        <v>20385</v>
      </c>
      <c r="N195" s="61">
        <f t="shared" ca="1" si="449"/>
        <v>0.24425671081677708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0.11895133333333335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9.8329222222222123E-2</v>
      </c>
      <c r="H196" s="58">
        <f t="shared" ref="H196:H211" si="473">IF(G196="",$F$1*C196-B196,G196-B196)</f>
        <v>13.274444999999986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2021/8/29</v>
      </c>
      <c r="M196" s="44">
        <f t="shared" ref="M196:M211" ca="1" si="476">(L196-K196+1)*B196</f>
        <v>20250</v>
      </c>
      <c r="N196" s="61">
        <f t="shared" ref="N196:N211" ca="1" si="477">H196/M196*365</f>
        <v>0.23926777407407382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0.12167077777777791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9.5609777777777766E-2</v>
      </c>
      <c r="H197" s="58">
        <f t="shared" si="473"/>
        <v>12.907319999999999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2021/8/29</v>
      </c>
      <c r="M197" s="44">
        <f t="shared" ca="1" si="476"/>
        <v>19710</v>
      </c>
      <c r="N197" s="61">
        <f t="shared" ca="1" si="477"/>
        <v>0.23902444444444443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0.12439022222222226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9.4957111111111103E-2</v>
      </c>
      <c r="H198" s="58">
        <f t="shared" si="473"/>
        <v>12.819209999999998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2021/8/29</v>
      </c>
      <c r="M198" s="44">
        <f t="shared" ca="1" si="476"/>
        <v>19575</v>
      </c>
      <c r="N198" s="61">
        <f t="shared" ca="1" si="477"/>
        <v>0.23902996934865897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0.12504288888888893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9.3107888888888768E-2</v>
      </c>
      <c r="H199" s="58">
        <f t="shared" si="473"/>
        <v>12.569564999999983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2021/8/29</v>
      </c>
      <c r="M199" s="44">
        <f t="shared" ca="1" si="476"/>
        <v>19440</v>
      </c>
      <c r="N199" s="61">
        <f t="shared" ca="1" si="477"/>
        <v>0.23600263503086388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0.12689211111111126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9.6262444444444442E-2</v>
      </c>
      <c r="H200" s="58">
        <f t="shared" si="473"/>
        <v>12.995429999999999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2021/8/29</v>
      </c>
      <c r="M200" s="44">
        <f t="shared" ca="1" si="476"/>
        <v>19305</v>
      </c>
      <c r="N200" s="61">
        <f t="shared" ca="1" si="477"/>
        <v>0.24570484071484072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0.12373755555555559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0.11399322222222218</v>
      </c>
      <c r="H201" s="58">
        <f t="shared" si="473"/>
        <v>15.389084999999994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2021/8/29</v>
      </c>
      <c r="M201" s="44">
        <f t="shared" ca="1" si="476"/>
        <v>18900</v>
      </c>
      <c r="N201" s="61">
        <f t="shared" ca="1" si="477"/>
        <v>0.29719661507936496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0.10600677777777785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0.1163863333333333</v>
      </c>
      <c r="H202" s="58">
        <f t="shared" si="473"/>
        <v>15.712154999999996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2021/8/29</v>
      </c>
      <c r="M202" s="44">
        <f t="shared" ca="1" si="476"/>
        <v>18765</v>
      </c>
      <c r="N202" s="61">
        <f t="shared" ca="1" si="477"/>
        <v>0.30561878896882483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0.10361366666666673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0.10518222222222204</v>
      </c>
      <c r="H203" s="58">
        <f t="shared" si="473"/>
        <v>14.199599999999975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2021/8/29</v>
      </c>
      <c r="M203" s="44">
        <f t="shared" ca="1" si="476"/>
        <v>18630</v>
      </c>
      <c r="N203" s="61">
        <f t="shared" ca="1" si="477"/>
        <v>0.27819935587761629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0.11481777777777799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0.1048558888888888</v>
      </c>
      <c r="H204" s="58">
        <f t="shared" si="473"/>
        <v>14.155544999999989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2021/8/29</v>
      </c>
      <c r="M204" s="44">
        <f t="shared" ca="1" si="476"/>
        <v>18495</v>
      </c>
      <c r="N204" s="61">
        <f t="shared" ca="1" si="477"/>
        <v>0.27936057988645563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0.11514411111111122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9.4304444444444219E-2</v>
      </c>
      <c r="H205" s="58">
        <f t="shared" si="473"/>
        <v>12.731099999999969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2021/8/29</v>
      </c>
      <c r="M205" s="44">
        <f t="shared" ca="1" si="476"/>
        <v>18360</v>
      </c>
      <c r="N205" s="61">
        <f t="shared" ca="1" si="477"/>
        <v>0.25309648692810399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0.12569555555555581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8.0380888888888821E-2</v>
      </c>
      <c r="H206" s="58">
        <f t="shared" si="473"/>
        <v>10.85141999999999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2021/8/29</v>
      </c>
      <c r="M206" s="44">
        <f t="shared" ca="1" si="476"/>
        <v>17955</v>
      </c>
      <c r="N206" s="61">
        <f t="shared" ca="1" si="477"/>
        <v>0.2205941687552212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0.13961911111111119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7.9728222222222145E-2</v>
      </c>
      <c r="H207" s="58">
        <f t="shared" si="473"/>
        <v>10.76330999999999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2021/8/29</v>
      </c>
      <c r="M207" s="44">
        <f t="shared" ca="1" si="476"/>
        <v>17820</v>
      </c>
      <c r="N207" s="61">
        <f t="shared" ca="1" si="477"/>
        <v>0.22046061447811427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0.14027177777777788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8.0598444444444375E-2</v>
      </c>
      <c r="H208" s="58">
        <f t="shared" si="473"/>
        <v>10.88078999999999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2021/8/29</v>
      </c>
      <c r="M208" s="44">
        <f t="shared" ca="1" si="476"/>
        <v>17685</v>
      </c>
      <c r="N208" s="61">
        <f t="shared" ca="1" si="477"/>
        <v>0.22456818490245953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0.13940155555555567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7.6682444444444359E-2</v>
      </c>
      <c r="H209" s="58">
        <f t="shared" si="473"/>
        <v>10.352129999999988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2021/8/29</v>
      </c>
      <c r="M209" s="44">
        <f t="shared" ca="1" si="476"/>
        <v>17550</v>
      </c>
      <c r="N209" s="61">
        <f t="shared" ca="1" si="477"/>
        <v>0.21530070940170914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0.14331755555555567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7.3419111111111227E-2</v>
      </c>
      <c r="H210" s="58">
        <f t="shared" si="473"/>
        <v>9.9115800000000149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2021/8/29</v>
      </c>
      <c r="M210" s="44">
        <f t="shared" ca="1" si="476"/>
        <v>17415</v>
      </c>
      <c r="N210" s="61">
        <f t="shared" ca="1" si="477"/>
        <v>0.20773624461671003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0.14658088888888882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7.5920999999999808E-2</v>
      </c>
      <c r="H211" s="58">
        <f t="shared" si="473"/>
        <v>10.249334999999974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2021/8/29</v>
      </c>
      <c r="M211" s="44">
        <f t="shared" ca="1" si="476"/>
        <v>17010</v>
      </c>
      <c r="N211" s="61">
        <f t="shared" ca="1" si="477"/>
        <v>0.21992988095238036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0.14407900000000023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7.537711111111102E-2</v>
      </c>
      <c r="H212" s="58">
        <f t="shared" ref="H212:H216" si="483">IF(G212="",$F$1*C212-B212,G212-B212)</f>
        <v>10.175909999999988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2021/8/29</v>
      </c>
      <c r="M212" s="44">
        <f t="shared" ref="M212:M216" ca="1" si="486">(L212-K212+1)*B212</f>
        <v>16875</v>
      </c>
      <c r="N212" s="61">
        <f t="shared" ref="N212:N216" ca="1" si="487">H212/M212*365</f>
        <v>0.22010116444444416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0.14462288888888902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6.8415333333333217E-2</v>
      </c>
      <c r="H213" s="58">
        <f t="shared" si="483"/>
        <v>9.2360699999999838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2021/8/29</v>
      </c>
      <c r="M213" s="44">
        <f t="shared" ca="1" si="486"/>
        <v>16740</v>
      </c>
      <c r="N213" s="61">
        <f t="shared" ca="1" si="487"/>
        <v>0.20138384408602117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0.15158466666666681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6.7762666666666541E-2</v>
      </c>
      <c r="H214" s="58">
        <f t="shared" si="483"/>
        <v>9.1479599999999834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2021/8/29</v>
      </c>
      <c r="M214" s="44">
        <f t="shared" ca="1" si="486"/>
        <v>16605</v>
      </c>
      <c r="N214" s="61">
        <f t="shared" ca="1" si="487"/>
        <v>0.20108433604336007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0.1522373333333335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6.8415333333333217E-2</v>
      </c>
      <c r="H215" s="58">
        <f t="shared" si="483"/>
        <v>9.2360699999999838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2021/8/29</v>
      </c>
      <c r="M215" s="44">
        <f t="shared" ca="1" si="486"/>
        <v>16470</v>
      </c>
      <c r="N215" s="61">
        <f t="shared" ca="1" si="487"/>
        <v>0.20468521857923461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0.15158466666666681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6.7762666666666541E-2</v>
      </c>
      <c r="H216" s="58">
        <f t="shared" si="483"/>
        <v>9.1479599999999834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2021/8/29</v>
      </c>
      <c r="M216" s="44">
        <f t="shared" ca="1" si="486"/>
        <v>15660</v>
      </c>
      <c r="N216" s="61">
        <f t="shared" ca="1" si="487"/>
        <v>0.21321873563218352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0.1522373333333335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7.4833222222222232E-2</v>
      </c>
      <c r="H217" s="58">
        <f t="shared" ref="H217:H230" si="502">IF(G217="",$F$1*C217-B217,G217-B217)</f>
        <v>10.102485000000001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2021/8/29</v>
      </c>
      <c r="M217" s="44">
        <f t="shared" ref="M217:M230" ca="1" si="505">(L217-K217+1)*B217</f>
        <v>15525</v>
      </c>
      <c r="N217" s="61">
        <f t="shared" ref="N217:N230" ca="1" si="506">H217/M217*365</f>
        <v>0.23751414009661839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0.14516677777777781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6.993822222222211E-2</v>
      </c>
      <c r="H218" s="58">
        <f t="shared" si="502"/>
        <v>9.4416599999999846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2021/8/29</v>
      </c>
      <c r="M218" s="44">
        <f t="shared" ca="1" si="505"/>
        <v>15120</v>
      </c>
      <c r="N218" s="61">
        <f t="shared" ca="1" si="506"/>
        <v>0.22792367063492025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0.1500617777777779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7.2875222222222008E-2</v>
      </c>
      <c r="H219" s="58">
        <f t="shared" si="502"/>
        <v>9.838154999999972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2021/8/29</v>
      </c>
      <c r="M219" s="44">
        <f t="shared" ca="1" si="505"/>
        <v>14985</v>
      </c>
      <c r="N219" s="61">
        <f t="shared" ca="1" si="506"/>
        <v>0.23963473973973906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0.14712477777777802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6.3846666666666524E-2</v>
      </c>
      <c r="H220" s="58">
        <f t="shared" si="502"/>
        <v>8.6192999999999813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2021/8/29</v>
      </c>
      <c r="M220" s="44">
        <f t="shared" ca="1" si="505"/>
        <v>14850</v>
      </c>
      <c r="N220" s="61">
        <f t="shared" ca="1" si="506"/>
        <v>0.21185484848484801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0.1561533333333335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7.4833222222222232E-2</v>
      </c>
      <c r="H221" s="58">
        <f t="shared" si="502"/>
        <v>10.102485000000001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2021/8/29</v>
      </c>
      <c r="M221" s="44">
        <f t="shared" ca="1" si="505"/>
        <v>14715</v>
      </c>
      <c r="N221" s="61">
        <f t="shared" ca="1" si="506"/>
        <v>0.25058831294597356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0.14516677777777781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6.1344777777777734E-2</v>
      </c>
      <c r="H222" s="58">
        <f t="shared" si="502"/>
        <v>8.2815449999999942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2021/8/29</v>
      </c>
      <c r="M222" s="44">
        <f t="shared" ca="1" si="505"/>
        <v>14580</v>
      </c>
      <c r="N222" s="61">
        <f t="shared" ca="1" si="506"/>
        <v>0.2073226286008229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0.15865522222222228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5.2860111111111031E-2</v>
      </c>
      <c r="H223" s="58">
        <f t="shared" si="502"/>
        <v>7.1361149999999895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2021/8/29</v>
      </c>
      <c r="M223" s="44">
        <f t="shared" ca="1" si="505"/>
        <v>14175</v>
      </c>
      <c r="N223" s="61">
        <f t="shared" ca="1" si="506"/>
        <v>0.18375181481481456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0.167139888888889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4.9488000000000011E-2</v>
      </c>
      <c r="H224" s="58">
        <f t="shared" si="502"/>
        <v>6.6808800000000019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2021/8/29</v>
      </c>
      <c r="M224" s="44">
        <f t="shared" ca="1" si="505"/>
        <v>14040</v>
      </c>
      <c r="N224" s="61">
        <f t="shared" ca="1" si="506"/>
        <v>0.17368384615384622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0.17051200000000002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5.1228444444444465E-2</v>
      </c>
      <c r="H225" s="58">
        <f t="shared" si="502"/>
        <v>6.9158400000000029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2021/8/29</v>
      </c>
      <c r="M225" s="44">
        <f t="shared" ca="1" si="505"/>
        <v>13905</v>
      </c>
      <c r="N225" s="61">
        <f t="shared" ca="1" si="506"/>
        <v>0.1815376914778857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0.16877155555555556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5.5579555555555597E-2</v>
      </c>
      <c r="H226" s="58">
        <f t="shared" si="502"/>
        <v>7.5032400000000052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2021/8/29</v>
      </c>
      <c r="M226" s="44">
        <f t="shared" ca="1" si="505"/>
        <v>13770</v>
      </c>
      <c r="N226" s="61">
        <f t="shared" ca="1" si="506"/>
        <v>0.19888762527233128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0.16442044444444442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5.8516555555555502E-2</v>
      </c>
      <c r="H227" s="58">
        <f t="shared" si="502"/>
        <v>7.8997349999999926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2021/8/29</v>
      </c>
      <c r="M227" s="44">
        <f t="shared" ca="1" si="505"/>
        <v>13635</v>
      </c>
      <c r="N227" s="61">
        <f t="shared" ca="1" si="506"/>
        <v>0.21147072057205701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0.16148344444444451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5.5905888888888824E-2</v>
      </c>
      <c r="H228" s="58">
        <f t="shared" si="502"/>
        <v>7.5472949999999912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2021/8/29</v>
      </c>
      <c r="M228" s="44">
        <f t="shared" ca="1" si="505"/>
        <v>13230</v>
      </c>
      <c r="N228" s="61">
        <f t="shared" ca="1" si="506"/>
        <v>0.20822091269841245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0.16409411111111122</v>
      </c>
    </row>
    <row r="229" spans="1:29">
      <c r="A229" s="181" t="s">
        <v>2396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4.4157888888888774E-2</v>
      </c>
      <c r="H229" s="58">
        <f t="shared" si="502"/>
        <v>5.9613149999999848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2021/8/29</v>
      </c>
      <c r="M229" s="44">
        <f t="shared" ca="1" si="505"/>
        <v>13095</v>
      </c>
      <c r="N229" s="61">
        <f t="shared" ca="1" si="506"/>
        <v>0.16616112829324128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0.17584211111111125</v>
      </c>
    </row>
    <row r="230" spans="1:29">
      <c r="A230" s="181" t="s">
        <v>2398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4.2743777777777762E-2</v>
      </c>
      <c r="H230" s="58">
        <f t="shared" si="502"/>
        <v>5.7704099999999983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2021/8/29</v>
      </c>
      <c r="M230" s="44">
        <f t="shared" ca="1" si="505"/>
        <v>12960</v>
      </c>
      <c r="N230" s="61">
        <f t="shared" ca="1" si="506"/>
        <v>0.16251540509259255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0.17725622222222226</v>
      </c>
    </row>
    <row r="231" spans="1:29">
      <c r="A231" s="181" t="s">
        <v>2424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3.4150333333333178E-2</v>
      </c>
      <c r="H231" s="58">
        <f t="shared" ref="H231:H234" si="530">IF(G231="",$F$1*C231-B231,G231-B231)</f>
        <v>4.6102949999999794</v>
      </c>
      <c r="I231" s="2" t="s">
        <v>65</v>
      </c>
      <c r="J231" s="33" t="s">
        <v>2425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2021/8/29</v>
      </c>
      <c r="M231" s="44">
        <f t="shared" ref="M231:M234" ca="1" si="533">(L231-K231+1)*B231</f>
        <v>12825</v>
      </c>
      <c r="N231" s="61">
        <f t="shared" ref="N231:N234" ca="1" si="534">H231/M231*365</f>
        <v>0.13120917543859589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0.18584966666666686</v>
      </c>
    </row>
    <row r="232" spans="1:29">
      <c r="A232" s="181" t="s">
        <v>2426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3.5890777777777841E-2</v>
      </c>
      <c r="H232" s="58">
        <f t="shared" si="530"/>
        <v>4.8452550000000087</v>
      </c>
      <c r="I232" s="2" t="s">
        <v>65</v>
      </c>
      <c r="J232" s="33" t="s">
        <v>2427</v>
      </c>
      <c r="K232" s="59">
        <f t="shared" si="531"/>
        <v>44344</v>
      </c>
      <c r="L232" s="60" t="str">
        <f t="shared" ca="1" si="532"/>
        <v>2021/8/29</v>
      </c>
      <c r="M232" s="44">
        <f t="shared" ca="1" si="533"/>
        <v>12690</v>
      </c>
      <c r="N232" s="61">
        <f t="shared" ca="1" si="534"/>
        <v>0.13936312647754162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0.1841092222222222</v>
      </c>
    </row>
    <row r="233" spans="1:29">
      <c r="A233" s="181" t="s">
        <v>2428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2.7079777777777703E-2</v>
      </c>
      <c r="H233" s="58">
        <f t="shared" si="530"/>
        <v>3.6557699999999897</v>
      </c>
      <c r="I233" s="2" t="s">
        <v>65</v>
      </c>
      <c r="J233" s="33" t="s">
        <v>2429</v>
      </c>
      <c r="K233" s="59">
        <f t="shared" si="531"/>
        <v>44347</v>
      </c>
      <c r="L233" s="60" t="str">
        <f t="shared" ca="1" si="532"/>
        <v>2021/8/29</v>
      </c>
      <c r="M233" s="44">
        <f t="shared" ca="1" si="533"/>
        <v>12285</v>
      </c>
      <c r="N233" s="61">
        <f t="shared" ca="1" si="534"/>
        <v>0.10861669108669078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0.19292022222222233</v>
      </c>
    </row>
    <row r="234" spans="1:29">
      <c r="A234" s="181" t="s">
        <v>2430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2.5556888888888806E-2</v>
      </c>
      <c r="H234" s="58">
        <f t="shared" si="530"/>
        <v>3.4501799999999889</v>
      </c>
      <c r="I234" s="2" t="s">
        <v>65</v>
      </c>
      <c r="J234" s="33" t="s">
        <v>2431</v>
      </c>
      <c r="K234" s="59">
        <f t="shared" si="531"/>
        <v>44348</v>
      </c>
      <c r="L234" s="60" t="str">
        <f t="shared" ca="1" si="532"/>
        <v>2021/8/29</v>
      </c>
      <c r="M234" s="44">
        <f t="shared" ca="1" si="533"/>
        <v>12150</v>
      </c>
      <c r="N234" s="61">
        <f t="shared" ca="1" si="534"/>
        <v>0.10364738271604904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0.19444311111111123</v>
      </c>
    </row>
    <row r="235" spans="1:29">
      <c r="A235" s="235" t="s">
        <v>2432</v>
      </c>
      <c r="B235" s="2">
        <v>135</v>
      </c>
      <c r="C235" s="177">
        <v>95</v>
      </c>
      <c r="D235" s="178">
        <v>1.4202999999999999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3.3388888888888836E-2</v>
      </c>
      <c r="H235" s="58">
        <f t="shared" ref="H235:H238" si="549">IF(G235="",$F$1*C235-B235,G235-B235)</f>
        <v>4.5074999999999932</v>
      </c>
      <c r="I235" s="2" t="s">
        <v>65</v>
      </c>
      <c r="J235" s="33" t="s">
        <v>2433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2021/8/29</v>
      </c>
      <c r="M235" s="44">
        <f t="shared" ref="M235:M238" ca="1" si="552">(L235-K235+1)*B235</f>
        <v>12015</v>
      </c>
      <c r="N235" s="61">
        <f t="shared" ref="N235:N238" ca="1" si="553">H235/M235*365</f>
        <v>0.13693196004993738</v>
      </c>
      <c r="O235" s="35">
        <f t="shared" ref="O235:O238" si="554">D235*C235</f>
        <v>134.92849999999999</v>
      </c>
      <c r="P235" s="35">
        <f t="shared" ref="P235:P238" si="555">O235-B235</f>
        <v>-7.1500000000014552E-2</v>
      </c>
      <c r="Q235" s="36">
        <f t="shared" ref="Q235:Q238" si="556">B235/150</f>
        <v>0.9</v>
      </c>
      <c r="R235" s="37">
        <f t="shared" ref="R235:R238" si="557">R234+C235-T235</f>
        <v>22201.919999999969</v>
      </c>
      <c r="S235" s="38">
        <f t="shared" ref="S235:S238" si="558">R235*D235</f>
        <v>31533.386975999954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98077.746975999937</v>
      </c>
      <c r="X235" s="1">
        <f t="shared" ref="X235:X238" si="561">X234+B235</f>
        <v>83180</v>
      </c>
      <c r="Y235" s="37">
        <f t="shared" ref="Y235:Y238" si="562">W235-X235</f>
        <v>14897.746975999937</v>
      </c>
      <c r="Z235" s="183">
        <f t="shared" ref="Z235:Z238" si="563">W235/X235-1</f>
        <v>0.17910251233469499</v>
      </c>
      <c r="AA235" s="183">
        <f>SUM($C$2:C235)*D235/SUM($B$2:B235)-1</f>
        <v>6.845497004878065E-2</v>
      </c>
      <c r="AB235" s="183">
        <f t="shared" ref="AB235:AB238" si="564">Z235-AA235</f>
        <v>0.11064754228591434</v>
      </c>
      <c r="AC235" s="40">
        <f t="shared" ref="AC235:AC238" si="565">IF(E235-F235&lt;0,"达成",E235-F235)</f>
        <v>0.1866111111111112</v>
      </c>
    </row>
    <row r="236" spans="1:29">
      <c r="A236" s="235" t="s">
        <v>2434</v>
      </c>
      <c r="B236" s="2">
        <v>135</v>
      </c>
      <c r="C236" s="177">
        <v>95.16</v>
      </c>
      <c r="D236" s="178">
        <v>1.4179999999999999</v>
      </c>
      <c r="E236" s="32">
        <f t="shared" si="547"/>
        <v>0.22000000000000003</v>
      </c>
      <c r="F236" s="26">
        <f t="shared" si="548"/>
        <v>3.512933333333329E-2</v>
      </c>
      <c r="H236" s="58">
        <f t="shared" si="549"/>
        <v>4.7424599999999941</v>
      </c>
      <c r="I236" s="2" t="s">
        <v>65</v>
      </c>
      <c r="J236" s="33" t="s">
        <v>2435</v>
      </c>
      <c r="K236" s="59">
        <f t="shared" si="550"/>
        <v>44350</v>
      </c>
      <c r="L236" s="60" t="str">
        <f t="shared" ca="1" si="551"/>
        <v>2021/8/29</v>
      </c>
      <c r="M236" s="44">
        <f t="shared" ca="1" si="552"/>
        <v>11880</v>
      </c>
      <c r="N236" s="61">
        <f t="shared" ca="1" si="553"/>
        <v>0.14570689393939376</v>
      </c>
      <c r="O236" s="35">
        <f t="shared" si="554"/>
        <v>134.93688</v>
      </c>
      <c r="P236" s="35">
        <f t="shared" si="555"/>
        <v>-6.3119999999997844E-2</v>
      </c>
      <c r="Q236" s="36">
        <f t="shared" si="556"/>
        <v>0.9</v>
      </c>
      <c r="R236" s="37">
        <f t="shared" si="557"/>
        <v>22297.079999999969</v>
      </c>
      <c r="S236" s="38">
        <f t="shared" si="558"/>
        <v>31617.259439999954</v>
      </c>
      <c r="T236" s="38"/>
      <c r="U236" s="62"/>
      <c r="V236" s="39">
        <f t="shared" si="559"/>
        <v>66544.359999999986</v>
      </c>
      <c r="W236" s="39">
        <f t="shared" si="560"/>
        <v>98161.619439999937</v>
      </c>
      <c r="X236" s="1">
        <f t="shared" si="561"/>
        <v>83315</v>
      </c>
      <c r="Y236" s="37">
        <f t="shared" si="562"/>
        <v>14846.619439999937</v>
      </c>
      <c r="Z236" s="183">
        <f t="shared" si="563"/>
        <v>0.17819863698013494</v>
      </c>
      <c r="AA236" s="183">
        <f>SUM($C$2:C236)*D236/SUM($B$2:B236)-1</f>
        <v>6.6431038368140127E-2</v>
      </c>
      <c r="AB236" s="183">
        <f t="shared" si="564"/>
        <v>0.11176759861199481</v>
      </c>
      <c r="AC236" s="40">
        <f t="shared" si="565"/>
        <v>0.18487066666666674</v>
      </c>
    </row>
    <row r="237" spans="1:29">
      <c r="A237" s="235" t="s">
        <v>2436</v>
      </c>
      <c r="B237" s="2">
        <v>135</v>
      </c>
      <c r="C237" s="177">
        <v>94.8</v>
      </c>
      <c r="D237" s="178">
        <v>1.4233</v>
      </c>
      <c r="E237" s="32">
        <f t="shared" si="547"/>
        <v>0.22000000000000003</v>
      </c>
      <c r="F237" s="26">
        <f t="shared" si="548"/>
        <v>3.1213333333333274E-2</v>
      </c>
      <c r="H237" s="58">
        <f t="shared" si="549"/>
        <v>4.213799999999992</v>
      </c>
      <c r="I237" s="2" t="s">
        <v>65</v>
      </c>
      <c r="J237" s="33" t="s">
        <v>2439</v>
      </c>
      <c r="K237" s="59">
        <f t="shared" si="550"/>
        <v>44351</v>
      </c>
      <c r="L237" s="60" t="str">
        <f t="shared" ca="1" si="551"/>
        <v>2021/8/29</v>
      </c>
      <c r="M237" s="44">
        <f t="shared" ca="1" si="552"/>
        <v>11745</v>
      </c>
      <c r="N237" s="61">
        <f t="shared" ca="1" si="553"/>
        <v>0.13095249042145568</v>
      </c>
      <c r="O237" s="35">
        <f t="shared" si="554"/>
        <v>134.92884000000001</v>
      </c>
      <c r="P237" s="35">
        <f t="shared" si="555"/>
        <v>-7.1159999999991896E-2</v>
      </c>
      <c r="Q237" s="36">
        <f t="shared" si="556"/>
        <v>0.9</v>
      </c>
      <c r="R237" s="37">
        <f t="shared" si="557"/>
        <v>22391.879999999968</v>
      </c>
      <c r="S237" s="38">
        <f t="shared" si="558"/>
        <v>31870.362803999957</v>
      </c>
      <c r="T237" s="38"/>
      <c r="U237" s="62"/>
      <c r="V237" s="39">
        <f t="shared" si="559"/>
        <v>66544.359999999986</v>
      </c>
      <c r="W237" s="39">
        <f t="shared" si="560"/>
        <v>98414.722803999946</v>
      </c>
      <c r="X237" s="1">
        <f t="shared" si="561"/>
        <v>83450</v>
      </c>
      <c r="Y237" s="37">
        <f t="shared" si="562"/>
        <v>14964.722803999946</v>
      </c>
      <c r="Z237" s="183">
        <f t="shared" si="563"/>
        <v>0.17932561778310308</v>
      </c>
      <c r="AA237" s="183">
        <f>SUM($C$2:C237)*D237/SUM($B$2:B237)-1</f>
        <v>7.0108242649903785E-2</v>
      </c>
      <c r="AB237" s="183">
        <f t="shared" si="564"/>
        <v>0.10921737513319929</v>
      </c>
      <c r="AC237" s="40">
        <f t="shared" si="565"/>
        <v>0.18878666666666677</v>
      </c>
    </row>
    <row r="238" spans="1:29">
      <c r="A238" s="235" t="s">
        <v>2437</v>
      </c>
      <c r="B238" s="2">
        <v>135</v>
      </c>
      <c r="C238" s="177">
        <v>94.41</v>
      </c>
      <c r="D238" s="178">
        <v>1.4292</v>
      </c>
      <c r="E238" s="32">
        <f t="shared" si="547"/>
        <v>0.22000000000000003</v>
      </c>
      <c r="F238" s="26">
        <f t="shared" si="548"/>
        <v>2.6970999999999818E-2</v>
      </c>
      <c r="H238" s="58">
        <f t="shared" si="549"/>
        <v>3.6410849999999755</v>
      </c>
      <c r="I238" s="2" t="s">
        <v>65</v>
      </c>
      <c r="J238" s="33" t="s">
        <v>2438</v>
      </c>
      <c r="K238" s="59">
        <f t="shared" si="550"/>
        <v>44354</v>
      </c>
      <c r="L238" s="60" t="str">
        <f t="shared" ca="1" si="551"/>
        <v>2021/8/29</v>
      </c>
      <c r="M238" s="44">
        <f t="shared" ca="1" si="552"/>
        <v>11340</v>
      </c>
      <c r="N238" s="61">
        <f t="shared" ca="1" si="553"/>
        <v>0.11719541666666587</v>
      </c>
      <c r="O238" s="35">
        <f t="shared" si="554"/>
        <v>134.93077199999999</v>
      </c>
      <c r="P238" s="35">
        <f t="shared" si="555"/>
        <v>-6.9228000000009615E-2</v>
      </c>
      <c r="Q238" s="36">
        <f t="shared" si="556"/>
        <v>0.9</v>
      </c>
      <c r="R238" s="37">
        <f t="shared" si="557"/>
        <v>22486.289999999968</v>
      </c>
      <c r="S238" s="38">
        <f t="shared" si="558"/>
        <v>32137.405667999956</v>
      </c>
      <c r="T238" s="38"/>
      <c r="U238" s="62"/>
      <c r="V238" s="39">
        <f t="shared" si="559"/>
        <v>66544.359999999986</v>
      </c>
      <c r="W238" s="39">
        <f t="shared" si="560"/>
        <v>98681.765667999949</v>
      </c>
      <c r="X238" s="1">
        <f t="shared" si="561"/>
        <v>83585</v>
      </c>
      <c r="Y238" s="37">
        <f t="shared" si="562"/>
        <v>15096.765667999949</v>
      </c>
      <c r="Z238" s="183">
        <f t="shared" si="563"/>
        <v>0.18061572851588137</v>
      </c>
      <c r="AA238" s="183">
        <f>SUM($C$2:C238)*D238/SUM($B$2:B238)-1</f>
        <v>7.4218923447280094E-2</v>
      </c>
      <c r="AB238" s="183">
        <f t="shared" si="564"/>
        <v>0.10639680506860127</v>
      </c>
      <c r="AC238" s="40">
        <f t="shared" si="565"/>
        <v>0.1930290000000002</v>
      </c>
    </row>
    <row r="239" spans="1:29">
      <c r="A239" s="235" t="s">
        <v>2467</v>
      </c>
      <c r="B239" s="2">
        <v>135</v>
      </c>
      <c r="C239" s="177">
        <v>94.87</v>
      </c>
      <c r="D239" s="178">
        <v>1.4221999999999999</v>
      </c>
      <c r="E239" s="32">
        <f t="shared" ref="E239:E252" si="566">10%*Q239+13%</f>
        <v>0.22000000000000003</v>
      </c>
      <c r="F239" s="26">
        <f t="shared" ref="F239:F252" si="567">IF(G239="",($F$1*C239-B239)/B239,H239/B239)</f>
        <v>3.1974777777777824E-2</v>
      </c>
      <c r="H239" s="58">
        <f t="shared" ref="H239:H252" si="568">IF(G239="",$F$1*C239-B239,G239-B239)</f>
        <v>4.3165950000000066</v>
      </c>
      <c r="I239" s="2" t="s">
        <v>65</v>
      </c>
      <c r="J239" s="33" t="s">
        <v>2468</v>
      </c>
      <c r="K239" s="59">
        <f t="shared" ref="K239:K252" si="569">DATE(MID(J239,1,4),MID(J239,5,2),MID(J239,7,2))</f>
        <v>44355</v>
      </c>
      <c r="L239" s="60" t="str">
        <f t="shared" ref="L239:L252" ca="1" si="570">IF(LEN(J239) &gt; 15,DATE(MID(J239,12,4),MID(J239,16,2),MID(J239,18,2)),TEXT(TODAY(),"yyyy/m/d"))</f>
        <v>2021/8/29</v>
      </c>
      <c r="M239" s="44">
        <f t="shared" ref="M239:M252" ca="1" si="571">(L239-K239+1)*B239</f>
        <v>11205</v>
      </c>
      <c r="N239" s="61">
        <f t="shared" ref="N239:N252" ca="1" si="572">H239/M239*365</f>
        <v>0.14061197456492658</v>
      </c>
      <c r="O239" s="35">
        <f t="shared" ref="O239:O252" si="573">D239*C239</f>
        <v>134.924114</v>
      </c>
      <c r="P239" s="35">
        <f t="shared" ref="P239:P252" si="574">O239-B239</f>
        <v>-7.5885999999997011E-2</v>
      </c>
      <c r="Q239" s="36">
        <f t="shared" ref="Q239:Q252" si="575">B239/150</f>
        <v>0.9</v>
      </c>
      <c r="R239" s="37">
        <f t="shared" ref="R239:R242" si="576">R238+C239-T239</f>
        <v>22581.159999999967</v>
      </c>
      <c r="S239" s="38">
        <f t="shared" ref="S239:S242" si="577">R239*D239</f>
        <v>32114.925751999952</v>
      </c>
      <c r="T239" s="38"/>
      <c r="U239" s="62"/>
      <c r="V239" s="39">
        <f t="shared" ref="V239:V242" si="578">U239+V238</f>
        <v>66544.359999999986</v>
      </c>
      <c r="W239" s="39">
        <f t="shared" ref="W239:W242" si="579">S239+V239</f>
        <v>98659.285751999938</v>
      </c>
      <c r="X239" s="1">
        <f t="shared" ref="X239:X242" si="580">X238+B239</f>
        <v>83720</v>
      </c>
      <c r="Y239" s="37">
        <f t="shared" ref="Y239:Y242" si="581">W239-X239</f>
        <v>14939.285751999938</v>
      </c>
      <c r="Z239" s="183">
        <f t="shared" ref="Z239:Z242" si="582">W239/X239-1</f>
        <v>0.17844345140945927</v>
      </c>
      <c r="AA239" s="183">
        <f>SUM($C$2:C239)*D239/SUM($B$2:B239)-1</f>
        <v>6.8657624608501333E-2</v>
      </c>
      <c r="AB239" s="183">
        <f t="shared" ref="AB239:AB242" si="583">Z239-AA239</f>
        <v>0.10978582680095794</v>
      </c>
      <c r="AC239" s="40">
        <f t="shared" ref="AC239:AC242" si="584">IF(E239-F239&lt;0,"达成",E239-F239)</f>
        <v>0.1880252222222222</v>
      </c>
    </row>
    <row r="240" spans="1:29">
      <c r="A240" s="181" t="s">
        <v>2469</v>
      </c>
      <c r="B240" s="2">
        <v>135</v>
      </c>
      <c r="C240" s="177">
        <v>94.75</v>
      </c>
      <c r="D240" s="178">
        <v>1.4240999999999999</v>
      </c>
      <c r="E240" s="32">
        <f t="shared" si="566"/>
        <v>0.22000000000000003</v>
      </c>
      <c r="F240" s="26">
        <f t="shared" si="567"/>
        <v>3.0669444444444489E-2</v>
      </c>
      <c r="H240" s="58">
        <f t="shared" si="568"/>
        <v>4.1403750000000059</v>
      </c>
      <c r="I240" s="2" t="s">
        <v>65</v>
      </c>
      <c r="J240" s="33" t="s">
        <v>2470</v>
      </c>
      <c r="K240" s="59">
        <f t="shared" si="569"/>
        <v>44356</v>
      </c>
      <c r="L240" s="60" t="str">
        <f t="shared" ca="1" si="570"/>
        <v>2021/8/29</v>
      </c>
      <c r="M240" s="44">
        <f t="shared" ca="1" si="571"/>
        <v>11070</v>
      </c>
      <c r="N240" s="61">
        <f t="shared" ca="1" si="572"/>
        <v>0.13651642953929558</v>
      </c>
      <c r="O240" s="35">
        <f t="shared" si="573"/>
        <v>134.93347499999999</v>
      </c>
      <c r="P240" s="35">
        <f t="shared" si="574"/>
        <v>-6.6525000000012824E-2</v>
      </c>
      <c r="Q240" s="36">
        <f t="shared" si="575"/>
        <v>0.9</v>
      </c>
      <c r="R240" s="37">
        <f t="shared" si="576"/>
        <v>22675.909999999967</v>
      </c>
      <c r="S240" s="38">
        <f t="shared" si="577"/>
        <v>32292.763430999952</v>
      </c>
      <c r="T240" s="38"/>
      <c r="U240" s="62"/>
      <c r="V240" s="39">
        <f t="shared" si="578"/>
        <v>66544.359999999986</v>
      </c>
      <c r="W240" s="39">
        <f t="shared" si="579"/>
        <v>98837.123430999942</v>
      </c>
      <c r="X240" s="1">
        <f t="shared" si="580"/>
        <v>83855</v>
      </c>
      <c r="Y240" s="37">
        <f t="shared" si="581"/>
        <v>14982.123430999942</v>
      </c>
      <c r="Z240" s="183">
        <f t="shared" si="582"/>
        <v>0.17866702559179459</v>
      </c>
      <c r="AA240" s="183">
        <f>SUM($C$2:C240)*D240/SUM($B$2:B240)-1</f>
        <v>6.9782107303102858E-2</v>
      </c>
      <c r="AB240" s="183">
        <f t="shared" si="583"/>
        <v>0.10888491828869173</v>
      </c>
      <c r="AC240" s="40">
        <f t="shared" si="584"/>
        <v>0.18933055555555553</v>
      </c>
    </row>
    <row r="241" spans="1:29">
      <c r="A241" s="181" t="s">
        <v>2471</v>
      </c>
      <c r="B241" s="2">
        <v>135</v>
      </c>
      <c r="C241" s="177">
        <v>93.68</v>
      </c>
      <c r="D241" s="178">
        <v>1.4402999999999999</v>
      </c>
      <c r="E241" s="32">
        <f t="shared" si="566"/>
        <v>0.22000000000000003</v>
      </c>
      <c r="F241" s="26">
        <f t="shared" si="567"/>
        <v>1.9030222222222323E-2</v>
      </c>
      <c r="H241" s="58">
        <f t="shared" si="568"/>
        <v>2.5690800000000138</v>
      </c>
      <c r="I241" s="2" t="s">
        <v>65</v>
      </c>
      <c r="J241" s="33" t="s">
        <v>2472</v>
      </c>
      <c r="K241" s="59">
        <f t="shared" si="569"/>
        <v>44357</v>
      </c>
      <c r="L241" s="60" t="str">
        <f t="shared" ca="1" si="570"/>
        <v>2021/8/29</v>
      </c>
      <c r="M241" s="44">
        <f t="shared" ca="1" si="571"/>
        <v>10935</v>
      </c>
      <c r="N241" s="61">
        <f t="shared" ca="1" si="572"/>
        <v>8.5753470507545046E-2</v>
      </c>
      <c r="O241" s="35">
        <f t="shared" si="573"/>
        <v>134.92730399999999</v>
      </c>
      <c r="P241" s="35">
        <f t="shared" si="574"/>
        <v>-7.2696000000007643E-2</v>
      </c>
      <c r="Q241" s="36">
        <f t="shared" si="575"/>
        <v>0.9</v>
      </c>
      <c r="R241" s="37">
        <f t="shared" si="576"/>
        <v>22769.589999999967</v>
      </c>
      <c r="S241" s="38">
        <f t="shared" si="577"/>
        <v>32795.040476999951</v>
      </c>
      <c r="T241" s="38"/>
      <c r="U241" s="62"/>
      <c r="V241" s="39">
        <f t="shared" si="578"/>
        <v>66544.359999999986</v>
      </c>
      <c r="W241" s="39">
        <f t="shared" si="579"/>
        <v>99339.40047699993</v>
      </c>
      <c r="X241" s="1">
        <f t="shared" si="580"/>
        <v>83990</v>
      </c>
      <c r="Y241" s="37">
        <f t="shared" si="581"/>
        <v>15349.40047699993</v>
      </c>
      <c r="Z241" s="183">
        <f t="shared" si="582"/>
        <v>0.18275271433503915</v>
      </c>
      <c r="AA241" s="183">
        <f>SUM($C$2:C241)*D241/SUM($B$2:B241)-1</f>
        <v>8.1598670152091435E-2</v>
      </c>
      <c r="AB241" s="183">
        <f t="shared" si="583"/>
        <v>0.10115404418294771</v>
      </c>
      <c r="AC241" s="40">
        <f t="shared" si="584"/>
        <v>0.20096977777777769</v>
      </c>
    </row>
    <row r="242" spans="1:29">
      <c r="A242" s="181" t="s">
        <v>2473</v>
      </c>
      <c r="B242" s="2">
        <v>135</v>
      </c>
      <c r="C242" s="177">
        <v>94.22</v>
      </c>
      <c r="D242" s="178">
        <v>1.4320999999999999</v>
      </c>
      <c r="E242" s="32">
        <f t="shared" si="566"/>
        <v>0.22000000000000003</v>
      </c>
      <c r="F242" s="26">
        <f t="shared" si="567"/>
        <v>2.4904222222222137E-2</v>
      </c>
      <c r="H242" s="58">
        <f t="shared" si="568"/>
        <v>3.3620699999999886</v>
      </c>
      <c r="I242" s="2" t="s">
        <v>65</v>
      </c>
      <c r="J242" s="33" t="s">
        <v>2474</v>
      </c>
      <c r="K242" s="59">
        <f t="shared" si="569"/>
        <v>44358</v>
      </c>
      <c r="L242" s="60" t="str">
        <f t="shared" ca="1" si="570"/>
        <v>2021/8/29</v>
      </c>
      <c r="M242" s="44">
        <f t="shared" ca="1" si="571"/>
        <v>10800</v>
      </c>
      <c r="N242" s="61">
        <f t="shared" ca="1" si="572"/>
        <v>0.1136255138888885</v>
      </c>
      <c r="O242" s="35">
        <f t="shared" si="573"/>
        <v>134.93246199999999</v>
      </c>
      <c r="P242" s="35">
        <f t="shared" si="574"/>
        <v>-6.7538000000013199E-2</v>
      </c>
      <c r="Q242" s="36">
        <f t="shared" si="575"/>
        <v>0.9</v>
      </c>
      <c r="R242" s="37">
        <f t="shared" si="576"/>
        <v>22863.809999999969</v>
      </c>
      <c r="S242" s="38">
        <f t="shared" si="577"/>
        <v>32743.262300999952</v>
      </c>
      <c r="T242" s="38"/>
      <c r="U242" s="62"/>
      <c r="V242" s="39">
        <f t="shared" si="578"/>
        <v>66544.359999999986</v>
      </c>
      <c r="W242" s="39">
        <f t="shared" si="579"/>
        <v>99287.622300999938</v>
      </c>
      <c r="X242" s="1">
        <f t="shared" si="580"/>
        <v>84125</v>
      </c>
      <c r="Y242" s="37">
        <f t="shared" si="581"/>
        <v>15162.622300999938</v>
      </c>
      <c r="Z242" s="183">
        <f t="shared" si="582"/>
        <v>0.18023919525705723</v>
      </c>
      <c r="AA242" s="183">
        <f>SUM($C$2:C242)*D242/SUM($B$2:B242)-1</f>
        <v>7.5117389872219942E-2</v>
      </c>
      <c r="AB242" s="183">
        <f t="shared" si="583"/>
        <v>0.10512180538483729</v>
      </c>
      <c r="AC242" s="40">
        <f t="shared" si="584"/>
        <v>0.1950957777777779</v>
      </c>
    </row>
    <row r="243" spans="1:29">
      <c r="A243" s="181" t="s">
        <v>2475</v>
      </c>
      <c r="B243" s="2">
        <v>135</v>
      </c>
      <c r="C243" s="177">
        <v>94.99</v>
      </c>
      <c r="D243" s="178">
        <v>1.4205000000000001</v>
      </c>
      <c r="E243" s="32">
        <f t="shared" si="566"/>
        <v>0.22000000000000003</v>
      </c>
      <c r="F243" s="26">
        <f t="shared" si="567"/>
        <v>3.3280111111110955E-2</v>
      </c>
      <c r="H243" s="58">
        <f t="shared" si="568"/>
        <v>4.4928149999999789</v>
      </c>
      <c r="I243" s="2" t="s">
        <v>65</v>
      </c>
      <c r="J243" s="33" t="s">
        <v>2476</v>
      </c>
      <c r="K243" s="59">
        <f t="shared" si="569"/>
        <v>44362</v>
      </c>
      <c r="L243" s="60" t="str">
        <f t="shared" ca="1" si="570"/>
        <v>2021/8/29</v>
      </c>
      <c r="M243" s="44">
        <f t="shared" ca="1" si="571"/>
        <v>10260</v>
      </c>
      <c r="N243" s="61">
        <f t="shared" ca="1" si="572"/>
        <v>0.15983211257309865</v>
      </c>
      <c r="O243" s="35">
        <f t="shared" si="573"/>
        <v>134.93329500000002</v>
      </c>
      <c r="P243" s="35">
        <f t="shared" si="574"/>
        <v>-6.6704999999984693E-2</v>
      </c>
      <c r="Q243" s="36">
        <f t="shared" si="575"/>
        <v>0.9</v>
      </c>
      <c r="R243" s="37">
        <f t="shared" ref="R243:R252" si="585">R242+C243-T243</f>
        <v>22958.79999999997</v>
      </c>
      <c r="S243" s="38">
        <f t="shared" ref="S243:S252" si="586">R243*D243</f>
        <v>32612.975399999959</v>
      </c>
      <c r="T243" s="38"/>
      <c r="U243" s="62"/>
      <c r="V243" s="39">
        <f t="shared" ref="V243:V252" si="587">U243+V242</f>
        <v>66544.359999999986</v>
      </c>
      <c r="W243" s="39">
        <f t="shared" ref="W243:W252" si="588">S243+V243</f>
        <v>99157.335399999953</v>
      </c>
      <c r="X243" s="1">
        <f t="shared" ref="X243:X252" si="589">X242+B243</f>
        <v>84260</v>
      </c>
      <c r="Y243" s="37">
        <f t="shared" ref="Y243:Y252" si="590">W243-X243</f>
        <v>14897.335399999953</v>
      </c>
      <c r="Z243" s="183">
        <f t="shared" ref="Z243:Z252" si="591">W243/X243-1</f>
        <v>0.17680198670780856</v>
      </c>
      <c r="AA243" s="183">
        <f>SUM($C$2:C243)*D243/SUM($B$2:B243)-1</f>
        <v>6.6125191800189054E-2</v>
      </c>
      <c r="AB243" s="183">
        <f t="shared" ref="AB243:AB252" si="592">Z243-AA243</f>
        <v>0.1106767949076195</v>
      </c>
      <c r="AC243" s="40">
        <f t="shared" ref="AC243:AC252" si="593">IF(E243-F243&lt;0,"达成",E243-F243)</f>
        <v>0.18671988888888907</v>
      </c>
    </row>
    <row r="244" spans="1:29">
      <c r="A244" s="181" t="s">
        <v>2477</v>
      </c>
      <c r="B244" s="2">
        <v>135</v>
      </c>
      <c r="C244" s="177">
        <v>96.25</v>
      </c>
      <c r="D244" s="178">
        <v>1.4018999999999999</v>
      </c>
      <c r="E244" s="32">
        <f t="shared" si="566"/>
        <v>0.22000000000000003</v>
      </c>
      <c r="F244" s="26">
        <f t="shared" si="567"/>
        <v>4.6986111111111013E-2</v>
      </c>
      <c r="H244" s="58">
        <f t="shared" si="568"/>
        <v>6.3431249999999864</v>
      </c>
      <c r="I244" s="2" t="s">
        <v>65</v>
      </c>
      <c r="J244" s="33" t="s">
        <v>2478</v>
      </c>
      <c r="K244" s="59">
        <f t="shared" si="569"/>
        <v>44363</v>
      </c>
      <c r="L244" s="60" t="str">
        <f t="shared" ca="1" si="570"/>
        <v>2021/8/29</v>
      </c>
      <c r="M244" s="44">
        <f t="shared" ca="1" si="571"/>
        <v>10125</v>
      </c>
      <c r="N244" s="61">
        <f t="shared" ca="1" si="572"/>
        <v>0.22866574074074025</v>
      </c>
      <c r="O244" s="35">
        <f t="shared" si="573"/>
        <v>134.932875</v>
      </c>
      <c r="P244" s="35">
        <f t="shared" si="574"/>
        <v>-6.712500000000432E-2</v>
      </c>
      <c r="Q244" s="36">
        <f t="shared" si="575"/>
        <v>0.9</v>
      </c>
      <c r="R244" s="37">
        <f t="shared" si="585"/>
        <v>23055.04999999997</v>
      </c>
      <c r="S244" s="38">
        <f t="shared" si="586"/>
        <v>32320.874594999957</v>
      </c>
      <c r="T244" s="38"/>
      <c r="U244" s="62"/>
      <c r="V244" s="39">
        <f t="shared" si="587"/>
        <v>66544.359999999986</v>
      </c>
      <c r="W244" s="39">
        <f t="shared" si="588"/>
        <v>98865.234594999944</v>
      </c>
      <c r="X244" s="1">
        <f t="shared" si="589"/>
        <v>84395</v>
      </c>
      <c r="Y244" s="37">
        <f t="shared" si="590"/>
        <v>14470.234594999944</v>
      </c>
      <c r="Z244" s="183">
        <f t="shared" si="591"/>
        <v>0.17145843468214883</v>
      </c>
      <c r="AA244" s="183">
        <f>SUM($C$2:C244)*D244/SUM($B$2:B244)-1</f>
        <v>5.1942955232285648E-2</v>
      </c>
      <c r="AB244" s="183">
        <f t="shared" si="592"/>
        <v>0.11951547944986318</v>
      </c>
      <c r="AC244" s="40">
        <f t="shared" si="593"/>
        <v>0.17301388888888902</v>
      </c>
    </row>
    <row r="245" spans="1:29">
      <c r="A245" s="181" t="s">
        <v>2479</v>
      </c>
      <c r="B245" s="2">
        <v>135</v>
      </c>
      <c r="C245" s="177">
        <v>95.48</v>
      </c>
      <c r="D245" s="178">
        <v>1.4132</v>
      </c>
      <c r="E245" s="32">
        <f t="shared" si="566"/>
        <v>0.22000000000000003</v>
      </c>
      <c r="F245" s="26">
        <f t="shared" si="567"/>
        <v>3.8610222222222192E-2</v>
      </c>
      <c r="H245" s="58">
        <f t="shared" si="568"/>
        <v>5.212379999999996</v>
      </c>
      <c r="I245" s="2" t="s">
        <v>65</v>
      </c>
      <c r="J245" s="33" t="s">
        <v>2480</v>
      </c>
      <c r="K245" s="59">
        <f t="shared" si="569"/>
        <v>44364</v>
      </c>
      <c r="L245" s="60" t="str">
        <f t="shared" ca="1" si="570"/>
        <v>2021/8/29</v>
      </c>
      <c r="M245" s="44">
        <f t="shared" ca="1" si="571"/>
        <v>9990</v>
      </c>
      <c r="N245" s="61">
        <f t="shared" ca="1" si="572"/>
        <v>0.19044231231231215</v>
      </c>
      <c r="O245" s="35">
        <f t="shared" si="573"/>
        <v>134.93233600000002</v>
      </c>
      <c r="P245" s="35">
        <f t="shared" si="574"/>
        <v>-6.7663999999979296E-2</v>
      </c>
      <c r="Q245" s="36">
        <f t="shared" si="575"/>
        <v>0.9</v>
      </c>
      <c r="R245" s="37">
        <f t="shared" si="585"/>
        <v>23150.52999999997</v>
      </c>
      <c r="S245" s="38">
        <f t="shared" si="586"/>
        <v>32716.328995999957</v>
      </c>
      <c r="T245" s="38"/>
      <c r="U245" s="62"/>
      <c r="V245" s="39">
        <f t="shared" si="587"/>
        <v>66544.359999999986</v>
      </c>
      <c r="W245" s="39">
        <f t="shared" si="588"/>
        <v>99260.688995999939</v>
      </c>
      <c r="X245" s="1">
        <f t="shared" si="589"/>
        <v>84530</v>
      </c>
      <c r="Y245" s="37">
        <f t="shared" si="590"/>
        <v>14730.688995999939</v>
      </c>
      <c r="Z245" s="183">
        <f t="shared" si="591"/>
        <v>0.17426581090736937</v>
      </c>
      <c r="AA245" s="183">
        <f>SUM($C$2:C245)*D245/SUM($B$2:B245)-1</f>
        <v>6.0165910529595301E-2</v>
      </c>
      <c r="AB245" s="183">
        <f t="shared" si="592"/>
        <v>0.11409990037777407</v>
      </c>
      <c r="AC245" s="40">
        <f t="shared" si="593"/>
        <v>0.18138977777777784</v>
      </c>
    </row>
    <row r="246" spans="1:29">
      <c r="A246" s="181" t="s">
        <v>2481</v>
      </c>
      <c r="B246" s="2">
        <v>135</v>
      </c>
      <c r="C246" s="177">
        <v>94.79</v>
      </c>
      <c r="D246" s="178">
        <v>1.4234</v>
      </c>
      <c r="E246" s="32">
        <f t="shared" si="566"/>
        <v>0.22000000000000003</v>
      </c>
      <c r="F246" s="26">
        <f t="shared" si="567"/>
        <v>3.1104555555555601E-2</v>
      </c>
      <c r="H246" s="58">
        <f t="shared" si="568"/>
        <v>4.1991150000000061</v>
      </c>
      <c r="I246" s="2" t="s">
        <v>65</v>
      </c>
      <c r="J246" s="33" t="s">
        <v>2482</v>
      </c>
      <c r="K246" s="59">
        <f t="shared" si="569"/>
        <v>44365</v>
      </c>
      <c r="L246" s="60" t="str">
        <f t="shared" ca="1" si="570"/>
        <v>2021/8/29</v>
      </c>
      <c r="M246" s="44">
        <f t="shared" ca="1" si="571"/>
        <v>9855</v>
      </c>
      <c r="N246" s="61">
        <f t="shared" ca="1" si="572"/>
        <v>0.15552277777777801</v>
      </c>
      <c r="O246" s="35">
        <f t="shared" si="573"/>
        <v>134.92408600000002</v>
      </c>
      <c r="P246" s="35">
        <f t="shared" si="574"/>
        <v>-7.5913999999983162E-2</v>
      </c>
      <c r="Q246" s="36">
        <f t="shared" si="575"/>
        <v>0.9</v>
      </c>
      <c r="R246" s="37">
        <f t="shared" si="585"/>
        <v>23245.319999999971</v>
      </c>
      <c r="S246" s="38">
        <f t="shared" si="586"/>
        <v>33087.38848799996</v>
      </c>
      <c r="T246" s="38"/>
      <c r="U246" s="62"/>
      <c r="V246" s="39">
        <f t="shared" si="587"/>
        <v>66544.359999999986</v>
      </c>
      <c r="W246" s="39">
        <f t="shared" si="588"/>
        <v>99631.748487999954</v>
      </c>
      <c r="X246" s="1">
        <f t="shared" si="589"/>
        <v>84665</v>
      </c>
      <c r="Y246" s="37">
        <f t="shared" si="590"/>
        <v>14966.748487999954</v>
      </c>
      <c r="Z246" s="183">
        <f t="shared" si="591"/>
        <v>0.17677609978149111</v>
      </c>
      <c r="AA246" s="183">
        <f>SUM($C$2:C246)*D246/SUM($B$2:B246)-1</f>
        <v>6.7531454071661834E-2</v>
      </c>
      <c r="AB246" s="183">
        <f t="shared" si="592"/>
        <v>0.10924464570982928</v>
      </c>
      <c r="AC246" s="40">
        <f t="shared" si="593"/>
        <v>0.18889544444444442</v>
      </c>
    </row>
    <row r="247" spans="1:29">
      <c r="A247" s="181" t="s">
        <v>2483</v>
      </c>
      <c r="B247" s="2">
        <v>135</v>
      </c>
      <c r="C247" s="177">
        <v>94.08</v>
      </c>
      <c r="D247" s="178">
        <v>1.4341999999999999</v>
      </c>
      <c r="E247" s="32">
        <f t="shared" si="566"/>
        <v>0.22000000000000003</v>
      </c>
      <c r="F247" s="26">
        <f t="shared" si="567"/>
        <v>2.3381333333333244E-2</v>
      </c>
      <c r="H247" s="58">
        <f t="shared" si="568"/>
        <v>3.1564799999999877</v>
      </c>
      <c r="I247" s="2" t="s">
        <v>65</v>
      </c>
      <c r="J247" s="33" t="s">
        <v>2484</v>
      </c>
      <c r="K247" s="59">
        <f t="shared" si="569"/>
        <v>44368</v>
      </c>
      <c r="L247" s="60" t="str">
        <f t="shared" ca="1" si="570"/>
        <v>2021/8/29</v>
      </c>
      <c r="M247" s="44">
        <f t="shared" ca="1" si="571"/>
        <v>9450</v>
      </c>
      <c r="N247" s="61">
        <f t="shared" ca="1" si="572"/>
        <v>0.1219169523809519</v>
      </c>
      <c r="O247" s="35">
        <f t="shared" si="573"/>
        <v>134.92953599999998</v>
      </c>
      <c r="P247" s="35">
        <f t="shared" si="574"/>
        <v>-7.0464000000015403E-2</v>
      </c>
      <c r="Q247" s="36">
        <f t="shared" si="575"/>
        <v>0.9</v>
      </c>
      <c r="R247" s="37">
        <f t="shared" si="585"/>
        <v>23339.399999999972</v>
      </c>
      <c r="S247" s="38">
        <f t="shared" si="586"/>
        <v>33473.367479999957</v>
      </c>
      <c r="T247" s="38"/>
      <c r="U247" s="62"/>
      <c r="V247" s="39">
        <f t="shared" si="587"/>
        <v>66544.359999999986</v>
      </c>
      <c r="W247" s="39">
        <f t="shared" si="588"/>
        <v>100017.72747999994</v>
      </c>
      <c r="X247" s="1">
        <f t="shared" si="589"/>
        <v>84800</v>
      </c>
      <c r="Y247" s="37">
        <f t="shared" si="590"/>
        <v>15217.727479999943</v>
      </c>
      <c r="Z247" s="183">
        <f t="shared" si="591"/>
        <v>0.17945433349056539</v>
      </c>
      <c r="AA247" s="183">
        <f>SUM($C$2:C247)*D247/SUM($B$2:B247)-1</f>
        <v>7.5313713994439757E-2</v>
      </c>
      <c r="AB247" s="183">
        <f t="shared" si="592"/>
        <v>0.10414061949612563</v>
      </c>
      <c r="AC247" s="40">
        <f t="shared" si="593"/>
        <v>0.19661866666666677</v>
      </c>
    </row>
    <row r="248" spans="1:29">
      <c r="A248" s="181" t="s">
        <v>2485</v>
      </c>
      <c r="B248" s="2">
        <v>135</v>
      </c>
      <c r="C248" s="177">
        <v>93.56</v>
      </c>
      <c r="D248" s="178">
        <v>1.4420999999999999</v>
      </c>
      <c r="E248" s="32">
        <f t="shared" si="566"/>
        <v>0.22000000000000003</v>
      </c>
      <c r="F248" s="26">
        <f t="shared" si="567"/>
        <v>1.7724888888888776E-2</v>
      </c>
      <c r="H248" s="58">
        <f t="shared" si="568"/>
        <v>2.3928599999999847</v>
      </c>
      <c r="I248" s="2" t="s">
        <v>65</v>
      </c>
      <c r="J248" s="33" t="s">
        <v>2486</v>
      </c>
      <c r="K248" s="59">
        <f t="shared" si="569"/>
        <v>44369</v>
      </c>
      <c r="L248" s="60" t="str">
        <f t="shared" ca="1" si="570"/>
        <v>2021/8/29</v>
      </c>
      <c r="M248" s="44">
        <f t="shared" ca="1" si="571"/>
        <v>9315</v>
      </c>
      <c r="N248" s="61">
        <f t="shared" ca="1" si="572"/>
        <v>9.3762093397744967E-2</v>
      </c>
      <c r="O248" s="35">
        <f t="shared" si="573"/>
        <v>134.922876</v>
      </c>
      <c r="P248" s="35">
        <f t="shared" si="574"/>
        <v>-7.712399999999775E-2</v>
      </c>
      <c r="Q248" s="36">
        <f t="shared" si="575"/>
        <v>0.9</v>
      </c>
      <c r="R248" s="37">
        <f t="shared" si="585"/>
        <v>23205.119999999974</v>
      </c>
      <c r="S248" s="38">
        <f t="shared" si="586"/>
        <v>33464.103551999957</v>
      </c>
      <c r="T248" s="38">
        <v>227.84</v>
      </c>
      <c r="U248" s="62">
        <v>331.3</v>
      </c>
      <c r="V248" s="39">
        <f t="shared" si="587"/>
        <v>66875.659999999989</v>
      </c>
      <c r="W248" s="39">
        <f t="shared" si="588"/>
        <v>100339.76355199995</v>
      </c>
      <c r="X248" s="1">
        <f t="shared" si="589"/>
        <v>84935</v>
      </c>
      <c r="Y248" s="37">
        <f t="shared" si="590"/>
        <v>15404.763551999946</v>
      </c>
      <c r="Z248" s="183">
        <f t="shared" si="591"/>
        <v>0.18137120800612161</v>
      </c>
      <c r="AA248" s="183">
        <f>SUM($C$2:C248)*D248/SUM($B$2:B248)-1</f>
        <v>8.0897095431472499E-2</v>
      </c>
      <c r="AB248" s="183">
        <f t="shared" si="592"/>
        <v>0.10047411257464911</v>
      </c>
      <c r="AC248" s="40">
        <f t="shared" si="593"/>
        <v>0.20227511111111124</v>
      </c>
    </row>
    <row r="249" spans="1:29">
      <c r="A249" s="181" t="s">
        <v>2487</v>
      </c>
      <c r="B249" s="2">
        <v>135</v>
      </c>
      <c r="C249" s="177">
        <v>92.79</v>
      </c>
      <c r="D249" s="178">
        <v>1.4540999999999999</v>
      </c>
      <c r="E249" s="32">
        <f t="shared" si="566"/>
        <v>0.22000000000000003</v>
      </c>
      <c r="F249" s="26">
        <f t="shared" si="567"/>
        <v>9.348999999999958E-3</v>
      </c>
      <c r="H249" s="58">
        <f t="shared" si="568"/>
        <v>1.2621149999999943</v>
      </c>
      <c r="I249" s="2" t="s">
        <v>65</v>
      </c>
      <c r="J249" s="33" t="s">
        <v>2488</v>
      </c>
      <c r="K249" s="59">
        <f t="shared" si="569"/>
        <v>44370</v>
      </c>
      <c r="L249" s="60" t="str">
        <f t="shared" ca="1" si="570"/>
        <v>2021/8/29</v>
      </c>
      <c r="M249" s="44">
        <f t="shared" ca="1" si="571"/>
        <v>9180</v>
      </c>
      <c r="N249" s="61">
        <f t="shared" ca="1" si="572"/>
        <v>5.0182132352940945E-2</v>
      </c>
      <c r="O249" s="35">
        <f t="shared" si="573"/>
        <v>134.925939</v>
      </c>
      <c r="P249" s="35">
        <f t="shared" si="574"/>
        <v>-7.4061000000000377E-2</v>
      </c>
      <c r="Q249" s="36">
        <f t="shared" si="575"/>
        <v>0.9</v>
      </c>
      <c r="R249" s="37">
        <f t="shared" si="585"/>
        <v>23297.909999999974</v>
      </c>
      <c r="S249" s="38">
        <f t="shared" si="586"/>
        <v>33877.490930999964</v>
      </c>
      <c r="T249" s="38"/>
      <c r="U249" s="62"/>
      <c r="V249" s="39">
        <f t="shared" si="587"/>
        <v>66875.659999999989</v>
      </c>
      <c r="W249" s="39">
        <f t="shared" si="588"/>
        <v>100753.15093099995</v>
      </c>
      <c r="X249" s="1">
        <f t="shared" si="589"/>
        <v>85070</v>
      </c>
      <c r="Y249" s="37">
        <f t="shared" si="590"/>
        <v>15683.150930999953</v>
      </c>
      <c r="Z249" s="183">
        <f t="shared" si="591"/>
        <v>0.18435583555895096</v>
      </c>
      <c r="AA249" s="183">
        <f>SUM($C$2:C249)*D249/SUM($B$2:B249)-1</f>
        <v>8.9517391727941709E-2</v>
      </c>
      <c r="AB249" s="183">
        <f t="shared" si="592"/>
        <v>9.4838443831009256E-2</v>
      </c>
      <c r="AC249" s="40">
        <f t="shared" si="593"/>
        <v>0.21065100000000006</v>
      </c>
    </row>
    <row r="250" spans="1:29">
      <c r="A250" s="181" t="s">
        <v>2489</v>
      </c>
      <c r="B250" s="2">
        <v>135</v>
      </c>
      <c r="C250" s="177">
        <v>93.27</v>
      </c>
      <c r="D250" s="178">
        <v>1.4467000000000001</v>
      </c>
      <c r="E250" s="32">
        <f t="shared" si="566"/>
        <v>0.22000000000000003</v>
      </c>
      <c r="F250" s="26">
        <f t="shared" si="567"/>
        <v>1.4570333333333312E-2</v>
      </c>
      <c r="H250" s="58">
        <f t="shared" si="568"/>
        <v>1.9669949999999972</v>
      </c>
      <c r="I250" s="2" t="s">
        <v>65</v>
      </c>
      <c r="J250" s="33" t="s">
        <v>2490</v>
      </c>
      <c r="K250" s="59">
        <f t="shared" si="569"/>
        <v>44371</v>
      </c>
      <c r="L250" s="60" t="str">
        <f t="shared" ca="1" si="570"/>
        <v>2021/8/29</v>
      </c>
      <c r="M250" s="44">
        <f t="shared" ca="1" si="571"/>
        <v>9045</v>
      </c>
      <c r="N250" s="61">
        <f t="shared" ca="1" si="572"/>
        <v>7.9375696517412817E-2</v>
      </c>
      <c r="O250" s="35">
        <f t="shared" si="573"/>
        <v>134.93370899999999</v>
      </c>
      <c r="P250" s="35">
        <f t="shared" si="574"/>
        <v>-6.6291000000006761E-2</v>
      </c>
      <c r="Q250" s="36">
        <f t="shared" si="575"/>
        <v>0.9</v>
      </c>
      <c r="R250" s="37">
        <f t="shared" si="585"/>
        <v>23391.179999999975</v>
      </c>
      <c r="S250" s="38">
        <f t="shared" si="586"/>
        <v>33840.020105999967</v>
      </c>
      <c r="T250" s="38"/>
      <c r="U250" s="62"/>
      <c r="V250" s="39">
        <f t="shared" si="587"/>
        <v>66875.659999999989</v>
      </c>
      <c r="W250" s="39">
        <f t="shared" si="588"/>
        <v>100715.68010599996</v>
      </c>
      <c r="X250" s="1">
        <f t="shared" si="589"/>
        <v>85205</v>
      </c>
      <c r="Y250" s="37">
        <f t="shared" si="590"/>
        <v>15510.680105999956</v>
      </c>
      <c r="Z250" s="183">
        <f t="shared" si="591"/>
        <v>0.182039552913561</v>
      </c>
      <c r="AA250" s="183">
        <f>SUM($C$2:C250)*D250/SUM($B$2:B250)-1</f>
        <v>8.3624868070176106E-2</v>
      </c>
      <c r="AB250" s="183">
        <f t="shared" si="592"/>
        <v>9.8414684843384892E-2</v>
      </c>
      <c r="AC250" s="40">
        <f t="shared" si="593"/>
        <v>0.2054296666666667</v>
      </c>
    </row>
    <row r="251" spans="1:29">
      <c r="A251" s="181" t="s">
        <v>2491</v>
      </c>
      <c r="B251" s="2">
        <v>135</v>
      </c>
      <c r="C251" s="177">
        <v>92.47</v>
      </c>
      <c r="D251" s="178">
        <v>1.4592000000000001</v>
      </c>
      <c r="E251" s="32">
        <f t="shared" si="566"/>
        <v>0.22000000000000003</v>
      </c>
      <c r="F251" s="26">
        <f t="shared" si="567"/>
        <v>5.8681111111110549E-3</v>
      </c>
      <c r="H251" s="58">
        <f t="shared" si="568"/>
        <v>0.79219499999999243</v>
      </c>
      <c r="I251" s="2" t="s">
        <v>65</v>
      </c>
      <c r="J251" s="33" t="s">
        <v>2492</v>
      </c>
      <c r="K251" s="59">
        <f t="shared" si="569"/>
        <v>44372</v>
      </c>
      <c r="L251" s="60" t="str">
        <f t="shared" ca="1" si="570"/>
        <v>2021/8/29</v>
      </c>
      <c r="M251" s="44">
        <f t="shared" ca="1" si="571"/>
        <v>8910</v>
      </c>
      <c r="N251" s="61">
        <f t="shared" ca="1" si="572"/>
        <v>3.2452432659932348E-2</v>
      </c>
      <c r="O251" s="35">
        <f t="shared" si="573"/>
        <v>134.93222399999999</v>
      </c>
      <c r="P251" s="35">
        <f t="shared" si="574"/>
        <v>-6.7776000000009162E-2</v>
      </c>
      <c r="Q251" s="36">
        <f t="shared" si="575"/>
        <v>0.9</v>
      </c>
      <c r="R251" s="37">
        <f t="shared" si="585"/>
        <v>23483.649999999976</v>
      </c>
      <c r="S251" s="38">
        <f t="shared" si="586"/>
        <v>34267.342079999966</v>
      </c>
      <c r="T251" s="38"/>
      <c r="U251" s="62"/>
      <c r="V251" s="39">
        <f t="shared" si="587"/>
        <v>66875.659999999989</v>
      </c>
      <c r="W251" s="39">
        <f t="shared" si="588"/>
        <v>101143.00207999995</v>
      </c>
      <c r="X251" s="1">
        <f t="shared" si="589"/>
        <v>85340</v>
      </c>
      <c r="Y251" s="37">
        <f t="shared" si="590"/>
        <v>15803.002079999947</v>
      </c>
      <c r="Z251" s="183">
        <f t="shared" si="591"/>
        <v>0.18517696367471226</v>
      </c>
      <c r="AA251" s="183">
        <f>SUM($C$2:C251)*D251/SUM($B$2:B251)-1</f>
        <v>9.2604266180493111E-2</v>
      </c>
      <c r="AB251" s="183">
        <f t="shared" si="592"/>
        <v>9.2572697494219147E-2</v>
      </c>
      <c r="AC251" s="40">
        <f t="shared" si="593"/>
        <v>0.21413188888888898</v>
      </c>
    </row>
    <row r="252" spans="1:29">
      <c r="A252" s="181" t="s">
        <v>2493</v>
      </c>
      <c r="B252" s="2">
        <v>135</v>
      </c>
      <c r="C252" s="177">
        <v>92.29</v>
      </c>
      <c r="D252" s="178">
        <v>1.462</v>
      </c>
      <c r="E252" s="32">
        <f t="shared" si="566"/>
        <v>0.22000000000000003</v>
      </c>
      <c r="F252" s="26">
        <f t="shared" si="567"/>
        <v>3.9101111111110474E-3</v>
      </c>
      <c r="H252" s="58">
        <f t="shared" si="568"/>
        <v>0.52786499999999137</v>
      </c>
      <c r="I252" s="2" t="s">
        <v>65</v>
      </c>
      <c r="J252" s="33" t="s">
        <v>2494</v>
      </c>
      <c r="K252" s="59">
        <f t="shared" si="569"/>
        <v>44375</v>
      </c>
      <c r="L252" s="60" t="str">
        <f t="shared" ca="1" si="570"/>
        <v>2021/8/29</v>
      </c>
      <c r="M252" s="44">
        <f t="shared" ca="1" si="571"/>
        <v>8505</v>
      </c>
      <c r="N252" s="61">
        <f t="shared" ca="1" si="572"/>
        <v>2.2653818342151303E-2</v>
      </c>
      <c r="O252" s="35">
        <f t="shared" si="573"/>
        <v>134.92798000000002</v>
      </c>
      <c r="P252" s="35">
        <f t="shared" si="574"/>
        <v>-7.2019999999980655E-2</v>
      </c>
      <c r="Q252" s="36">
        <f t="shared" si="575"/>
        <v>0.9</v>
      </c>
      <c r="R252" s="37">
        <f t="shared" si="585"/>
        <v>23575.939999999977</v>
      </c>
      <c r="S252" s="38">
        <f t="shared" si="586"/>
        <v>34468.024279999969</v>
      </c>
      <c r="T252" s="38"/>
      <c r="U252" s="62"/>
      <c r="V252" s="39">
        <f t="shared" si="587"/>
        <v>66875.659999999989</v>
      </c>
      <c r="W252" s="39">
        <f t="shared" si="588"/>
        <v>101343.68427999996</v>
      </c>
      <c r="X252" s="1">
        <f t="shared" si="589"/>
        <v>85475</v>
      </c>
      <c r="Y252" s="37">
        <f t="shared" si="590"/>
        <v>15868.684279999958</v>
      </c>
      <c r="Z252" s="183">
        <f t="shared" si="591"/>
        <v>0.18565293103246505</v>
      </c>
      <c r="AA252" s="183">
        <f>SUM($C$2:C252)*D252/SUM($B$2:B252)-1</f>
        <v>9.4311756090180721E-2</v>
      </c>
      <c r="AB252" s="183">
        <f t="shared" si="592"/>
        <v>9.1341174942284331E-2</v>
      </c>
      <c r="AC252" s="40">
        <f t="shared" si="593"/>
        <v>0.21608988888888897</v>
      </c>
    </row>
    <row r="253" spans="1:29">
      <c r="A253" s="181" t="s">
        <v>2534</v>
      </c>
      <c r="B253" s="2">
        <v>135</v>
      </c>
      <c r="C253" s="177">
        <v>93.04</v>
      </c>
      <c r="D253" s="178">
        <v>1.4501999999999999</v>
      </c>
      <c r="E253" s="32">
        <f t="shared" ref="E253:E255" si="594">10%*Q253+13%</f>
        <v>0.22000000000000003</v>
      </c>
      <c r="F253" s="26">
        <f t="shared" ref="F253:F255" si="595">IF(G253="",($F$1*C253-B253)/B253,H253/B253)</f>
        <v>1.2068444444444519E-2</v>
      </c>
      <c r="H253" s="58">
        <f t="shared" ref="H253:H255" si="596">IF(G253="",$F$1*C253-B253,G253-B253)</f>
        <v>1.62924000000001</v>
      </c>
      <c r="I253" s="2" t="s">
        <v>65</v>
      </c>
      <c r="J253" s="33" t="s">
        <v>2535</v>
      </c>
      <c r="K253" s="59">
        <f t="shared" ref="K253:K255" si="597">DATE(MID(J253,1,4),MID(J253,5,2),MID(J253,7,2))</f>
        <v>44376</v>
      </c>
      <c r="L253" s="60" t="str">
        <f t="shared" ref="L253:L255" ca="1" si="598">IF(LEN(J253) &gt; 15,DATE(MID(J253,12,4),MID(J253,16,2),MID(J253,18,2)),TEXT(TODAY(),"yyyy/m/d"))</f>
        <v>2021/8/29</v>
      </c>
      <c r="M253" s="44">
        <f t="shared" ref="M253:M255" ca="1" si="599">(L253-K253+1)*B253</f>
        <v>8370</v>
      </c>
      <c r="N253" s="61">
        <f t="shared" ref="N253:N255" ca="1" si="600">H253/M253*365</f>
        <v>7.1048100358423377E-2</v>
      </c>
      <c r="O253" s="35">
        <f t="shared" ref="O253:O255" si="601">D253*C253</f>
        <v>134.92660800000002</v>
      </c>
      <c r="P253" s="35">
        <f t="shared" ref="P253:P255" si="602">O253-B253</f>
        <v>-7.3391999999984137E-2</v>
      </c>
      <c r="Q253" s="36">
        <f t="shared" ref="Q253:Q255" si="603">B253/150</f>
        <v>0.9</v>
      </c>
      <c r="R253" s="37">
        <f t="shared" ref="R253:R255" si="604">R252+C253-T253</f>
        <v>23668.979999999978</v>
      </c>
      <c r="S253" s="38">
        <f t="shared" ref="S253:S255" si="605">R253*D253</f>
        <v>34324.754795999965</v>
      </c>
      <c r="T253" s="38"/>
      <c r="U253" s="62"/>
      <c r="V253" s="39">
        <f t="shared" ref="V253:V255" si="606">U253+V252</f>
        <v>66875.659999999989</v>
      </c>
      <c r="W253" s="39">
        <f t="shared" ref="W253:W255" si="607">S253+V253</f>
        <v>101200.41479599995</v>
      </c>
      <c r="X253" s="1">
        <f t="shared" ref="X253:X255" si="608">X252+B253</f>
        <v>85610</v>
      </c>
      <c r="Y253" s="37">
        <f t="shared" ref="Y253:Y255" si="609">W253-X253</f>
        <v>15590.414795999954</v>
      </c>
      <c r="Z253" s="183">
        <f t="shared" ref="Z253:Z255" si="610">W253/X253-1</f>
        <v>0.18210973946968756</v>
      </c>
      <c r="AA253" s="183">
        <f>SUM($C$2:C253)*D253/SUM($B$2:B253)-1</f>
        <v>8.5129414285714855E-2</v>
      </c>
      <c r="AB253" s="183">
        <f t="shared" ref="AB253:AB255" si="611">Z253-AA253</f>
        <v>9.6980325183972704E-2</v>
      </c>
      <c r="AC253" s="40">
        <f t="shared" ref="AC253:AC255" si="612">IF(E253-F253&lt;0,"达成",E253-F253)</f>
        <v>0.20793155555555551</v>
      </c>
    </row>
    <row r="254" spans="1:29">
      <c r="A254" s="181" t="s">
        <v>2536</v>
      </c>
      <c r="B254" s="2">
        <v>135</v>
      </c>
      <c r="C254" s="177">
        <v>92.51</v>
      </c>
      <c r="D254" s="178">
        <v>1.4585999999999999</v>
      </c>
      <c r="E254" s="32">
        <f t="shared" si="594"/>
        <v>0.22000000000000003</v>
      </c>
      <c r="F254" s="26">
        <f t="shared" si="595"/>
        <v>6.3032222222221676E-3</v>
      </c>
      <c r="H254" s="58">
        <f t="shared" si="596"/>
        <v>0.85093499999999267</v>
      </c>
      <c r="I254" s="2" t="s">
        <v>65</v>
      </c>
      <c r="J254" s="33" t="s">
        <v>2537</v>
      </c>
      <c r="K254" s="59">
        <f t="shared" si="597"/>
        <v>44377</v>
      </c>
      <c r="L254" s="60" t="str">
        <f t="shared" ca="1" si="598"/>
        <v>2021/8/29</v>
      </c>
      <c r="M254" s="44">
        <f t="shared" ca="1" si="599"/>
        <v>8235</v>
      </c>
      <c r="N254" s="61">
        <f t="shared" ca="1" si="600"/>
        <v>3.7716001821493296E-2</v>
      </c>
      <c r="O254" s="35">
        <f t="shared" si="601"/>
        <v>134.93508599999998</v>
      </c>
      <c r="P254" s="35">
        <f t="shared" si="602"/>
        <v>-6.4914000000015903E-2</v>
      </c>
      <c r="Q254" s="36">
        <f t="shared" si="603"/>
        <v>0.9</v>
      </c>
      <c r="R254" s="37">
        <f t="shared" si="604"/>
        <v>23761.489999999976</v>
      </c>
      <c r="S254" s="38">
        <f t="shared" si="605"/>
        <v>34658.509313999966</v>
      </c>
      <c r="T254" s="38"/>
      <c r="U254" s="62"/>
      <c r="V254" s="39">
        <f t="shared" si="606"/>
        <v>66875.659999999989</v>
      </c>
      <c r="W254" s="39">
        <f t="shared" si="607"/>
        <v>101534.16931399996</v>
      </c>
      <c r="X254" s="1">
        <f t="shared" si="608"/>
        <v>85745</v>
      </c>
      <c r="Y254" s="37">
        <f t="shared" si="609"/>
        <v>15789.169313999955</v>
      </c>
      <c r="Z254" s="183">
        <f t="shared" si="610"/>
        <v>0.18414099147472096</v>
      </c>
      <c r="AA254" s="183">
        <f>SUM($C$2:C254)*D254/SUM($B$2:B254)-1</f>
        <v>9.1042432057632183E-2</v>
      </c>
      <c r="AB254" s="183">
        <f t="shared" si="611"/>
        <v>9.3098559417088778E-2</v>
      </c>
      <c r="AC254" s="40">
        <f t="shared" si="612"/>
        <v>0.21369677777777787</v>
      </c>
    </row>
    <row r="255" spans="1:29">
      <c r="A255" s="181" t="s">
        <v>2538</v>
      </c>
      <c r="B255" s="2">
        <v>135</v>
      </c>
      <c r="C255" s="177">
        <v>93.66</v>
      </c>
      <c r="D255" s="178">
        <v>1.4406000000000001</v>
      </c>
      <c r="E255" s="32">
        <f t="shared" si="594"/>
        <v>0.22000000000000003</v>
      </c>
      <c r="F255" s="26">
        <f t="shared" si="595"/>
        <v>1.8812666666666557E-2</v>
      </c>
      <c r="H255" s="58">
        <f t="shared" si="596"/>
        <v>2.5397099999999853</v>
      </c>
      <c r="I255" s="2" t="s">
        <v>65</v>
      </c>
      <c r="J255" s="33" t="s">
        <v>2539</v>
      </c>
      <c r="K255" s="59">
        <f t="shared" si="597"/>
        <v>44378</v>
      </c>
      <c r="L255" s="60" t="str">
        <f t="shared" ca="1" si="598"/>
        <v>2021/8/29</v>
      </c>
      <c r="M255" s="44">
        <f t="shared" ca="1" si="599"/>
        <v>8100</v>
      </c>
      <c r="N255" s="61">
        <f t="shared" ca="1" si="600"/>
        <v>0.11444372222222156</v>
      </c>
      <c r="O255" s="35">
        <f t="shared" si="601"/>
        <v>134.92659600000002</v>
      </c>
      <c r="P255" s="35">
        <f t="shared" si="602"/>
        <v>-7.3403999999982261E-2</v>
      </c>
      <c r="Q255" s="36">
        <f t="shared" si="603"/>
        <v>0.9</v>
      </c>
      <c r="R255" s="37">
        <f t="shared" si="604"/>
        <v>23855.149999999976</v>
      </c>
      <c r="S255" s="38">
        <f t="shared" si="605"/>
        <v>34365.729089999964</v>
      </c>
      <c r="T255" s="38"/>
      <c r="U255" s="62"/>
      <c r="V255" s="39">
        <f t="shared" si="606"/>
        <v>66875.659999999989</v>
      </c>
      <c r="W255" s="39">
        <f t="shared" si="607"/>
        <v>101241.38908999995</v>
      </c>
      <c r="X255" s="1">
        <f t="shared" si="608"/>
        <v>85880</v>
      </c>
      <c r="Y255" s="37">
        <f t="shared" si="609"/>
        <v>15361.389089999953</v>
      </c>
      <c r="Z255" s="183">
        <f t="shared" si="610"/>
        <v>0.17887038996273819</v>
      </c>
      <c r="AA255" s="183">
        <f>SUM($C$2:C255)*D255/SUM($B$2:B255)-1</f>
        <v>7.7263022421525385E-2</v>
      </c>
      <c r="AB255" s="183">
        <f t="shared" si="611"/>
        <v>0.1016073675412128</v>
      </c>
      <c r="AC255" s="40">
        <f t="shared" si="612"/>
        <v>0.20118733333333347</v>
      </c>
    </row>
    <row r="256" spans="1:29">
      <c r="A256" s="181" t="s">
        <v>2540</v>
      </c>
      <c r="B256" s="2">
        <v>135</v>
      </c>
      <c r="C256" s="177">
        <v>94.44</v>
      </c>
      <c r="D256" s="178">
        <v>1.4287000000000001</v>
      </c>
      <c r="E256" s="32">
        <f t="shared" ref="E256:E273" si="613">10%*Q256+13%</f>
        <v>0.22000000000000003</v>
      </c>
      <c r="F256" s="26">
        <f t="shared" ref="F256:F273" si="614">IF(G256="",($F$1*C256-B256)/B256,H256/B256)</f>
        <v>2.7297333333333257E-2</v>
      </c>
      <c r="H256" s="58">
        <f t="shared" ref="H256:H273" si="615">IF(G256="",$F$1*C256-B256,G256-B256)</f>
        <v>3.6851399999999899</v>
      </c>
      <c r="I256" s="2" t="s">
        <v>65</v>
      </c>
      <c r="J256" s="33" t="s">
        <v>2541</v>
      </c>
      <c r="K256" s="59">
        <f t="shared" ref="K256:K273" si="616">DATE(MID(J256,1,4),MID(J256,5,2),MID(J256,7,2))</f>
        <v>44379</v>
      </c>
      <c r="L256" s="60" t="str">
        <f t="shared" ref="L256:L273" ca="1" si="617">IF(LEN(J256) &gt; 15,DATE(MID(J256,12,4),MID(J256,16,2),MID(J256,18,2)),TEXT(TODAY(),"yyyy/m/d"))</f>
        <v>2021/8/29</v>
      </c>
      <c r="M256" s="44">
        <f t="shared" ref="M256:M273" ca="1" si="618">(L256-K256+1)*B256</f>
        <v>7965</v>
      </c>
      <c r="N256" s="61">
        <f t="shared" ref="N256:N273" ca="1" si="619">H256/M256*365</f>
        <v>0.16887333333333285</v>
      </c>
      <c r="O256" s="35">
        <f t="shared" ref="O256:O273" si="620">D256*C256</f>
        <v>134.92642800000002</v>
      </c>
      <c r="P256" s="35">
        <f t="shared" ref="P256:P273" si="621">O256-B256</f>
        <v>-7.3571999999984428E-2</v>
      </c>
      <c r="Q256" s="36">
        <f t="shared" ref="Q256:Q273" si="622">B256/150</f>
        <v>0.9</v>
      </c>
      <c r="R256" s="37">
        <f t="shared" ref="R256" si="623">R255+C256-T256</f>
        <v>23949.589999999975</v>
      </c>
      <c r="S256" s="38">
        <f t="shared" ref="S256" si="624">R256*D256</f>
        <v>34216.779232999965</v>
      </c>
      <c r="T256" s="38"/>
      <c r="U256" s="62"/>
      <c r="V256" s="39">
        <f t="shared" ref="V256" si="625">U256+V255</f>
        <v>66875.659999999989</v>
      </c>
      <c r="W256" s="39">
        <f t="shared" ref="W256" si="626">S256+V256</f>
        <v>101092.43923299995</v>
      </c>
      <c r="X256" s="1">
        <f t="shared" ref="X256" si="627">X255+B256</f>
        <v>86015</v>
      </c>
      <c r="Y256" s="37">
        <f t="shared" ref="Y256" si="628">W256-X256</f>
        <v>15077.439232999954</v>
      </c>
      <c r="Z256" s="183">
        <f t="shared" ref="Z256" si="629">W256/X256-1</f>
        <v>0.17528848727547475</v>
      </c>
      <c r="AA256" s="183">
        <f>SUM($C$2:C256)*D256/SUM($B$2:B256)-1</f>
        <v>6.8087356796189491E-2</v>
      </c>
      <c r="AB256" s="183">
        <f t="shared" ref="AB256" si="630">Z256-AA256</f>
        <v>0.10720113047928526</v>
      </c>
      <c r="AC256" s="40">
        <f t="shared" ref="AC256" si="631">IF(E256-F256&lt;0,"达成",E256-F256)</f>
        <v>0.19270266666666677</v>
      </c>
    </row>
    <row r="257" spans="1:29">
      <c r="A257" s="181" t="s">
        <v>2542</v>
      </c>
      <c r="B257" s="2">
        <v>135</v>
      </c>
      <c r="C257" s="177">
        <v>93.72</v>
      </c>
      <c r="D257" s="178">
        <v>1.4397</v>
      </c>
      <c r="E257" s="32">
        <f t="shared" si="613"/>
        <v>0.22000000000000003</v>
      </c>
      <c r="F257" s="26">
        <f t="shared" si="614"/>
        <v>1.9465333333333227E-2</v>
      </c>
      <c r="H257" s="58">
        <f t="shared" si="615"/>
        <v>2.6278199999999856</v>
      </c>
      <c r="I257" s="2" t="s">
        <v>65</v>
      </c>
      <c r="J257" s="33" t="s">
        <v>2543</v>
      </c>
      <c r="K257" s="59">
        <f t="shared" si="616"/>
        <v>44382</v>
      </c>
      <c r="L257" s="60" t="str">
        <f t="shared" ca="1" si="617"/>
        <v>2021/8/29</v>
      </c>
      <c r="M257" s="44">
        <f t="shared" ca="1" si="618"/>
        <v>7560</v>
      </c>
      <c r="N257" s="61">
        <f t="shared" ca="1" si="619"/>
        <v>0.12687226190476122</v>
      </c>
      <c r="O257" s="35">
        <f t="shared" si="620"/>
        <v>134.928684</v>
      </c>
      <c r="P257" s="35">
        <f t="shared" si="621"/>
        <v>-7.1315999999995938E-2</v>
      </c>
      <c r="Q257" s="36">
        <f t="shared" si="622"/>
        <v>0.9</v>
      </c>
      <c r="R257" s="37">
        <f t="shared" ref="R257:R278" si="632">R256+C257-T257</f>
        <v>24043.309999999976</v>
      </c>
      <c r="S257" s="38">
        <f t="shared" ref="S257:S278" si="633">R257*D257</f>
        <v>34615.153406999962</v>
      </c>
      <c r="T257" s="38"/>
      <c r="U257" s="62"/>
      <c r="V257" s="39">
        <f t="shared" ref="V257:V278" si="634">U257+V256</f>
        <v>66875.659999999989</v>
      </c>
      <c r="W257" s="39">
        <f t="shared" ref="W257:W278" si="635">S257+V257</f>
        <v>101490.81340699995</v>
      </c>
      <c r="X257" s="1">
        <f t="shared" ref="X257:X278" si="636">X256+B257</f>
        <v>86150</v>
      </c>
      <c r="Y257" s="37">
        <f t="shared" ref="Y257:Y278" si="637">W257-X257</f>
        <v>15340.813406999951</v>
      </c>
      <c r="Z257" s="183">
        <f t="shared" ref="Z257:Z278" si="638">W257/X257-1</f>
        <v>0.17807096235635456</v>
      </c>
      <c r="AA257" s="183">
        <f>SUM($C$2:C257)*D257/SUM($B$2:B257)-1</f>
        <v>7.6003259252669597E-2</v>
      </c>
      <c r="AB257" s="183">
        <f t="shared" ref="AB257:AB278" si="639">Z257-AA257</f>
        <v>0.10206770310368496</v>
      </c>
      <c r="AC257" s="40">
        <f t="shared" ref="AC257:AC278" si="640">IF(E257-F257&lt;0,"达成",E257-F257)</f>
        <v>0.20053466666666681</v>
      </c>
    </row>
    <row r="258" spans="1:29">
      <c r="A258" s="181" t="s">
        <v>2544</v>
      </c>
      <c r="B258" s="2">
        <v>135</v>
      </c>
      <c r="C258" s="177">
        <v>93.71</v>
      </c>
      <c r="D258" s="178">
        <v>1.4399</v>
      </c>
      <c r="E258" s="32">
        <f t="shared" si="613"/>
        <v>0.22000000000000003</v>
      </c>
      <c r="F258" s="26">
        <f t="shared" si="614"/>
        <v>1.9356555555555342E-2</v>
      </c>
      <c r="H258" s="58">
        <f t="shared" si="615"/>
        <v>2.6131349999999713</v>
      </c>
      <c r="I258" s="2" t="s">
        <v>65</v>
      </c>
      <c r="J258" s="33" t="s">
        <v>2545</v>
      </c>
      <c r="K258" s="59">
        <f t="shared" si="616"/>
        <v>44383</v>
      </c>
      <c r="L258" s="60" t="str">
        <f t="shared" ca="1" si="617"/>
        <v>2021/8/29</v>
      </c>
      <c r="M258" s="44">
        <f t="shared" ca="1" si="618"/>
        <v>7425</v>
      </c>
      <c r="N258" s="61">
        <f t="shared" ca="1" si="619"/>
        <v>0.12845714141414</v>
      </c>
      <c r="O258" s="35">
        <f t="shared" si="620"/>
        <v>134.93302899999998</v>
      </c>
      <c r="P258" s="35">
        <f t="shared" si="621"/>
        <v>-6.6971000000023651E-2</v>
      </c>
      <c r="Q258" s="36">
        <f t="shared" si="622"/>
        <v>0.9</v>
      </c>
      <c r="R258" s="37">
        <f t="shared" si="632"/>
        <v>24137.019999999975</v>
      </c>
      <c r="S258" s="38">
        <f t="shared" si="633"/>
        <v>34754.895097999964</v>
      </c>
      <c r="T258" s="38"/>
      <c r="U258" s="62"/>
      <c r="V258" s="39">
        <f t="shared" si="634"/>
        <v>66875.659999999989</v>
      </c>
      <c r="W258" s="39">
        <f t="shared" si="635"/>
        <v>101630.55509799995</v>
      </c>
      <c r="X258" s="1">
        <f t="shared" si="636"/>
        <v>86285</v>
      </c>
      <c r="Y258" s="37">
        <f t="shared" si="637"/>
        <v>15345.555097999953</v>
      </c>
      <c r="Z258" s="183">
        <f t="shared" si="638"/>
        <v>0.17784730947441574</v>
      </c>
      <c r="AA258" s="183">
        <f>SUM($C$2:C258)*D258/SUM($B$2:B258)-1</f>
        <v>7.5847090917147142E-2</v>
      </c>
      <c r="AB258" s="183">
        <f t="shared" si="639"/>
        <v>0.1020002185572686</v>
      </c>
      <c r="AC258" s="40">
        <f t="shared" si="640"/>
        <v>0.20064344444444468</v>
      </c>
    </row>
    <row r="259" spans="1:29">
      <c r="A259" s="181" t="s">
        <v>2546</v>
      </c>
      <c r="B259" s="2">
        <v>135</v>
      </c>
      <c r="C259" s="177">
        <v>92.93</v>
      </c>
      <c r="D259" s="178">
        <v>1.452</v>
      </c>
      <c r="E259" s="32">
        <f t="shared" si="613"/>
        <v>0.22000000000000003</v>
      </c>
      <c r="F259" s="26">
        <f t="shared" si="614"/>
        <v>1.0871888888888853E-2</v>
      </c>
      <c r="H259" s="58">
        <f t="shared" si="615"/>
        <v>1.4677049999999952</v>
      </c>
      <c r="I259" s="2" t="s">
        <v>65</v>
      </c>
      <c r="J259" s="33" t="s">
        <v>2547</v>
      </c>
      <c r="K259" s="59">
        <f t="shared" si="616"/>
        <v>44384</v>
      </c>
      <c r="L259" s="60" t="str">
        <f t="shared" ca="1" si="617"/>
        <v>2021/8/29</v>
      </c>
      <c r="M259" s="44">
        <f t="shared" ca="1" si="618"/>
        <v>7290</v>
      </c>
      <c r="N259" s="61">
        <f t="shared" ca="1" si="619"/>
        <v>7.3485915637859833E-2</v>
      </c>
      <c r="O259" s="35">
        <f t="shared" si="620"/>
        <v>134.93436</v>
      </c>
      <c r="P259" s="35">
        <f t="shared" si="621"/>
        <v>-6.5640000000001919E-2</v>
      </c>
      <c r="Q259" s="36">
        <f t="shared" si="622"/>
        <v>0.9</v>
      </c>
      <c r="R259" s="37">
        <f t="shared" si="632"/>
        <v>24229.949999999975</v>
      </c>
      <c r="S259" s="38">
        <f t="shared" si="633"/>
        <v>35181.887399999963</v>
      </c>
      <c r="T259" s="38"/>
      <c r="U259" s="62"/>
      <c r="V259" s="39">
        <f t="shared" si="634"/>
        <v>66875.659999999989</v>
      </c>
      <c r="W259" s="39">
        <f t="shared" si="635"/>
        <v>102057.54739999995</v>
      </c>
      <c r="X259" s="1">
        <f t="shared" si="636"/>
        <v>86420</v>
      </c>
      <c r="Y259" s="37">
        <f t="shared" si="637"/>
        <v>15637.547399999952</v>
      </c>
      <c r="Z259" s="183">
        <f t="shared" si="638"/>
        <v>0.18094824577643998</v>
      </c>
      <c r="AA259" s="183">
        <f>SUM($C$2:C259)*D259/SUM($B$2:B259)-1</f>
        <v>8.4548737864078127E-2</v>
      </c>
      <c r="AB259" s="183">
        <f t="shared" si="639"/>
        <v>9.6399507912361848E-2</v>
      </c>
      <c r="AC259" s="40">
        <f t="shared" si="640"/>
        <v>0.20912811111111118</v>
      </c>
    </row>
    <row r="260" spans="1:29">
      <c r="A260" s="181" t="s">
        <v>2548</v>
      </c>
      <c r="B260" s="2">
        <v>135</v>
      </c>
      <c r="C260" s="177">
        <v>93.02</v>
      </c>
      <c r="D260" s="178">
        <v>1.4504999999999999</v>
      </c>
      <c r="E260" s="32">
        <f t="shared" si="613"/>
        <v>0.22000000000000003</v>
      </c>
      <c r="F260" s="26">
        <f t="shared" si="614"/>
        <v>1.1850888888888751E-2</v>
      </c>
      <c r="H260" s="58">
        <f t="shared" si="615"/>
        <v>1.5998699999999815</v>
      </c>
      <c r="I260" s="2" t="s">
        <v>65</v>
      </c>
      <c r="J260" s="33" t="s">
        <v>2549</v>
      </c>
      <c r="K260" s="59">
        <f t="shared" si="616"/>
        <v>44385</v>
      </c>
      <c r="L260" s="60" t="str">
        <f t="shared" ca="1" si="617"/>
        <v>2021/8/29</v>
      </c>
      <c r="M260" s="44">
        <f t="shared" ca="1" si="618"/>
        <v>7155</v>
      </c>
      <c r="N260" s="61">
        <f t="shared" ca="1" si="619"/>
        <v>8.1614612159328193E-2</v>
      </c>
      <c r="O260" s="35">
        <f t="shared" si="620"/>
        <v>134.92550999999997</v>
      </c>
      <c r="P260" s="35">
        <f t="shared" si="621"/>
        <v>-7.4490000000025702E-2</v>
      </c>
      <c r="Q260" s="36">
        <f t="shared" si="622"/>
        <v>0.9</v>
      </c>
      <c r="R260" s="37">
        <f t="shared" si="632"/>
        <v>24322.969999999976</v>
      </c>
      <c r="S260" s="38">
        <f t="shared" si="633"/>
        <v>35280.467984999959</v>
      </c>
      <c r="T260" s="38"/>
      <c r="U260" s="62"/>
      <c r="V260" s="39">
        <f t="shared" si="634"/>
        <v>66875.659999999989</v>
      </c>
      <c r="W260" s="39">
        <f t="shared" si="635"/>
        <v>102156.12798499994</v>
      </c>
      <c r="X260" s="1">
        <f t="shared" si="636"/>
        <v>86555</v>
      </c>
      <c r="Y260" s="37">
        <f t="shared" si="637"/>
        <v>15601.127984999941</v>
      </c>
      <c r="Z260" s="183">
        <f t="shared" si="638"/>
        <v>0.1802452542891797</v>
      </c>
      <c r="AA260" s="183">
        <f>SUM($C$2:C260)*D260/SUM($B$2:B260)-1</f>
        <v>8.3096107252747631E-2</v>
      </c>
      <c r="AB260" s="183">
        <f t="shared" si="639"/>
        <v>9.7149147036432071E-2</v>
      </c>
      <c r="AC260" s="40">
        <f t="shared" si="640"/>
        <v>0.20814911111111128</v>
      </c>
    </row>
    <row r="261" spans="1:29">
      <c r="A261" s="181" t="s">
        <v>2550</v>
      </c>
      <c r="B261" s="2">
        <v>135</v>
      </c>
      <c r="C261" s="177">
        <v>92.26</v>
      </c>
      <c r="D261" s="178">
        <v>1.4624999999999999</v>
      </c>
      <c r="E261" s="32">
        <f t="shared" si="613"/>
        <v>0.22000000000000003</v>
      </c>
      <c r="F261" s="26">
        <f t="shared" si="614"/>
        <v>3.5837777777778176E-3</v>
      </c>
      <c r="H261" s="58">
        <f t="shared" si="615"/>
        <v>0.4838100000000054</v>
      </c>
      <c r="I261" s="2" t="s">
        <v>65</v>
      </c>
      <c r="J261" s="33" t="s">
        <v>2551</v>
      </c>
      <c r="K261" s="59">
        <f t="shared" si="616"/>
        <v>44386</v>
      </c>
      <c r="L261" s="60" t="str">
        <f t="shared" ca="1" si="617"/>
        <v>2021/8/29</v>
      </c>
      <c r="M261" s="44">
        <f t="shared" ca="1" si="618"/>
        <v>7020</v>
      </c>
      <c r="N261" s="61">
        <f t="shared" ca="1" si="619"/>
        <v>2.5155363247863528E-2</v>
      </c>
      <c r="O261" s="35">
        <f t="shared" si="620"/>
        <v>134.93025</v>
      </c>
      <c r="P261" s="35">
        <f t="shared" si="621"/>
        <v>-6.9749999999999091E-2</v>
      </c>
      <c r="Q261" s="36">
        <f t="shared" si="622"/>
        <v>0.9</v>
      </c>
      <c r="R261" s="37">
        <f t="shared" si="632"/>
        <v>24415.229999999974</v>
      </c>
      <c r="S261" s="38">
        <f t="shared" si="633"/>
        <v>35707.273874999963</v>
      </c>
      <c r="T261" s="38"/>
      <c r="U261" s="62"/>
      <c r="V261" s="39">
        <f t="shared" si="634"/>
        <v>66875.659999999989</v>
      </c>
      <c r="W261" s="39">
        <f t="shared" si="635"/>
        <v>102582.93387499996</v>
      </c>
      <c r="X261" s="1">
        <f t="shared" si="636"/>
        <v>86690</v>
      </c>
      <c r="Y261" s="37">
        <f t="shared" si="637"/>
        <v>15892.933874999959</v>
      </c>
      <c r="Z261" s="183">
        <f t="shared" si="638"/>
        <v>0.1833306479986152</v>
      </c>
      <c r="AA261" s="183">
        <f>SUM($C$2:C261)*D261/SUM($B$2:B261)-1</f>
        <v>9.1691790718039012E-2</v>
      </c>
      <c r="AB261" s="183">
        <f t="shared" si="639"/>
        <v>9.1638857280576191E-2</v>
      </c>
      <c r="AC261" s="40">
        <f t="shared" si="640"/>
        <v>0.2164162222222222</v>
      </c>
    </row>
    <row r="262" spans="1:29">
      <c r="A262" s="181" t="s">
        <v>2552</v>
      </c>
      <c r="B262" s="2">
        <v>135</v>
      </c>
      <c r="C262" s="177">
        <v>91.03</v>
      </c>
      <c r="D262" s="178">
        <v>1.4823</v>
      </c>
      <c r="E262" s="32">
        <f t="shared" si="613"/>
        <v>0.22000000000000003</v>
      </c>
      <c r="F262" s="26">
        <f t="shared" si="614"/>
        <v>-9.7958888888890084E-3</v>
      </c>
      <c r="H262" s="58">
        <f t="shared" si="615"/>
        <v>-1.3224450000000161</v>
      </c>
      <c r="I262" s="2" t="s">
        <v>65</v>
      </c>
      <c r="J262" s="33" t="s">
        <v>2553</v>
      </c>
      <c r="K262" s="59">
        <f t="shared" si="616"/>
        <v>44389</v>
      </c>
      <c r="L262" s="60" t="str">
        <f t="shared" ca="1" si="617"/>
        <v>2021/8/29</v>
      </c>
      <c r="M262" s="44">
        <f t="shared" ca="1" si="618"/>
        <v>6615</v>
      </c>
      <c r="N262" s="61">
        <f t="shared" ca="1" si="619"/>
        <v>-7.2969376417234458E-2</v>
      </c>
      <c r="O262" s="35">
        <f t="shared" si="620"/>
        <v>134.93376899999998</v>
      </c>
      <c r="P262" s="35">
        <f t="shared" si="621"/>
        <v>-6.6231000000016138E-2</v>
      </c>
      <c r="Q262" s="36">
        <f t="shared" si="622"/>
        <v>0.9</v>
      </c>
      <c r="R262" s="37">
        <f t="shared" si="632"/>
        <v>24394.279999999973</v>
      </c>
      <c r="S262" s="38">
        <f t="shared" si="633"/>
        <v>36159.641243999962</v>
      </c>
      <c r="T262" s="38">
        <v>111.98</v>
      </c>
      <c r="U262" s="62">
        <v>165.99</v>
      </c>
      <c r="V262" s="39">
        <f t="shared" si="634"/>
        <v>67041.649999999994</v>
      </c>
      <c r="W262" s="39">
        <f t="shared" si="635"/>
        <v>103201.29124399996</v>
      </c>
      <c r="X262" s="1">
        <f t="shared" si="636"/>
        <v>86825</v>
      </c>
      <c r="Y262" s="37">
        <f t="shared" si="637"/>
        <v>16376.291243999964</v>
      </c>
      <c r="Z262" s="183">
        <f t="shared" si="638"/>
        <v>0.18861262590267747</v>
      </c>
      <c r="AA262" s="183">
        <f>SUM($C$2:C262)*D262/SUM($B$2:B262)-1</f>
        <v>0.10605179249891017</v>
      </c>
      <c r="AB262" s="183">
        <f t="shared" si="639"/>
        <v>8.2560833403767298E-2</v>
      </c>
      <c r="AC262" s="40">
        <f t="shared" si="640"/>
        <v>0.22979588888888905</v>
      </c>
    </row>
    <row r="263" spans="1:29">
      <c r="A263" s="181" t="s">
        <v>2554</v>
      </c>
      <c r="B263" s="2">
        <v>135</v>
      </c>
      <c r="C263" s="177">
        <v>90.28</v>
      </c>
      <c r="D263" s="178">
        <v>1.4944999999999999</v>
      </c>
      <c r="E263" s="32">
        <f t="shared" si="613"/>
        <v>0.22000000000000003</v>
      </c>
      <c r="F263" s="26">
        <f t="shared" si="614"/>
        <v>-1.7954222222222267E-2</v>
      </c>
      <c r="H263" s="58">
        <f t="shared" si="615"/>
        <v>-2.4238200000000063</v>
      </c>
      <c r="I263" s="2" t="s">
        <v>65</v>
      </c>
      <c r="J263" s="33" t="s">
        <v>2555</v>
      </c>
      <c r="K263" s="59">
        <f t="shared" si="616"/>
        <v>44390</v>
      </c>
      <c r="L263" s="60" t="str">
        <f t="shared" ca="1" si="617"/>
        <v>2021/8/29</v>
      </c>
      <c r="M263" s="44">
        <f t="shared" ca="1" si="618"/>
        <v>6480</v>
      </c>
      <c r="N263" s="61">
        <f t="shared" ca="1" si="619"/>
        <v>-0.1365268981481485</v>
      </c>
      <c r="O263" s="35">
        <f t="shared" si="620"/>
        <v>134.92346000000001</v>
      </c>
      <c r="P263" s="35">
        <f t="shared" si="621"/>
        <v>-7.6539999999994279E-2</v>
      </c>
      <c r="Q263" s="36">
        <f t="shared" si="622"/>
        <v>0.9</v>
      </c>
      <c r="R263" s="37">
        <f t="shared" si="632"/>
        <v>24484.559999999972</v>
      </c>
      <c r="S263" s="38">
        <f t="shared" si="633"/>
        <v>36592.174919999954</v>
      </c>
      <c r="T263" s="38"/>
      <c r="U263" s="62"/>
      <c r="V263" s="39">
        <f t="shared" si="634"/>
        <v>67041.649999999994</v>
      </c>
      <c r="W263" s="39">
        <f t="shared" si="635"/>
        <v>103633.82491999996</v>
      </c>
      <c r="X263" s="1">
        <f t="shared" si="636"/>
        <v>86960</v>
      </c>
      <c r="Y263" s="37">
        <f t="shared" si="637"/>
        <v>16673.824919999955</v>
      </c>
      <c r="Z263" s="183">
        <f t="shared" si="638"/>
        <v>0.19174131692732233</v>
      </c>
      <c r="AA263" s="183">
        <f>SUM($C$2:C263)*D263/SUM($B$2:B263)-1</f>
        <v>0.11470266739067503</v>
      </c>
      <c r="AB263" s="183">
        <f t="shared" si="639"/>
        <v>7.7038649536647297E-2</v>
      </c>
      <c r="AC263" s="40">
        <f t="shared" si="640"/>
        <v>0.23795422222222229</v>
      </c>
    </row>
    <row r="264" spans="1:29">
      <c r="A264" s="181" t="s">
        <v>2556</v>
      </c>
      <c r="B264" s="2">
        <v>135</v>
      </c>
      <c r="C264" s="177">
        <v>91.02</v>
      </c>
      <c r="D264" s="178">
        <v>1.4824999999999999</v>
      </c>
      <c r="E264" s="32">
        <f t="shared" si="613"/>
        <v>0.22000000000000003</v>
      </c>
      <c r="F264" s="26">
        <f t="shared" si="614"/>
        <v>-9.9046666666666814E-3</v>
      </c>
      <c r="H264" s="58">
        <f t="shared" si="615"/>
        <v>-1.3371300000000019</v>
      </c>
      <c r="I264" s="2" t="s">
        <v>65</v>
      </c>
      <c r="J264" s="33" t="s">
        <v>2557</v>
      </c>
      <c r="K264" s="59">
        <f t="shared" si="616"/>
        <v>44391</v>
      </c>
      <c r="L264" s="60" t="str">
        <f t="shared" ca="1" si="617"/>
        <v>2021/8/29</v>
      </c>
      <c r="M264" s="44">
        <f t="shared" ca="1" si="618"/>
        <v>6345</v>
      </c>
      <c r="N264" s="61">
        <f t="shared" ca="1" si="619"/>
        <v>-7.691921985815614E-2</v>
      </c>
      <c r="O264" s="35">
        <f t="shared" si="620"/>
        <v>134.93714999999997</v>
      </c>
      <c r="P264" s="35">
        <f t="shared" si="621"/>
        <v>-6.285000000002583E-2</v>
      </c>
      <c r="Q264" s="36">
        <f t="shared" si="622"/>
        <v>0.9</v>
      </c>
      <c r="R264" s="37">
        <f t="shared" si="632"/>
        <v>24575.579999999973</v>
      </c>
      <c r="S264" s="38">
        <f t="shared" si="633"/>
        <v>36433.297349999957</v>
      </c>
      <c r="T264" s="38"/>
      <c r="U264" s="62"/>
      <c r="V264" s="39">
        <f t="shared" si="634"/>
        <v>67041.649999999994</v>
      </c>
      <c r="W264" s="39">
        <f t="shared" si="635"/>
        <v>103474.94734999994</v>
      </c>
      <c r="X264" s="1">
        <f t="shared" si="636"/>
        <v>87095</v>
      </c>
      <c r="Y264" s="37">
        <f t="shared" si="637"/>
        <v>16379.947349999944</v>
      </c>
      <c r="Z264" s="183">
        <f t="shared" si="638"/>
        <v>0.18806989322004641</v>
      </c>
      <c r="AA264" s="183">
        <f>SUM($C$2:C264)*D264/SUM($B$2:B264)-1</f>
        <v>0.10533857132554481</v>
      </c>
      <c r="AB264" s="183">
        <f t="shared" si="639"/>
        <v>8.2731321894501608E-2</v>
      </c>
      <c r="AC264" s="40">
        <f t="shared" si="640"/>
        <v>0.2299046666666667</v>
      </c>
    </row>
    <row r="265" spans="1:29">
      <c r="A265" s="181" t="s">
        <v>2558</v>
      </c>
      <c r="B265" s="2">
        <v>135</v>
      </c>
      <c r="C265" s="177">
        <v>90.62</v>
      </c>
      <c r="D265" s="178">
        <v>1.4890000000000001</v>
      </c>
      <c r="E265" s="32">
        <f t="shared" si="613"/>
        <v>0.22000000000000003</v>
      </c>
      <c r="F265" s="26">
        <f t="shared" si="614"/>
        <v>-1.425577777777781E-2</v>
      </c>
      <c r="H265" s="58">
        <f t="shared" si="615"/>
        <v>-1.9245300000000043</v>
      </c>
      <c r="I265" s="2" t="s">
        <v>65</v>
      </c>
      <c r="J265" s="33" t="s">
        <v>2559</v>
      </c>
      <c r="K265" s="59">
        <f t="shared" si="616"/>
        <v>44392</v>
      </c>
      <c r="L265" s="60" t="str">
        <f t="shared" ca="1" si="617"/>
        <v>2021/8/29</v>
      </c>
      <c r="M265" s="44">
        <f t="shared" ca="1" si="618"/>
        <v>6210</v>
      </c>
      <c r="N265" s="61">
        <f t="shared" ca="1" si="619"/>
        <v>-0.11311649758454131</v>
      </c>
      <c r="O265" s="35">
        <f t="shared" si="620"/>
        <v>134.93318000000002</v>
      </c>
      <c r="P265" s="35">
        <f t="shared" si="621"/>
        <v>-6.6819999999978563E-2</v>
      </c>
      <c r="Q265" s="36">
        <f t="shared" si="622"/>
        <v>0.9</v>
      </c>
      <c r="R265" s="37">
        <f t="shared" si="632"/>
        <v>24555.589999999971</v>
      </c>
      <c r="S265" s="38">
        <f t="shared" si="633"/>
        <v>36563.273509999963</v>
      </c>
      <c r="T265" s="38">
        <v>110.61</v>
      </c>
      <c r="U265" s="62">
        <v>164.7</v>
      </c>
      <c r="V265" s="39">
        <f t="shared" si="634"/>
        <v>67206.349999999991</v>
      </c>
      <c r="W265" s="39">
        <f t="shared" si="635"/>
        <v>103769.62350999995</v>
      </c>
      <c r="X265" s="1">
        <f t="shared" si="636"/>
        <v>87230</v>
      </c>
      <c r="Y265" s="37">
        <f t="shared" si="637"/>
        <v>16539.623509999947</v>
      </c>
      <c r="Z265" s="183">
        <f t="shared" si="638"/>
        <v>0.18960934896251236</v>
      </c>
      <c r="AA265" s="183">
        <f>SUM($C$2:C265)*D265/SUM($B$2:B265)-1</f>
        <v>0.10975555086206934</v>
      </c>
      <c r="AB265" s="183">
        <f t="shared" si="639"/>
        <v>7.9853798100443019E-2</v>
      </c>
      <c r="AC265" s="40">
        <f t="shared" si="640"/>
        <v>0.23425577777777784</v>
      </c>
    </row>
    <row r="266" spans="1:29">
      <c r="A266" s="181" t="s">
        <v>2560</v>
      </c>
      <c r="B266" s="2">
        <v>135</v>
      </c>
      <c r="C266" s="177">
        <v>90.63</v>
      </c>
      <c r="D266" s="178">
        <v>1.4887999999999999</v>
      </c>
      <c r="E266" s="32">
        <f t="shared" si="613"/>
        <v>0.22000000000000003</v>
      </c>
      <c r="F266" s="26">
        <f t="shared" si="614"/>
        <v>-1.4147000000000137E-2</v>
      </c>
      <c r="H266" s="58">
        <f t="shared" si="615"/>
        <v>-1.9098450000000184</v>
      </c>
      <c r="I266" s="2" t="s">
        <v>65</v>
      </c>
      <c r="J266" s="33" t="s">
        <v>2561</v>
      </c>
      <c r="K266" s="59">
        <f t="shared" si="616"/>
        <v>44393</v>
      </c>
      <c r="L266" s="60" t="str">
        <f t="shared" ca="1" si="617"/>
        <v>2021/8/29</v>
      </c>
      <c r="M266" s="44">
        <f t="shared" ca="1" si="618"/>
        <v>6075</v>
      </c>
      <c r="N266" s="61">
        <f t="shared" ca="1" si="619"/>
        <v>-0.11474788888889001</v>
      </c>
      <c r="O266" s="35">
        <f t="shared" si="620"/>
        <v>134.92994399999998</v>
      </c>
      <c r="P266" s="35">
        <f t="shared" si="621"/>
        <v>-7.0056000000022323E-2</v>
      </c>
      <c r="Q266" s="36">
        <f t="shared" si="622"/>
        <v>0.9</v>
      </c>
      <c r="R266" s="37">
        <f t="shared" si="632"/>
        <v>24646.219999999972</v>
      </c>
      <c r="S266" s="38">
        <f t="shared" si="633"/>
        <v>36693.292335999955</v>
      </c>
      <c r="T266" s="38"/>
      <c r="U266" s="62"/>
      <c r="V266" s="39">
        <f t="shared" si="634"/>
        <v>67206.349999999991</v>
      </c>
      <c r="W266" s="39">
        <f t="shared" si="635"/>
        <v>103899.64233599995</v>
      </c>
      <c r="X266" s="1">
        <f t="shared" si="636"/>
        <v>87365</v>
      </c>
      <c r="Y266" s="37">
        <f t="shared" si="637"/>
        <v>16534.642335999946</v>
      </c>
      <c r="Z266" s="183">
        <f t="shared" si="638"/>
        <v>0.18925934110913922</v>
      </c>
      <c r="AA266" s="183">
        <f>SUM($C$2:C266)*D266/SUM($B$2:B266)-1</f>
        <v>0.10918093052812394</v>
      </c>
      <c r="AB266" s="183">
        <f t="shared" si="639"/>
        <v>8.007841058101528E-2</v>
      </c>
      <c r="AC266" s="40">
        <f t="shared" si="640"/>
        <v>0.23414700000000016</v>
      </c>
    </row>
    <row r="267" spans="1:29">
      <c r="A267" s="181" t="s">
        <v>2562</v>
      </c>
      <c r="B267" s="2">
        <v>135</v>
      </c>
      <c r="C267" s="177">
        <v>91.06</v>
      </c>
      <c r="D267" s="178">
        <v>1.4817</v>
      </c>
      <c r="E267" s="32">
        <f t="shared" si="613"/>
        <v>0.22000000000000003</v>
      </c>
      <c r="F267" s="26">
        <f t="shared" si="614"/>
        <v>-9.4695555555555679E-3</v>
      </c>
      <c r="H267" s="58">
        <f t="shared" si="615"/>
        <v>-1.2783900000000017</v>
      </c>
      <c r="I267" s="2" t="s">
        <v>65</v>
      </c>
      <c r="J267" s="33" t="s">
        <v>2563</v>
      </c>
      <c r="K267" s="59">
        <f t="shared" si="616"/>
        <v>44396</v>
      </c>
      <c r="L267" s="60" t="str">
        <f t="shared" ca="1" si="617"/>
        <v>2021/8/29</v>
      </c>
      <c r="M267" s="44">
        <f t="shared" ca="1" si="618"/>
        <v>5670</v>
      </c>
      <c r="N267" s="61">
        <f t="shared" ca="1" si="619"/>
        <v>-8.2294947089947196E-2</v>
      </c>
      <c r="O267" s="35">
        <f t="shared" si="620"/>
        <v>134.92360200000002</v>
      </c>
      <c r="P267" s="35">
        <f t="shared" si="621"/>
        <v>-7.6397999999983313E-2</v>
      </c>
      <c r="Q267" s="36">
        <f t="shared" si="622"/>
        <v>0.9</v>
      </c>
      <c r="R267" s="37">
        <f t="shared" si="632"/>
        <v>24737.279999999973</v>
      </c>
      <c r="S267" s="38">
        <f t="shared" si="633"/>
        <v>36653.227775999963</v>
      </c>
      <c r="T267" s="38"/>
      <c r="U267" s="62"/>
      <c r="V267" s="39">
        <f t="shared" si="634"/>
        <v>67206.349999999991</v>
      </c>
      <c r="W267" s="39">
        <f t="shared" si="635"/>
        <v>103859.57777599996</v>
      </c>
      <c r="X267" s="1">
        <f t="shared" si="636"/>
        <v>87500</v>
      </c>
      <c r="Y267" s="37">
        <f t="shared" si="637"/>
        <v>16359.577775999962</v>
      </c>
      <c r="Z267" s="183">
        <f t="shared" si="638"/>
        <v>0.18696660315428537</v>
      </c>
      <c r="AA267" s="183">
        <f>SUM($C$2:C267)*D267/SUM($B$2:B267)-1</f>
        <v>0.10348920940975259</v>
      </c>
      <c r="AB267" s="183">
        <f t="shared" si="639"/>
        <v>8.347739374453278E-2</v>
      </c>
      <c r="AC267" s="40">
        <f t="shared" si="640"/>
        <v>0.22946955555555559</v>
      </c>
    </row>
    <row r="268" spans="1:29">
      <c r="A268" s="181" t="s">
        <v>2564</v>
      </c>
      <c r="B268" s="2">
        <v>135</v>
      </c>
      <c r="C268" s="177">
        <v>90.9</v>
      </c>
      <c r="D268" s="178">
        <v>1.4843999999999999</v>
      </c>
      <c r="E268" s="32">
        <f t="shared" si="613"/>
        <v>0.22000000000000003</v>
      </c>
      <c r="F268" s="26">
        <f t="shared" si="614"/>
        <v>-1.121000000000002E-2</v>
      </c>
      <c r="H268" s="58">
        <f t="shared" si="615"/>
        <v>-1.5133500000000026</v>
      </c>
      <c r="I268" s="2" t="s">
        <v>65</v>
      </c>
      <c r="J268" s="33" t="s">
        <v>2565</v>
      </c>
      <c r="K268" s="59">
        <f t="shared" si="616"/>
        <v>44397</v>
      </c>
      <c r="L268" s="60" t="str">
        <f t="shared" ca="1" si="617"/>
        <v>2021/8/29</v>
      </c>
      <c r="M268" s="44">
        <f t="shared" ca="1" si="618"/>
        <v>5535</v>
      </c>
      <c r="N268" s="61">
        <f t="shared" ca="1" si="619"/>
        <v>-9.9796341463414803E-2</v>
      </c>
      <c r="O268" s="35">
        <f t="shared" si="620"/>
        <v>134.93196</v>
      </c>
      <c r="P268" s="35">
        <f t="shared" si="621"/>
        <v>-6.8039999999996326E-2</v>
      </c>
      <c r="Q268" s="36">
        <f t="shared" si="622"/>
        <v>0.9</v>
      </c>
      <c r="R268" s="37">
        <f t="shared" si="632"/>
        <v>24828.179999999975</v>
      </c>
      <c r="S268" s="38">
        <f t="shared" si="633"/>
        <v>36854.950391999962</v>
      </c>
      <c r="T268" s="38"/>
      <c r="U268" s="62"/>
      <c r="V268" s="39">
        <f t="shared" si="634"/>
        <v>67206.349999999991</v>
      </c>
      <c r="W268" s="39">
        <f t="shared" si="635"/>
        <v>104061.30039199995</v>
      </c>
      <c r="X268" s="1">
        <f t="shared" si="636"/>
        <v>87635</v>
      </c>
      <c r="Y268" s="37">
        <f t="shared" si="637"/>
        <v>16426.300391999946</v>
      </c>
      <c r="Z268" s="183">
        <f t="shared" si="638"/>
        <v>0.18743995426484794</v>
      </c>
      <c r="AA268" s="183">
        <f>SUM($C$2:C268)*D268/SUM($B$2:B268)-1</f>
        <v>0.10509353012356248</v>
      </c>
      <c r="AB268" s="183">
        <f t="shared" si="639"/>
        <v>8.2346424141285457E-2</v>
      </c>
      <c r="AC268" s="40">
        <f t="shared" si="640"/>
        <v>0.23121000000000005</v>
      </c>
    </row>
    <row r="269" spans="1:29">
      <c r="A269" s="181" t="s">
        <v>2566</v>
      </c>
      <c r="B269" s="2">
        <v>135</v>
      </c>
      <c r="C269" s="177">
        <v>89.89</v>
      </c>
      <c r="D269" s="178">
        <v>1.5009999999999999</v>
      </c>
      <c r="E269" s="32">
        <f t="shared" si="613"/>
        <v>0.22000000000000003</v>
      </c>
      <c r="F269" s="26">
        <f t="shared" si="614"/>
        <v>-2.2196555555555515E-2</v>
      </c>
      <c r="H269" s="58">
        <f t="shared" si="615"/>
        <v>-2.9965349999999944</v>
      </c>
      <c r="I269" s="2" t="s">
        <v>65</v>
      </c>
      <c r="J269" s="33" t="s">
        <v>2567</v>
      </c>
      <c r="K269" s="59">
        <f t="shared" si="616"/>
        <v>44398</v>
      </c>
      <c r="L269" s="60" t="str">
        <f t="shared" ca="1" si="617"/>
        <v>2021/8/29</v>
      </c>
      <c r="M269" s="44">
        <f t="shared" ca="1" si="618"/>
        <v>5400</v>
      </c>
      <c r="N269" s="61">
        <f t="shared" ca="1" si="619"/>
        <v>-0.20254356944444404</v>
      </c>
      <c r="O269" s="35">
        <f t="shared" si="620"/>
        <v>134.92489</v>
      </c>
      <c r="P269" s="35">
        <f t="shared" si="621"/>
        <v>-7.5109999999995125E-2</v>
      </c>
      <c r="Q269" s="36">
        <f t="shared" si="622"/>
        <v>0.9</v>
      </c>
      <c r="R269" s="37">
        <f t="shared" si="632"/>
        <v>24918.069999999974</v>
      </c>
      <c r="S269" s="38">
        <f t="shared" si="633"/>
        <v>37402.023069999959</v>
      </c>
      <c r="T269" s="38"/>
      <c r="U269" s="62"/>
      <c r="V269" s="39">
        <f t="shared" si="634"/>
        <v>67206.349999999991</v>
      </c>
      <c r="W269" s="39">
        <f t="shared" si="635"/>
        <v>104608.37306999994</v>
      </c>
      <c r="X269" s="1">
        <f t="shared" si="636"/>
        <v>87770</v>
      </c>
      <c r="Y269" s="37">
        <f t="shared" si="637"/>
        <v>16838.373069999943</v>
      </c>
      <c r="Z269" s="183">
        <f t="shared" si="638"/>
        <v>0.1918465656830346</v>
      </c>
      <c r="AA269" s="183">
        <f>SUM($C$2:C269)*D269/SUM($B$2:B269)-1</f>
        <v>0.11700096236559188</v>
      </c>
      <c r="AB269" s="183">
        <f t="shared" si="639"/>
        <v>7.4845603317442722E-2</v>
      </c>
      <c r="AC269" s="40">
        <f t="shared" si="640"/>
        <v>0.24219655555555555</v>
      </c>
    </row>
    <row r="270" spans="1:29">
      <c r="A270" s="181" t="s">
        <v>2568</v>
      </c>
      <c r="B270" s="2">
        <v>135</v>
      </c>
      <c r="C270" s="177">
        <v>89.29</v>
      </c>
      <c r="D270" s="178">
        <v>1.5111000000000001</v>
      </c>
      <c r="E270" s="32">
        <f t="shared" si="613"/>
        <v>0.22000000000000003</v>
      </c>
      <c r="F270" s="26">
        <f t="shared" si="614"/>
        <v>-2.8723222222222206E-2</v>
      </c>
      <c r="H270" s="58">
        <f t="shared" si="615"/>
        <v>-3.8776349999999979</v>
      </c>
      <c r="I270" s="2" t="s">
        <v>65</v>
      </c>
      <c r="J270" s="33" t="s">
        <v>2569</v>
      </c>
      <c r="K270" s="59">
        <f t="shared" si="616"/>
        <v>44399</v>
      </c>
      <c r="L270" s="60" t="str">
        <f t="shared" ca="1" si="617"/>
        <v>2021/8/29</v>
      </c>
      <c r="M270" s="44">
        <f t="shared" ca="1" si="618"/>
        <v>5265</v>
      </c>
      <c r="N270" s="61">
        <f t="shared" ca="1" si="619"/>
        <v>-0.26881990028490016</v>
      </c>
      <c r="O270" s="35">
        <f t="shared" si="620"/>
        <v>134.92611900000003</v>
      </c>
      <c r="P270" s="35">
        <f t="shared" si="621"/>
        <v>-7.3880999999971664E-2</v>
      </c>
      <c r="Q270" s="36">
        <f t="shared" si="622"/>
        <v>0.9</v>
      </c>
      <c r="R270" s="37">
        <f t="shared" si="632"/>
        <v>25007.359999999975</v>
      </c>
      <c r="S270" s="38">
        <f t="shared" si="633"/>
        <v>37788.621695999966</v>
      </c>
      <c r="T270" s="38"/>
      <c r="U270" s="62"/>
      <c r="V270" s="39">
        <f t="shared" si="634"/>
        <v>67206.349999999991</v>
      </c>
      <c r="W270" s="39">
        <f t="shared" si="635"/>
        <v>104994.97169599996</v>
      </c>
      <c r="X270" s="1">
        <f t="shared" si="636"/>
        <v>87905</v>
      </c>
      <c r="Y270" s="37">
        <f t="shared" si="637"/>
        <v>17089.971695999964</v>
      </c>
      <c r="Z270" s="183">
        <f t="shared" si="638"/>
        <v>0.19441410267902803</v>
      </c>
      <c r="AA270" s="183">
        <f>SUM($C$2:C270)*D270/SUM($B$2:B270)-1</f>
        <v>0.1240411594080344</v>
      </c>
      <c r="AB270" s="183">
        <f t="shared" si="639"/>
        <v>7.0372943270993638E-2</v>
      </c>
      <c r="AC270" s="40">
        <f t="shared" si="640"/>
        <v>0.24872322222222223</v>
      </c>
    </row>
    <row r="271" spans="1:29">
      <c r="A271" s="181" t="s">
        <v>2570</v>
      </c>
      <c r="B271" s="2">
        <v>135</v>
      </c>
      <c r="C271" s="177">
        <v>89.72</v>
      </c>
      <c r="D271" s="178">
        <v>1.5039</v>
      </c>
      <c r="E271" s="32">
        <f t="shared" si="613"/>
        <v>0.22000000000000003</v>
      </c>
      <c r="F271" s="26">
        <f t="shared" si="614"/>
        <v>-2.404577777777785E-2</v>
      </c>
      <c r="H271" s="58">
        <f t="shared" si="615"/>
        <v>-3.2461800000000096</v>
      </c>
      <c r="I271" s="2" t="s">
        <v>65</v>
      </c>
      <c r="J271" s="33" t="s">
        <v>2571</v>
      </c>
      <c r="K271" s="59">
        <f t="shared" si="616"/>
        <v>44400</v>
      </c>
      <c r="L271" s="60" t="str">
        <f t="shared" ca="1" si="617"/>
        <v>2021/8/29</v>
      </c>
      <c r="M271" s="44">
        <f t="shared" ca="1" si="618"/>
        <v>5130</v>
      </c>
      <c r="N271" s="61">
        <f t="shared" ca="1" si="619"/>
        <v>-0.23096602339181355</v>
      </c>
      <c r="O271" s="35">
        <f t="shared" si="620"/>
        <v>134.92990800000001</v>
      </c>
      <c r="P271" s="35">
        <f t="shared" si="621"/>
        <v>-7.0091999999988275E-2</v>
      </c>
      <c r="Q271" s="36">
        <f t="shared" si="622"/>
        <v>0.9</v>
      </c>
      <c r="R271" s="37">
        <f t="shared" si="632"/>
        <v>25097.079999999976</v>
      </c>
      <c r="S271" s="38">
        <f t="shared" si="633"/>
        <v>37743.498611999967</v>
      </c>
      <c r="T271" s="38"/>
      <c r="U271" s="62"/>
      <c r="V271" s="39">
        <f t="shared" si="634"/>
        <v>67206.349999999991</v>
      </c>
      <c r="W271" s="39">
        <f t="shared" si="635"/>
        <v>104949.84861199996</v>
      </c>
      <c r="X271" s="1">
        <f t="shared" si="636"/>
        <v>88040</v>
      </c>
      <c r="Y271" s="37">
        <f t="shared" si="637"/>
        <v>16909.848611999958</v>
      </c>
      <c r="Z271" s="183">
        <f t="shared" si="638"/>
        <v>0.19207006601544707</v>
      </c>
      <c r="AA271" s="183">
        <f>SUM($C$2:C271)*D271/SUM($B$2:B271)-1</f>
        <v>0.11823348155012692</v>
      </c>
      <c r="AB271" s="183">
        <f t="shared" si="639"/>
        <v>7.3836584465320154E-2</v>
      </c>
      <c r="AC271" s="40">
        <f t="shared" si="640"/>
        <v>0.24404577777777789</v>
      </c>
    </row>
    <row r="272" spans="1:29">
      <c r="A272" s="181" t="s">
        <v>2572</v>
      </c>
      <c r="B272" s="2">
        <v>135</v>
      </c>
      <c r="C272" s="177">
        <v>91.16</v>
      </c>
      <c r="D272" s="178">
        <v>1.4801</v>
      </c>
      <c r="E272" s="32">
        <f t="shared" si="613"/>
        <v>0.22000000000000003</v>
      </c>
      <c r="F272" s="26">
        <f t="shared" si="614"/>
        <v>-8.3817777777777866E-3</v>
      </c>
      <c r="H272" s="58">
        <f t="shared" si="615"/>
        <v>-1.1315400000000011</v>
      </c>
      <c r="I272" s="2" t="s">
        <v>65</v>
      </c>
      <c r="J272" s="33" t="s">
        <v>2573</v>
      </c>
      <c r="K272" s="59">
        <f t="shared" si="616"/>
        <v>44403</v>
      </c>
      <c r="L272" s="60" t="str">
        <f t="shared" ca="1" si="617"/>
        <v>2021/8/29</v>
      </c>
      <c r="M272" s="44">
        <f t="shared" ca="1" si="618"/>
        <v>4725</v>
      </c>
      <c r="N272" s="61">
        <f t="shared" ca="1" si="619"/>
        <v>-8.7409968253968337E-2</v>
      </c>
      <c r="O272" s="35">
        <f t="shared" si="620"/>
        <v>134.925916</v>
      </c>
      <c r="P272" s="35">
        <f t="shared" si="621"/>
        <v>-7.4083999999999151E-2</v>
      </c>
      <c r="Q272" s="36">
        <f t="shared" si="622"/>
        <v>0.9</v>
      </c>
      <c r="R272" s="37">
        <f t="shared" si="632"/>
        <v>25188.239999999976</v>
      </c>
      <c r="S272" s="38">
        <f t="shared" si="633"/>
        <v>37281.114023999966</v>
      </c>
      <c r="T272" s="38"/>
      <c r="U272" s="62"/>
      <c r="V272" s="39">
        <f t="shared" si="634"/>
        <v>67206.349999999991</v>
      </c>
      <c r="W272" s="39">
        <f t="shared" si="635"/>
        <v>104487.46402399996</v>
      </c>
      <c r="X272" s="1">
        <f t="shared" si="636"/>
        <v>88175</v>
      </c>
      <c r="Y272" s="37">
        <f t="shared" si="637"/>
        <v>16312.464023999957</v>
      </c>
      <c r="Z272" s="183">
        <f t="shared" si="638"/>
        <v>0.18500100962857902</v>
      </c>
      <c r="AA272" s="183">
        <f>SUM($C$2:C272)*D272/SUM($B$2:B272)-1</f>
        <v>0.10015507953559988</v>
      </c>
      <c r="AB272" s="183">
        <f t="shared" si="639"/>
        <v>8.4845930092979138E-2</v>
      </c>
      <c r="AC272" s="40">
        <f t="shared" si="640"/>
        <v>0.22838177777777782</v>
      </c>
    </row>
    <row r="273" spans="1:29">
      <c r="A273" s="181" t="s">
        <v>2574</v>
      </c>
      <c r="B273" s="2">
        <v>135</v>
      </c>
      <c r="C273" s="177">
        <v>92.95</v>
      </c>
      <c r="D273" s="178">
        <v>1.4516</v>
      </c>
      <c r="E273" s="32">
        <f t="shared" si="613"/>
        <v>0.22000000000000003</v>
      </c>
      <c r="F273" s="26">
        <f t="shared" si="614"/>
        <v>1.1089444444444409E-2</v>
      </c>
      <c r="H273" s="58">
        <f t="shared" si="615"/>
        <v>1.4970749999999953</v>
      </c>
      <c r="I273" s="2" t="s">
        <v>65</v>
      </c>
      <c r="J273" s="33" t="s">
        <v>2575</v>
      </c>
      <c r="K273" s="59">
        <f t="shared" si="616"/>
        <v>44404</v>
      </c>
      <c r="L273" s="60" t="str">
        <f t="shared" ca="1" si="617"/>
        <v>2021/8/29</v>
      </c>
      <c r="M273" s="44">
        <f t="shared" ca="1" si="618"/>
        <v>4590</v>
      </c>
      <c r="N273" s="61">
        <f t="shared" ca="1" si="619"/>
        <v>0.11904844771241793</v>
      </c>
      <c r="O273" s="35">
        <f t="shared" si="620"/>
        <v>134.92622</v>
      </c>
      <c r="P273" s="35">
        <f t="shared" si="621"/>
        <v>-7.3779999999999291E-2</v>
      </c>
      <c r="Q273" s="36">
        <f t="shared" si="622"/>
        <v>0.9</v>
      </c>
      <c r="R273" s="37">
        <f t="shared" si="632"/>
        <v>25281.189999999977</v>
      </c>
      <c r="S273" s="38">
        <f t="shared" si="633"/>
        <v>36698.175403999965</v>
      </c>
      <c r="T273" s="38"/>
      <c r="U273" s="62"/>
      <c r="V273" s="39">
        <f t="shared" si="634"/>
        <v>67206.349999999991</v>
      </c>
      <c r="W273" s="39">
        <f t="shared" si="635"/>
        <v>103904.52540399996</v>
      </c>
      <c r="X273" s="1">
        <f t="shared" si="636"/>
        <v>88310</v>
      </c>
      <c r="Y273" s="37">
        <f t="shared" si="637"/>
        <v>15594.525403999956</v>
      </c>
      <c r="Z273" s="183">
        <f t="shared" si="638"/>
        <v>0.1765884430302338</v>
      </c>
      <c r="AA273" s="183">
        <f>SUM($C$2:C273)*D273/SUM($B$2:B273)-1</f>
        <v>7.8671903790413111E-2</v>
      </c>
      <c r="AB273" s="183">
        <f t="shared" si="639"/>
        <v>9.7916539239820688E-2</v>
      </c>
      <c r="AC273" s="40">
        <f t="shared" si="640"/>
        <v>0.20891055555555563</v>
      </c>
    </row>
    <row r="274" spans="1:29">
      <c r="A274" s="181" t="s">
        <v>2576</v>
      </c>
      <c r="B274" s="2">
        <v>135</v>
      </c>
      <c r="C274" s="177">
        <v>94.23</v>
      </c>
      <c r="D274" s="178">
        <v>1.4319</v>
      </c>
      <c r="E274" s="32">
        <f t="shared" ref="E274:E276" si="641">10%*Q274+13%</f>
        <v>0.22000000000000003</v>
      </c>
      <c r="F274" s="26">
        <f t="shared" ref="F274:F276" si="642">IF(G274="",($F$1*C274-B274)/B274,H274/B274)</f>
        <v>2.5013000000000021E-2</v>
      </c>
      <c r="H274" s="58">
        <f t="shared" ref="H274:H276" si="643">IF(G274="",$F$1*C274-B274,G274-B274)</f>
        <v>3.3767550000000028</v>
      </c>
      <c r="I274" s="2" t="s">
        <v>65</v>
      </c>
      <c r="J274" s="33" t="s">
        <v>2577</v>
      </c>
      <c r="K274" s="59">
        <f t="shared" ref="K274:K276" si="644">DATE(MID(J274,1,4),MID(J274,5,2),MID(J274,7,2))</f>
        <v>44405</v>
      </c>
      <c r="L274" s="60" t="str">
        <f t="shared" ref="L274:L276" ca="1" si="645">IF(LEN(J274) &gt; 15,DATE(MID(J274,12,4),MID(J274,16,2),MID(J274,18,2)),TEXT(TODAY(),"yyyy/m/d"))</f>
        <v>2021/8/29</v>
      </c>
      <c r="M274" s="44">
        <f t="shared" ref="M274:M276" ca="1" si="646">(L274-K274+1)*B274</f>
        <v>4455</v>
      </c>
      <c r="N274" s="61">
        <f t="shared" ref="N274:N276" ca="1" si="647">H274/M274*365</f>
        <v>0.27665893939393965</v>
      </c>
      <c r="O274" s="35">
        <f t="shared" ref="O274:O276" si="648">D274*C274</f>
        <v>134.92793700000001</v>
      </c>
      <c r="P274" s="35">
        <f t="shared" ref="P274:P276" si="649">O274-B274</f>
        <v>-7.2062999999985777E-2</v>
      </c>
      <c r="Q274" s="36">
        <f t="shared" ref="Q274:Q276" si="650">B274/150</f>
        <v>0.9</v>
      </c>
      <c r="R274" s="37">
        <f t="shared" si="632"/>
        <v>25375.419999999976</v>
      </c>
      <c r="S274" s="38">
        <f t="shared" si="633"/>
        <v>36335.063897999964</v>
      </c>
      <c r="T274" s="38"/>
      <c r="U274" s="62"/>
      <c r="V274" s="39">
        <f t="shared" si="634"/>
        <v>67206.349999999991</v>
      </c>
      <c r="W274" s="39">
        <f t="shared" si="635"/>
        <v>103541.41389799996</v>
      </c>
      <c r="X274" s="1">
        <f t="shared" si="636"/>
        <v>88445</v>
      </c>
      <c r="Y274" s="37">
        <f t="shared" si="637"/>
        <v>15096.413897999955</v>
      </c>
      <c r="Z274" s="183">
        <f t="shared" si="638"/>
        <v>0.17068702468200536</v>
      </c>
      <c r="AA274" s="183">
        <f>SUM($C$2:C274)*D274/SUM($B$2:B274)-1</f>
        <v>6.3790972761349929E-2</v>
      </c>
      <c r="AB274" s="183">
        <f t="shared" si="639"/>
        <v>0.10689605192065543</v>
      </c>
      <c r="AC274" s="40">
        <f t="shared" si="640"/>
        <v>0.19498700000000002</v>
      </c>
    </row>
    <row r="275" spans="1:29">
      <c r="A275" s="181" t="s">
        <v>2578</v>
      </c>
      <c r="B275" s="2">
        <v>135</v>
      </c>
      <c r="C275" s="177">
        <v>92.47</v>
      </c>
      <c r="D275" s="178">
        <v>1.4592000000000001</v>
      </c>
      <c r="E275" s="32">
        <f t="shared" si="641"/>
        <v>0.22000000000000003</v>
      </c>
      <c r="F275" s="26">
        <f t="shared" si="642"/>
        <v>5.8681111111110549E-3</v>
      </c>
      <c r="H275" s="58">
        <f t="shared" si="643"/>
        <v>0.79219499999999243</v>
      </c>
      <c r="I275" s="2" t="s">
        <v>65</v>
      </c>
      <c r="J275" s="33" t="s">
        <v>2579</v>
      </c>
      <c r="K275" s="59">
        <f t="shared" si="644"/>
        <v>44406</v>
      </c>
      <c r="L275" s="60" t="str">
        <f t="shared" ca="1" si="645"/>
        <v>2021/8/29</v>
      </c>
      <c r="M275" s="44">
        <f t="shared" ca="1" si="646"/>
        <v>4320</v>
      </c>
      <c r="N275" s="61">
        <f t="shared" ca="1" si="647"/>
        <v>6.6933142361110476E-2</v>
      </c>
      <c r="O275" s="35">
        <f t="shared" si="648"/>
        <v>134.93222399999999</v>
      </c>
      <c r="P275" s="35">
        <f t="shared" si="649"/>
        <v>-6.7776000000009162E-2</v>
      </c>
      <c r="Q275" s="36">
        <f t="shared" si="650"/>
        <v>0.9</v>
      </c>
      <c r="R275" s="37">
        <f t="shared" ref="R275:R297" si="651">R274+C275-T275</f>
        <v>25467.889999999978</v>
      </c>
      <c r="S275" s="38">
        <f t="shared" ref="S275:S297" si="652">R275*D275</f>
        <v>37162.745087999967</v>
      </c>
      <c r="T275" s="38"/>
      <c r="U275" s="62"/>
      <c r="V275" s="39">
        <f t="shared" ref="V275:V297" si="653">U275+V274</f>
        <v>67206.349999999991</v>
      </c>
      <c r="W275" s="39">
        <f t="shared" ref="W275:W297" si="654">S275+V275</f>
        <v>104369.09508799996</v>
      </c>
      <c r="X275" s="1">
        <f t="shared" ref="X275:X297" si="655">X274+B275</f>
        <v>88580</v>
      </c>
      <c r="Y275" s="37">
        <f t="shared" ref="Y275:Y297" si="656">W275-X275</f>
        <v>15789.095087999958</v>
      </c>
      <c r="Z275" s="183">
        <f t="shared" ref="Z275:Z297" si="657">W275/X275-1</f>
        <v>0.17824672711673006</v>
      </c>
      <c r="AA275" s="183">
        <f>SUM($C$2:C275)*D275/SUM($B$2:B275)-1</f>
        <v>8.375692215767705E-2</v>
      </c>
      <c r="AB275" s="183">
        <f t="shared" ref="AB275:AB297" si="658">Z275-AA275</f>
        <v>9.4489804959053014E-2</v>
      </c>
      <c r="AC275" s="40">
        <f t="shared" ref="AC275:AC297" si="659">IF(E275-F275&lt;0,"达成",E275-F275)</f>
        <v>0.21413188888888898</v>
      </c>
    </row>
    <row r="276" spans="1:29">
      <c r="A276" s="181" t="s">
        <v>2580</v>
      </c>
      <c r="B276" s="2">
        <v>135</v>
      </c>
      <c r="C276" s="177">
        <v>92.35</v>
      </c>
      <c r="D276" s="178">
        <v>1.4611000000000001</v>
      </c>
      <c r="E276" s="32">
        <f t="shared" si="641"/>
        <v>0.22000000000000003</v>
      </c>
      <c r="F276" s="26">
        <f t="shared" si="642"/>
        <v>4.5627777777777169E-3</v>
      </c>
      <c r="H276" s="58">
        <f t="shared" si="643"/>
        <v>0.61597499999999172</v>
      </c>
      <c r="I276" s="2" t="s">
        <v>65</v>
      </c>
      <c r="J276" s="33" t="s">
        <v>2581</v>
      </c>
      <c r="K276" s="59">
        <f t="shared" si="644"/>
        <v>44407</v>
      </c>
      <c r="L276" s="60" t="str">
        <f t="shared" ca="1" si="645"/>
        <v>2021/8/29</v>
      </c>
      <c r="M276" s="44">
        <f t="shared" ca="1" si="646"/>
        <v>4185</v>
      </c>
      <c r="N276" s="61">
        <f t="shared" ca="1" si="647"/>
        <v>5.3723028673834404E-2</v>
      </c>
      <c r="O276" s="35">
        <f t="shared" si="648"/>
        <v>134.93258499999999</v>
      </c>
      <c r="P276" s="35">
        <f t="shared" si="649"/>
        <v>-6.7415000000011105E-2</v>
      </c>
      <c r="Q276" s="36">
        <f t="shared" si="650"/>
        <v>0.9</v>
      </c>
      <c r="R276" s="37">
        <f t="shared" si="651"/>
        <v>25560.239999999976</v>
      </c>
      <c r="S276" s="38">
        <f t="shared" si="652"/>
        <v>37346.066663999969</v>
      </c>
      <c r="T276" s="38"/>
      <c r="U276" s="62"/>
      <c r="V276" s="39">
        <f t="shared" si="653"/>
        <v>67206.349999999991</v>
      </c>
      <c r="W276" s="39">
        <f t="shared" si="654"/>
        <v>104552.41666399996</v>
      </c>
      <c r="X276" s="1">
        <f t="shared" si="655"/>
        <v>88715</v>
      </c>
      <c r="Y276" s="37">
        <f t="shared" si="656"/>
        <v>15837.41666399996</v>
      </c>
      <c r="Z276" s="183">
        <f t="shared" si="657"/>
        <v>0.17852016754776479</v>
      </c>
      <c r="AA276" s="183">
        <f>SUM($C$2:C276)*D276/SUM($B$2:B276)-1</f>
        <v>8.4849334380598496E-2</v>
      </c>
      <c r="AB276" s="183">
        <f t="shared" si="658"/>
        <v>9.367083316716629E-2</v>
      </c>
      <c r="AC276" s="40">
        <f t="shared" si="659"/>
        <v>0.21543722222222231</v>
      </c>
    </row>
    <row r="277" spans="1:29">
      <c r="A277" s="181" t="s">
        <v>2582</v>
      </c>
      <c r="B277" s="2">
        <v>135</v>
      </c>
      <c r="C277" s="177">
        <v>91.03</v>
      </c>
      <c r="D277" s="178">
        <v>1.4823</v>
      </c>
      <c r="E277" s="32">
        <f t="shared" ref="E277:E278" si="660">10%*Q277+13%</f>
        <v>0.22000000000000003</v>
      </c>
      <c r="F277" s="26">
        <f t="shared" ref="F277:F278" si="661">IF(G277="",($F$1*C277-B277)/B277,H277/B277)</f>
        <v>-9.7958888888890084E-3</v>
      </c>
      <c r="H277" s="58">
        <f t="shared" ref="H277:H278" si="662">IF(G277="",$F$1*C277-B277,G277-B277)</f>
        <v>-1.3224450000000161</v>
      </c>
      <c r="I277" s="2" t="s">
        <v>65</v>
      </c>
      <c r="J277" s="33" t="s">
        <v>2583</v>
      </c>
      <c r="K277" s="59">
        <f t="shared" ref="K277:K278" si="663">DATE(MID(J277,1,4),MID(J277,5,2),MID(J277,7,2))</f>
        <v>44410</v>
      </c>
      <c r="L277" s="60" t="str">
        <f t="shared" ref="L277:L278" ca="1" si="664">IF(LEN(J277) &gt; 15,DATE(MID(J277,12,4),MID(J277,16,2),MID(J277,18,2)),TEXT(TODAY(),"yyyy/m/d"))</f>
        <v>2021/8/29</v>
      </c>
      <c r="M277" s="44">
        <f t="shared" ref="M277:M278" ca="1" si="665">(L277-K277+1)*B277</f>
        <v>3780</v>
      </c>
      <c r="N277" s="61">
        <f t="shared" ref="N277:N278" ca="1" si="666">H277/M277*365</f>
        <v>-0.1276964087301603</v>
      </c>
      <c r="O277" s="35">
        <f t="shared" ref="O277:O278" si="667">D277*C277</f>
        <v>134.93376899999998</v>
      </c>
      <c r="P277" s="35">
        <f t="shared" ref="P277:P278" si="668">O277-B277</f>
        <v>-6.6231000000016138E-2</v>
      </c>
      <c r="Q277" s="36">
        <f t="shared" ref="Q277:Q278" si="669">B277/150</f>
        <v>0.9</v>
      </c>
      <c r="R277" s="37">
        <f t="shared" si="651"/>
        <v>25651.269999999975</v>
      </c>
      <c r="S277" s="38">
        <f t="shared" si="652"/>
        <v>38022.877520999959</v>
      </c>
      <c r="T277" s="38"/>
      <c r="U277" s="62"/>
      <c r="V277" s="39">
        <f t="shared" si="653"/>
        <v>67206.349999999991</v>
      </c>
      <c r="W277" s="39">
        <f t="shared" si="654"/>
        <v>105229.22752099995</v>
      </c>
      <c r="X277" s="1">
        <f t="shared" si="655"/>
        <v>88850</v>
      </c>
      <c r="Y277" s="37">
        <f t="shared" si="656"/>
        <v>16379.22752099995</v>
      </c>
      <c r="Z277" s="183">
        <f t="shared" si="657"/>
        <v>0.18434696140686491</v>
      </c>
      <c r="AA277" s="183">
        <f>SUM($C$2:C277)*D277/SUM($B$2:B277)-1</f>
        <v>0.10021540041186205</v>
      </c>
      <c r="AB277" s="183">
        <f t="shared" si="658"/>
        <v>8.4131560995002852E-2</v>
      </c>
      <c r="AC277" s="40">
        <f t="shared" si="659"/>
        <v>0.22979588888888905</v>
      </c>
    </row>
    <row r="278" spans="1:29">
      <c r="A278" s="181" t="s">
        <v>2584</v>
      </c>
      <c r="B278" s="2">
        <v>135</v>
      </c>
      <c r="C278" s="177">
        <v>91.72</v>
      </c>
      <c r="D278" s="178">
        <v>1.4711000000000001</v>
      </c>
      <c r="E278" s="32">
        <f t="shared" si="660"/>
        <v>0.22000000000000003</v>
      </c>
      <c r="F278" s="26">
        <f t="shared" si="661"/>
        <v>-2.2902222222222057E-3</v>
      </c>
      <c r="H278" s="58">
        <f t="shared" si="662"/>
        <v>-0.30917999999999779</v>
      </c>
      <c r="I278" s="2" t="s">
        <v>65</v>
      </c>
      <c r="J278" s="33" t="s">
        <v>2585</v>
      </c>
      <c r="K278" s="59">
        <f t="shared" si="663"/>
        <v>44411</v>
      </c>
      <c r="L278" s="60" t="str">
        <f t="shared" ca="1" si="664"/>
        <v>2021/8/29</v>
      </c>
      <c r="M278" s="44">
        <f t="shared" ca="1" si="665"/>
        <v>3645</v>
      </c>
      <c r="N278" s="61">
        <f t="shared" ca="1" si="666"/>
        <v>-3.0960411522633523E-2</v>
      </c>
      <c r="O278" s="35">
        <f t="shared" si="667"/>
        <v>134.929292</v>
      </c>
      <c r="P278" s="35">
        <f t="shared" si="668"/>
        <v>-7.0707999999996218E-2</v>
      </c>
      <c r="Q278" s="36">
        <f t="shared" si="669"/>
        <v>0.9</v>
      </c>
      <c r="R278" s="37">
        <f t="shared" si="651"/>
        <v>25742.989999999976</v>
      </c>
      <c r="S278" s="38">
        <f t="shared" si="652"/>
        <v>37870.512588999969</v>
      </c>
      <c r="T278" s="38"/>
      <c r="U278" s="62"/>
      <c r="V278" s="39">
        <f t="shared" si="653"/>
        <v>67206.349999999991</v>
      </c>
      <c r="W278" s="39">
        <f t="shared" si="654"/>
        <v>105076.86258899997</v>
      </c>
      <c r="X278" s="1">
        <f t="shared" si="655"/>
        <v>88985</v>
      </c>
      <c r="Y278" s="37">
        <f t="shared" si="656"/>
        <v>16091.862588999968</v>
      </c>
      <c r="Z278" s="183">
        <f t="shared" si="657"/>
        <v>0.18083792312187419</v>
      </c>
      <c r="AA278" s="183">
        <f>SUM($C$2:C278)*D278/SUM($B$2:B278)-1</f>
        <v>9.1561029216250089E-2</v>
      </c>
      <c r="AB278" s="183">
        <f t="shared" si="658"/>
        <v>8.92768939056241E-2</v>
      </c>
      <c r="AC278" s="40">
        <f t="shared" si="659"/>
        <v>0.22229022222222222</v>
      </c>
    </row>
    <row r="279" spans="1:29">
      <c r="A279" s="181" t="s">
        <v>2612</v>
      </c>
      <c r="B279" s="2">
        <v>135</v>
      </c>
      <c r="C279" s="177">
        <v>90.27</v>
      </c>
      <c r="D279" s="178">
        <v>1.4946999999999999</v>
      </c>
      <c r="E279" s="32">
        <f t="shared" ref="E279:E297" si="670">10%*Q279+13%</f>
        <v>0.22000000000000003</v>
      </c>
      <c r="F279" s="26">
        <f t="shared" ref="F279:F297" si="671">IF(G279="",($F$1*C279-B279)/B279,H279/B279)</f>
        <v>-1.8063000000000152E-2</v>
      </c>
      <c r="H279" s="58">
        <f t="shared" ref="H279:H297" si="672">IF(G279="",$F$1*C279-B279,G279-B279)</f>
        <v>-2.4385050000000206</v>
      </c>
      <c r="I279" s="2" t="s">
        <v>65</v>
      </c>
      <c r="J279" s="33" t="s">
        <v>2613</v>
      </c>
      <c r="K279" s="59">
        <f t="shared" ref="K279:K297" si="673">DATE(MID(J279,1,4),MID(J279,5,2),MID(J279,7,2))</f>
        <v>44412</v>
      </c>
      <c r="L279" s="60" t="str">
        <f t="shared" ref="L279:L297" ca="1" si="674">IF(LEN(J279) &gt; 15,DATE(MID(J279,12,4),MID(J279,16,2),MID(J279,18,2)),TEXT(TODAY(),"yyyy/m/d"))</f>
        <v>2021/8/29</v>
      </c>
      <c r="M279" s="44">
        <f t="shared" ref="M279:M297" ca="1" si="675">(L279-K279+1)*B279</f>
        <v>3510</v>
      </c>
      <c r="N279" s="61">
        <f t="shared" ref="N279:N297" ca="1" si="676">H279/M279*365</f>
        <v>-0.25357673076923287</v>
      </c>
      <c r="O279" s="35">
        <f t="shared" ref="O279:O297" si="677">D279*C279</f>
        <v>134.926569</v>
      </c>
      <c r="P279" s="35">
        <f t="shared" ref="P279:P297" si="678">O279-B279</f>
        <v>-7.3430999999999358E-2</v>
      </c>
      <c r="Q279" s="36">
        <f t="shared" ref="Q279:Q297" si="679">B279/150</f>
        <v>0.9</v>
      </c>
      <c r="R279" s="37">
        <f t="shared" si="651"/>
        <v>25833.259999999977</v>
      </c>
      <c r="S279" s="38">
        <f t="shared" si="652"/>
        <v>38612.973721999966</v>
      </c>
      <c r="T279" s="38"/>
      <c r="U279" s="62"/>
      <c r="V279" s="39">
        <f t="shared" si="653"/>
        <v>67206.349999999991</v>
      </c>
      <c r="W279" s="39">
        <f t="shared" si="654"/>
        <v>105819.32372199996</v>
      </c>
      <c r="X279" s="1">
        <f t="shared" si="655"/>
        <v>89120</v>
      </c>
      <c r="Y279" s="37">
        <f t="shared" si="656"/>
        <v>16699.323721999957</v>
      </c>
      <c r="Z279" s="183">
        <f t="shared" si="657"/>
        <v>0.18738020334380567</v>
      </c>
      <c r="AA279" s="183">
        <f>SUM($C$2:C279)*D279/SUM($B$2:B279)-1</f>
        <v>0.10866897628781746</v>
      </c>
      <c r="AB279" s="183">
        <f t="shared" si="658"/>
        <v>7.8711227055988209E-2</v>
      </c>
      <c r="AC279" s="40">
        <f t="shared" si="659"/>
        <v>0.23806300000000019</v>
      </c>
    </row>
    <row r="280" spans="1:29">
      <c r="A280" s="181" t="s">
        <v>2614</v>
      </c>
      <c r="B280" s="2">
        <v>135</v>
      </c>
      <c r="C280" s="177">
        <v>90.48</v>
      </c>
      <c r="D280" s="178">
        <v>1.4913000000000001</v>
      </c>
      <c r="E280" s="32">
        <f t="shared" si="670"/>
        <v>0.22000000000000003</v>
      </c>
      <c r="F280" s="26">
        <f t="shared" si="671"/>
        <v>-1.5778666666666705E-2</v>
      </c>
      <c r="H280" s="58">
        <f t="shared" si="672"/>
        <v>-2.1301200000000051</v>
      </c>
      <c r="I280" s="2" t="s">
        <v>65</v>
      </c>
      <c r="J280" s="33" t="s">
        <v>2615</v>
      </c>
      <c r="K280" s="59">
        <f t="shared" si="673"/>
        <v>44413</v>
      </c>
      <c r="L280" s="60" t="str">
        <f t="shared" ca="1" si="674"/>
        <v>2021/8/29</v>
      </c>
      <c r="M280" s="44">
        <f t="shared" ca="1" si="675"/>
        <v>3375</v>
      </c>
      <c r="N280" s="61">
        <f t="shared" ca="1" si="676"/>
        <v>-0.2303685333333339</v>
      </c>
      <c r="O280" s="35">
        <f t="shared" si="677"/>
        <v>134.93282400000001</v>
      </c>
      <c r="P280" s="35">
        <f t="shared" si="678"/>
        <v>-6.7175999999989244E-2</v>
      </c>
      <c r="Q280" s="36">
        <f t="shared" si="679"/>
        <v>0.9</v>
      </c>
      <c r="R280" s="37">
        <f t="shared" si="651"/>
        <v>25923.739999999976</v>
      </c>
      <c r="S280" s="38">
        <f t="shared" si="652"/>
        <v>38660.073461999964</v>
      </c>
      <c r="T280" s="38"/>
      <c r="U280" s="62"/>
      <c r="V280" s="39">
        <f t="shared" si="653"/>
        <v>67206.349999999991</v>
      </c>
      <c r="W280" s="39">
        <f t="shared" si="654"/>
        <v>105866.42346199995</v>
      </c>
      <c r="X280" s="1">
        <f t="shared" si="655"/>
        <v>89255</v>
      </c>
      <c r="Y280" s="37">
        <f t="shared" si="656"/>
        <v>16611.423461999948</v>
      </c>
      <c r="Z280" s="183">
        <f t="shared" si="657"/>
        <v>0.18611196529045926</v>
      </c>
      <c r="AA280" s="183">
        <f>SUM($C$2:C280)*D280/SUM($B$2:B280)-1</f>
        <v>0.10575612448065219</v>
      </c>
      <c r="AB280" s="183">
        <f t="shared" si="658"/>
        <v>8.0355840809807066E-2</v>
      </c>
      <c r="AC280" s="40">
        <f t="shared" si="659"/>
        <v>0.23577866666666675</v>
      </c>
    </row>
    <row r="281" spans="1:29">
      <c r="A281" s="181" t="s">
        <v>2616</v>
      </c>
      <c r="B281" s="2">
        <v>135</v>
      </c>
      <c r="C281" s="177">
        <v>90.16</v>
      </c>
      <c r="D281" s="178">
        <v>1.4964999999999999</v>
      </c>
      <c r="E281" s="32">
        <f t="shared" si="670"/>
        <v>0.22000000000000003</v>
      </c>
      <c r="F281" s="26">
        <f t="shared" si="671"/>
        <v>-1.9259555555555606E-2</v>
      </c>
      <c r="H281" s="58">
        <f t="shared" si="672"/>
        <v>-2.600040000000007</v>
      </c>
      <c r="I281" s="2" t="s">
        <v>65</v>
      </c>
      <c r="J281" s="33" t="s">
        <v>2617</v>
      </c>
      <c r="K281" s="59">
        <f t="shared" si="673"/>
        <v>44414</v>
      </c>
      <c r="L281" s="60" t="str">
        <f t="shared" ca="1" si="674"/>
        <v>2021/8/29</v>
      </c>
      <c r="M281" s="44">
        <f t="shared" ca="1" si="675"/>
        <v>3240</v>
      </c>
      <c r="N281" s="61">
        <f t="shared" ca="1" si="676"/>
        <v>-0.29290574074074155</v>
      </c>
      <c r="O281" s="35">
        <f t="shared" si="677"/>
        <v>134.92443999999998</v>
      </c>
      <c r="P281" s="35">
        <f t="shared" si="678"/>
        <v>-7.5560000000024274E-2</v>
      </c>
      <c r="Q281" s="36">
        <f t="shared" si="679"/>
        <v>0.9</v>
      </c>
      <c r="R281" s="37">
        <f t="shared" si="651"/>
        <v>26013.899999999976</v>
      </c>
      <c r="S281" s="38">
        <f t="shared" si="652"/>
        <v>38929.801349999965</v>
      </c>
      <c r="T281" s="38"/>
      <c r="U281" s="62"/>
      <c r="V281" s="39">
        <f t="shared" si="653"/>
        <v>67206.349999999991</v>
      </c>
      <c r="W281" s="39">
        <f t="shared" si="654"/>
        <v>106136.15134999996</v>
      </c>
      <c r="X281" s="1">
        <f t="shared" si="655"/>
        <v>89390</v>
      </c>
      <c r="Y281" s="37">
        <f t="shared" si="656"/>
        <v>16746.151349999956</v>
      </c>
      <c r="Z281" s="183">
        <f t="shared" si="657"/>
        <v>0.18733808423761</v>
      </c>
      <c r="AA281" s="183">
        <f>SUM($C$2:C281)*D281/SUM($B$2:B281)-1</f>
        <v>0.10920936309523865</v>
      </c>
      <c r="AB281" s="183">
        <f t="shared" si="658"/>
        <v>7.8128721142371349E-2</v>
      </c>
      <c r="AC281" s="40">
        <f t="shared" si="659"/>
        <v>0.23925955555555564</v>
      </c>
    </row>
    <row r="282" spans="1:29">
      <c r="A282" s="181" t="s">
        <v>2618</v>
      </c>
      <c r="B282" s="2">
        <v>135</v>
      </c>
      <c r="C282" s="177">
        <v>89.67</v>
      </c>
      <c r="D282" s="178">
        <v>1.5047999999999999</v>
      </c>
      <c r="E282" s="32">
        <f t="shared" si="670"/>
        <v>0.22000000000000003</v>
      </c>
      <c r="F282" s="26">
        <f t="shared" si="671"/>
        <v>-2.4589666666666635E-2</v>
      </c>
      <c r="H282" s="58">
        <f t="shared" si="672"/>
        <v>-3.3196049999999957</v>
      </c>
      <c r="I282" s="2" t="s">
        <v>65</v>
      </c>
      <c r="J282" s="33" t="s">
        <v>2619</v>
      </c>
      <c r="K282" s="59">
        <f t="shared" si="673"/>
        <v>44417</v>
      </c>
      <c r="L282" s="60" t="str">
        <f t="shared" ca="1" si="674"/>
        <v>2021/8/29</v>
      </c>
      <c r="M282" s="44">
        <f t="shared" ca="1" si="675"/>
        <v>2835</v>
      </c>
      <c r="N282" s="61">
        <f t="shared" ca="1" si="676"/>
        <v>-0.42739182539682485</v>
      </c>
      <c r="O282" s="35">
        <f t="shared" si="677"/>
        <v>134.935416</v>
      </c>
      <c r="P282" s="35">
        <f t="shared" si="678"/>
        <v>-6.4583999999996422E-2</v>
      </c>
      <c r="Q282" s="36">
        <f t="shared" si="679"/>
        <v>0.9</v>
      </c>
      <c r="R282" s="37">
        <f t="shared" si="651"/>
        <v>26103.569999999974</v>
      </c>
      <c r="S282" s="38">
        <f t="shared" si="652"/>
        <v>39280.652135999961</v>
      </c>
      <c r="T282" s="38"/>
      <c r="U282" s="62"/>
      <c r="V282" s="39">
        <f t="shared" si="653"/>
        <v>67206.349999999991</v>
      </c>
      <c r="W282" s="39">
        <f t="shared" si="654"/>
        <v>106487.00213599995</v>
      </c>
      <c r="X282" s="1">
        <f t="shared" si="655"/>
        <v>89525</v>
      </c>
      <c r="Y282" s="37">
        <f t="shared" si="656"/>
        <v>16962.002135999952</v>
      </c>
      <c r="Z282" s="183">
        <f t="shared" si="657"/>
        <v>0.18946665329237589</v>
      </c>
      <c r="AA282" s="183">
        <f>SUM($C$2:C282)*D282/SUM($B$2:B282)-1</f>
        <v>0.11493976676101947</v>
      </c>
      <c r="AB282" s="183">
        <f t="shared" si="658"/>
        <v>7.4526886531356418E-2</v>
      </c>
      <c r="AC282" s="40">
        <f t="shared" si="659"/>
        <v>0.24458966666666665</v>
      </c>
    </row>
    <row r="283" spans="1:29">
      <c r="A283" s="181" t="s">
        <v>2620</v>
      </c>
      <c r="B283" s="2">
        <v>135</v>
      </c>
      <c r="C283" s="177">
        <v>89.2</v>
      </c>
      <c r="D283" s="178">
        <v>1.5126999999999999</v>
      </c>
      <c r="E283" s="32">
        <f t="shared" si="670"/>
        <v>0.22000000000000003</v>
      </c>
      <c r="F283" s="26">
        <f t="shared" si="671"/>
        <v>-2.9702222222222317E-2</v>
      </c>
      <c r="H283" s="58">
        <f t="shared" si="672"/>
        <v>-4.0098000000000127</v>
      </c>
      <c r="I283" s="2" t="s">
        <v>65</v>
      </c>
      <c r="J283" s="33" t="s">
        <v>2621</v>
      </c>
      <c r="K283" s="59">
        <f t="shared" si="673"/>
        <v>44418</v>
      </c>
      <c r="L283" s="60" t="str">
        <f t="shared" ca="1" si="674"/>
        <v>2021/8/29</v>
      </c>
      <c r="M283" s="44">
        <f t="shared" ca="1" si="675"/>
        <v>2700</v>
      </c>
      <c r="N283" s="61">
        <f t="shared" ca="1" si="676"/>
        <v>-0.54206555555555724</v>
      </c>
      <c r="O283" s="35">
        <f t="shared" si="677"/>
        <v>134.93284</v>
      </c>
      <c r="P283" s="35">
        <f t="shared" si="678"/>
        <v>-6.7160000000001219E-2</v>
      </c>
      <c r="Q283" s="36">
        <f t="shared" si="679"/>
        <v>0.9</v>
      </c>
      <c r="R283" s="37">
        <f t="shared" si="651"/>
        <v>26192.769999999975</v>
      </c>
      <c r="S283" s="38">
        <f t="shared" si="652"/>
        <v>39621.803178999959</v>
      </c>
      <c r="T283" s="38"/>
      <c r="U283" s="62"/>
      <c r="V283" s="39">
        <f t="shared" si="653"/>
        <v>67206.349999999991</v>
      </c>
      <c r="W283" s="39">
        <f t="shared" si="654"/>
        <v>106828.15317899996</v>
      </c>
      <c r="X283" s="1">
        <f t="shared" si="655"/>
        <v>89660</v>
      </c>
      <c r="Y283" s="37">
        <f t="shared" si="656"/>
        <v>17168.153178999957</v>
      </c>
      <c r="Z283" s="183">
        <f t="shared" si="657"/>
        <v>0.19148062880883288</v>
      </c>
      <c r="AA283" s="183">
        <f>SUM($C$2:C283)*D283/SUM($B$2:B283)-1</f>
        <v>0.12035323977974799</v>
      </c>
      <c r="AB283" s="183">
        <f t="shared" si="658"/>
        <v>7.1127389029084886E-2</v>
      </c>
      <c r="AC283" s="40">
        <f t="shared" si="659"/>
        <v>0.24970222222222235</v>
      </c>
    </row>
    <row r="284" spans="1:29">
      <c r="A284" s="181" t="s">
        <v>2622</v>
      </c>
      <c r="B284" s="2">
        <v>135</v>
      </c>
      <c r="C284" s="177">
        <v>88.51</v>
      </c>
      <c r="D284" s="178">
        <v>1.5244</v>
      </c>
      <c r="E284" s="32">
        <f t="shared" si="670"/>
        <v>0.22000000000000003</v>
      </c>
      <c r="F284" s="26">
        <f t="shared" si="671"/>
        <v>-3.7207888888888908E-2</v>
      </c>
      <c r="H284" s="58">
        <f t="shared" si="672"/>
        <v>-5.0230650000000026</v>
      </c>
      <c r="I284" s="2" t="s">
        <v>65</v>
      </c>
      <c r="J284" s="33" t="s">
        <v>2623</v>
      </c>
      <c r="K284" s="59">
        <f t="shared" si="673"/>
        <v>44419</v>
      </c>
      <c r="L284" s="60" t="str">
        <f t="shared" ca="1" si="674"/>
        <v>2021/8/29</v>
      </c>
      <c r="M284" s="44">
        <f t="shared" ca="1" si="675"/>
        <v>2565</v>
      </c>
      <c r="N284" s="61">
        <f t="shared" ca="1" si="676"/>
        <v>-0.71478312865497118</v>
      </c>
      <c r="O284" s="35">
        <f t="shared" si="677"/>
        <v>134.924644</v>
      </c>
      <c r="P284" s="35">
        <f t="shared" si="678"/>
        <v>-7.5355999999999312E-2</v>
      </c>
      <c r="Q284" s="36">
        <f t="shared" si="679"/>
        <v>0.9</v>
      </c>
      <c r="R284" s="37">
        <f t="shared" si="651"/>
        <v>26281.279999999973</v>
      </c>
      <c r="S284" s="38">
        <f t="shared" si="652"/>
        <v>40063.183231999959</v>
      </c>
      <c r="T284" s="38"/>
      <c r="U284" s="62"/>
      <c r="V284" s="39">
        <f t="shared" si="653"/>
        <v>67206.349999999991</v>
      </c>
      <c r="W284" s="39">
        <f t="shared" si="654"/>
        <v>107269.53323199996</v>
      </c>
      <c r="X284" s="1">
        <f t="shared" si="655"/>
        <v>89795</v>
      </c>
      <c r="Y284" s="37">
        <f t="shared" si="656"/>
        <v>17474.533231999958</v>
      </c>
      <c r="Z284" s="183">
        <f t="shared" si="657"/>
        <v>0.19460474672309092</v>
      </c>
      <c r="AA284" s="183">
        <f>SUM($C$2:C284)*D284/SUM($B$2:B284)-1</f>
        <v>0.12855046615817001</v>
      </c>
      <c r="AB284" s="183">
        <f t="shared" si="658"/>
        <v>6.6054280564920909E-2</v>
      </c>
      <c r="AC284" s="40">
        <f t="shared" si="659"/>
        <v>0.25720788888888896</v>
      </c>
    </row>
    <row r="285" spans="1:29">
      <c r="A285" s="181" t="s">
        <v>2624</v>
      </c>
      <c r="B285" s="2">
        <v>135</v>
      </c>
      <c r="C285" s="177">
        <v>88.24</v>
      </c>
      <c r="D285" s="178">
        <v>1.5291999999999999</v>
      </c>
      <c r="E285" s="32">
        <f t="shared" si="670"/>
        <v>0.22000000000000003</v>
      </c>
      <c r="F285" s="26">
        <f t="shared" si="671"/>
        <v>-4.0144888888889022E-2</v>
      </c>
      <c r="H285" s="58">
        <f t="shared" si="672"/>
        <v>-5.4195600000000184</v>
      </c>
      <c r="I285" s="2" t="s">
        <v>65</v>
      </c>
      <c r="J285" s="33" t="s">
        <v>2625</v>
      </c>
      <c r="K285" s="59">
        <f t="shared" si="673"/>
        <v>44420</v>
      </c>
      <c r="L285" s="60" t="str">
        <f t="shared" ca="1" si="674"/>
        <v>2021/8/29</v>
      </c>
      <c r="M285" s="44">
        <f t="shared" ca="1" si="675"/>
        <v>2430</v>
      </c>
      <c r="N285" s="61">
        <f t="shared" ca="1" si="676"/>
        <v>-0.81404913580247185</v>
      </c>
      <c r="O285" s="35">
        <f t="shared" si="677"/>
        <v>134.93660799999998</v>
      </c>
      <c r="P285" s="35">
        <f t="shared" si="678"/>
        <v>-6.3392000000021653E-2</v>
      </c>
      <c r="Q285" s="36">
        <f t="shared" si="679"/>
        <v>0.9</v>
      </c>
      <c r="R285" s="37">
        <f t="shared" si="651"/>
        <v>26369.519999999975</v>
      </c>
      <c r="S285" s="38">
        <f t="shared" si="652"/>
        <v>40324.269983999962</v>
      </c>
      <c r="T285" s="38"/>
      <c r="U285" s="62"/>
      <c r="V285" s="39">
        <f t="shared" si="653"/>
        <v>67206.349999999991</v>
      </c>
      <c r="W285" s="39">
        <f t="shared" si="654"/>
        <v>107530.61998399996</v>
      </c>
      <c r="X285" s="1">
        <f t="shared" si="655"/>
        <v>89930</v>
      </c>
      <c r="Y285" s="37">
        <f t="shared" si="656"/>
        <v>17600.619983999961</v>
      </c>
      <c r="Z285" s="183">
        <f t="shared" si="657"/>
        <v>0.19571466678527694</v>
      </c>
      <c r="AA285" s="183">
        <f>SUM($C$2:C285)*D285/SUM($B$2:B285)-1</f>
        <v>0.13162675818666725</v>
      </c>
      <c r="AB285" s="183">
        <f t="shared" si="658"/>
        <v>6.4087908598609689E-2</v>
      </c>
      <c r="AC285" s="40">
        <f t="shared" si="659"/>
        <v>0.26014488888888904</v>
      </c>
    </row>
    <row r="286" spans="1:29">
      <c r="A286" s="181" t="s">
        <v>2626</v>
      </c>
      <c r="B286" s="2">
        <v>135</v>
      </c>
      <c r="C286" s="177">
        <v>88.29</v>
      </c>
      <c r="D286" s="178">
        <v>1.5283</v>
      </c>
      <c r="E286" s="32">
        <f t="shared" si="670"/>
        <v>0.22000000000000003</v>
      </c>
      <c r="F286" s="26">
        <f t="shared" si="671"/>
        <v>-3.9601000000000032E-2</v>
      </c>
      <c r="H286" s="58">
        <f t="shared" si="672"/>
        <v>-5.3461350000000039</v>
      </c>
      <c r="I286" s="2" t="s">
        <v>65</v>
      </c>
      <c r="J286" s="33" t="s">
        <v>2627</v>
      </c>
      <c r="K286" s="59">
        <f t="shared" si="673"/>
        <v>44421</v>
      </c>
      <c r="L286" s="60" t="str">
        <f t="shared" ca="1" si="674"/>
        <v>2021/8/29</v>
      </c>
      <c r="M286" s="44">
        <f t="shared" ca="1" si="675"/>
        <v>2295</v>
      </c>
      <c r="N286" s="61">
        <f t="shared" ca="1" si="676"/>
        <v>-0.85025676470588296</v>
      </c>
      <c r="O286" s="35">
        <f t="shared" si="677"/>
        <v>134.93360699999999</v>
      </c>
      <c r="P286" s="35">
        <f t="shared" si="678"/>
        <v>-6.6393000000005031E-2</v>
      </c>
      <c r="Q286" s="36">
        <f t="shared" si="679"/>
        <v>0.9</v>
      </c>
      <c r="R286" s="37">
        <f t="shared" si="651"/>
        <v>26457.809999999976</v>
      </c>
      <c r="S286" s="38">
        <f t="shared" si="652"/>
        <v>40435.471022999962</v>
      </c>
      <c r="T286" s="38"/>
      <c r="U286" s="62"/>
      <c r="V286" s="39">
        <f t="shared" si="653"/>
        <v>67206.349999999991</v>
      </c>
      <c r="W286" s="39">
        <f t="shared" si="654"/>
        <v>107641.82102299995</v>
      </c>
      <c r="X286" s="1">
        <f t="shared" si="655"/>
        <v>90065</v>
      </c>
      <c r="Y286" s="37">
        <f t="shared" si="656"/>
        <v>17576.821022999953</v>
      </c>
      <c r="Z286" s="183">
        <f t="shared" si="657"/>
        <v>0.19515706459779003</v>
      </c>
      <c r="AA286" s="183">
        <f>SUM($C$2:C286)*D286/SUM($B$2:B286)-1</f>
        <v>0.13048921549090009</v>
      </c>
      <c r="AB286" s="183">
        <f t="shared" si="658"/>
        <v>6.4667849106889941E-2</v>
      </c>
      <c r="AC286" s="40">
        <f t="shared" si="659"/>
        <v>0.25960100000000008</v>
      </c>
    </row>
    <row r="287" spans="1:29">
      <c r="A287" s="181" t="s">
        <v>2628</v>
      </c>
      <c r="B287" s="2">
        <v>135</v>
      </c>
      <c r="C287" s="177">
        <v>88.65</v>
      </c>
      <c r="D287" s="178">
        <v>1.522</v>
      </c>
      <c r="E287" s="32">
        <f t="shared" si="670"/>
        <v>0.22000000000000003</v>
      </c>
      <c r="F287" s="26">
        <f t="shared" si="671"/>
        <v>-3.5685000000000015E-2</v>
      </c>
      <c r="H287" s="58">
        <f t="shared" si="672"/>
        <v>-4.8174750000000017</v>
      </c>
      <c r="I287" s="2" t="s">
        <v>65</v>
      </c>
      <c r="J287" s="33" t="s">
        <v>2629</v>
      </c>
      <c r="K287" s="59">
        <f t="shared" si="673"/>
        <v>44424</v>
      </c>
      <c r="L287" s="60" t="str">
        <f t="shared" ca="1" si="674"/>
        <v>2021/8/29</v>
      </c>
      <c r="M287" s="44">
        <f t="shared" ca="1" si="675"/>
        <v>1890</v>
      </c>
      <c r="N287" s="61">
        <f t="shared" ca="1" si="676"/>
        <v>-0.93035892857142888</v>
      </c>
      <c r="O287" s="35">
        <f t="shared" si="677"/>
        <v>134.92530000000002</v>
      </c>
      <c r="P287" s="35">
        <f t="shared" si="678"/>
        <v>-7.4699999999978672E-2</v>
      </c>
      <c r="Q287" s="36">
        <f t="shared" si="679"/>
        <v>0.9</v>
      </c>
      <c r="R287" s="37">
        <f t="shared" si="651"/>
        <v>26546.459999999977</v>
      </c>
      <c r="S287" s="38">
        <f t="shared" si="652"/>
        <v>40403.712119999967</v>
      </c>
      <c r="T287" s="38"/>
      <c r="U287" s="62"/>
      <c r="V287" s="39">
        <f t="shared" si="653"/>
        <v>67206.349999999991</v>
      </c>
      <c r="W287" s="39">
        <f t="shared" si="654"/>
        <v>107610.06211999996</v>
      </c>
      <c r="X287" s="1">
        <f t="shared" si="655"/>
        <v>90200</v>
      </c>
      <c r="Y287" s="37">
        <f t="shared" si="656"/>
        <v>17410.062119999959</v>
      </c>
      <c r="Z287" s="183">
        <f t="shared" si="657"/>
        <v>0.19301620975609701</v>
      </c>
      <c r="AA287" s="183">
        <f>SUM($C$2:C287)*D287/SUM($B$2:B287)-1</f>
        <v>0.12537735769128999</v>
      </c>
      <c r="AB287" s="183">
        <f t="shared" si="658"/>
        <v>6.763885206480702E-2</v>
      </c>
      <c r="AC287" s="40">
        <f t="shared" si="659"/>
        <v>0.25568500000000005</v>
      </c>
    </row>
    <row r="288" spans="1:29">
      <c r="A288" s="181" t="s">
        <v>2630</v>
      </c>
      <c r="B288" s="2">
        <v>135</v>
      </c>
      <c r="C288" s="177">
        <v>90.5</v>
      </c>
      <c r="D288" s="178">
        <v>1.4908999999999999</v>
      </c>
      <c r="E288" s="32">
        <f t="shared" si="670"/>
        <v>0.22000000000000003</v>
      </c>
      <c r="F288" s="26">
        <f t="shared" si="671"/>
        <v>-1.5561111111111149E-2</v>
      </c>
      <c r="H288" s="58">
        <f t="shared" si="672"/>
        <v>-2.100750000000005</v>
      </c>
      <c r="I288" s="2" t="s">
        <v>65</v>
      </c>
      <c r="J288" s="33" t="s">
        <v>2631</v>
      </c>
      <c r="K288" s="59">
        <f t="shared" si="673"/>
        <v>44425</v>
      </c>
      <c r="L288" s="60" t="str">
        <f t="shared" ca="1" si="674"/>
        <v>2021/8/29</v>
      </c>
      <c r="M288" s="44">
        <f t="shared" ca="1" si="675"/>
        <v>1755</v>
      </c>
      <c r="N288" s="61">
        <f t="shared" ca="1" si="676"/>
        <v>-0.43690811965812071</v>
      </c>
      <c r="O288" s="35">
        <f t="shared" si="677"/>
        <v>134.92644999999999</v>
      </c>
      <c r="P288" s="35">
        <f t="shared" si="678"/>
        <v>-7.3550000000011551E-2</v>
      </c>
      <c r="Q288" s="36">
        <f t="shared" si="679"/>
        <v>0.9</v>
      </c>
      <c r="R288" s="37">
        <f t="shared" si="651"/>
        <v>26636.959999999977</v>
      </c>
      <c r="S288" s="38">
        <f t="shared" si="652"/>
        <v>39713.043663999961</v>
      </c>
      <c r="T288" s="38"/>
      <c r="U288" s="62"/>
      <c r="V288" s="39">
        <f t="shared" si="653"/>
        <v>67206.349999999991</v>
      </c>
      <c r="W288" s="39">
        <f t="shared" si="654"/>
        <v>106919.39366399994</v>
      </c>
      <c r="X288" s="1">
        <f t="shared" si="655"/>
        <v>90335</v>
      </c>
      <c r="Y288" s="37">
        <f t="shared" si="656"/>
        <v>16584.393663999945</v>
      </c>
      <c r="Z288" s="183">
        <f t="shared" si="657"/>
        <v>0.18358768654452806</v>
      </c>
      <c r="AA288" s="183">
        <f>SUM($C$2:C288)*D288/SUM($B$2:B288)-1</f>
        <v>0.10201522516818406</v>
      </c>
      <c r="AB288" s="183">
        <f t="shared" si="658"/>
        <v>8.1572461376343997E-2</v>
      </c>
      <c r="AC288" s="40">
        <f t="shared" si="659"/>
        <v>0.23556111111111117</v>
      </c>
    </row>
    <row r="289" spans="1:29">
      <c r="A289" s="181" t="s">
        <v>2632</v>
      </c>
      <c r="B289" s="2">
        <v>135</v>
      </c>
      <c r="C289" s="177">
        <v>89.92</v>
      </c>
      <c r="D289" s="178">
        <v>1.5005999999999999</v>
      </c>
      <c r="E289" s="32">
        <f t="shared" si="670"/>
        <v>0.22000000000000003</v>
      </c>
      <c r="F289" s="26">
        <f t="shared" si="671"/>
        <v>-2.1870222222222284E-2</v>
      </c>
      <c r="H289" s="58">
        <f t="shared" si="672"/>
        <v>-2.9524800000000084</v>
      </c>
      <c r="I289" s="2" t="s">
        <v>65</v>
      </c>
      <c r="J289" s="33" t="s">
        <v>2633</v>
      </c>
      <c r="K289" s="59">
        <f t="shared" si="673"/>
        <v>44426</v>
      </c>
      <c r="L289" s="60" t="str">
        <f t="shared" ca="1" si="674"/>
        <v>2021/8/29</v>
      </c>
      <c r="M289" s="44">
        <f t="shared" ca="1" si="675"/>
        <v>1620</v>
      </c>
      <c r="N289" s="61">
        <f t="shared" ca="1" si="676"/>
        <v>-0.66521925925926118</v>
      </c>
      <c r="O289" s="35">
        <f t="shared" si="677"/>
        <v>134.93395200000001</v>
      </c>
      <c r="P289" s="35">
        <f t="shared" si="678"/>
        <v>-6.6047999999995E-2</v>
      </c>
      <c r="Q289" s="36">
        <f t="shared" si="679"/>
        <v>0.9</v>
      </c>
      <c r="R289" s="37">
        <f t="shared" si="651"/>
        <v>26726.879999999976</v>
      </c>
      <c r="S289" s="38">
        <f t="shared" si="652"/>
        <v>40106.356127999963</v>
      </c>
      <c r="T289" s="38"/>
      <c r="U289" s="62"/>
      <c r="V289" s="39">
        <f t="shared" si="653"/>
        <v>67206.349999999991</v>
      </c>
      <c r="W289" s="39">
        <f t="shared" si="654"/>
        <v>107312.70612799996</v>
      </c>
      <c r="X289" s="1">
        <f t="shared" si="655"/>
        <v>90470</v>
      </c>
      <c r="Y289" s="37">
        <f t="shared" si="656"/>
        <v>16842.706127999962</v>
      </c>
      <c r="Z289" s="183">
        <f t="shared" si="657"/>
        <v>0.18616896350171275</v>
      </c>
      <c r="AA289" s="183">
        <f>SUM($C$2:C289)*D289/SUM($B$2:B289)-1</f>
        <v>0.10879586466877034</v>
      </c>
      <c r="AB289" s="183">
        <f t="shared" si="658"/>
        <v>7.7373098832942411E-2</v>
      </c>
      <c r="AC289" s="40">
        <f t="shared" si="659"/>
        <v>0.24187022222222232</v>
      </c>
    </row>
    <row r="290" spans="1:29">
      <c r="A290" s="181" t="s">
        <v>2634</v>
      </c>
      <c r="B290" s="2">
        <v>135</v>
      </c>
      <c r="C290" s="177">
        <v>89.86</v>
      </c>
      <c r="D290" s="178">
        <v>1.5016</v>
      </c>
      <c r="E290" s="32">
        <f t="shared" si="670"/>
        <v>0.22000000000000003</v>
      </c>
      <c r="F290" s="26">
        <f t="shared" si="671"/>
        <v>-2.2522888888888953E-2</v>
      </c>
      <c r="H290" s="58">
        <f t="shared" si="672"/>
        <v>-3.0405900000000088</v>
      </c>
      <c r="I290" s="2" t="s">
        <v>65</v>
      </c>
      <c r="J290" s="33" t="s">
        <v>2635</v>
      </c>
      <c r="K290" s="59">
        <f t="shared" si="673"/>
        <v>44427</v>
      </c>
      <c r="L290" s="60" t="str">
        <f t="shared" ca="1" si="674"/>
        <v>2021/8/29</v>
      </c>
      <c r="M290" s="44">
        <f t="shared" ca="1" si="675"/>
        <v>1485</v>
      </c>
      <c r="N290" s="61">
        <f t="shared" ca="1" si="676"/>
        <v>-0.7473504040404062</v>
      </c>
      <c r="O290" s="35">
        <f t="shared" si="677"/>
        <v>134.93377599999999</v>
      </c>
      <c r="P290" s="35">
        <f t="shared" si="678"/>
        <v>-6.622400000000539E-2</v>
      </c>
      <c r="Q290" s="36">
        <f t="shared" si="679"/>
        <v>0.9</v>
      </c>
      <c r="R290" s="37">
        <f t="shared" si="651"/>
        <v>26816.739999999976</v>
      </c>
      <c r="S290" s="38">
        <f t="shared" si="652"/>
        <v>40268.016783999963</v>
      </c>
      <c r="T290" s="38"/>
      <c r="U290" s="62"/>
      <c r="V290" s="39">
        <f t="shared" si="653"/>
        <v>67206.349999999991</v>
      </c>
      <c r="W290" s="39">
        <f t="shared" si="654"/>
        <v>107474.36678399995</v>
      </c>
      <c r="X290" s="1">
        <f t="shared" si="655"/>
        <v>90605</v>
      </c>
      <c r="Y290" s="37">
        <f t="shared" si="656"/>
        <v>16869.366783999954</v>
      </c>
      <c r="Z290" s="183">
        <f t="shared" si="657"/>
        <v>0.18618582621268098</v>
      </c>
      <c r="AA290" s="183">
        <f>SUM($C$2:C290)*D290/SUM($B$2:B290)-1</f>
        <v>0.10914567879502357</v>
      </c>
      <c r="AB290" s="183">
        <f t="shared" si="658"/>
        <v>7.7040147417657412E-2</v>
      </c>
      <c r="AC290" s="40">
        <f t="shared" si="659"/>
        <v>0.24252288888888898</v>
      </c>
    </row>
    <row r="291" spans="1:29">
      <c r="A291" s="181" t="s">
        <v>2636</v>
      </c>
      <c r="B291" s="2">
        <v>135</v>
      </c>
      <c r="C291" s="177">
        <v>90.15</v>
      </c>
      <c r="D291" s="178">
        <v>1.4967999999999999</v>
      </c>
      <c r="E291" s="32">
        <f t="shared" si="670"/>
        <v>0.22000000000000003</v>
      </c>
      <c r="F291" s="26">
        <f t="shared" si="671"/>
        <v>-1.9368333333333279E-2</v>
      </c>
      <c r="H291" s="58">
        <f t="shared" si="672"/>
        <v>-2.6147249999999929</v>
      </c>
      <c r="I291" s="2" t="s">
        <v>65</v>
      </c>
      <c r="J291" s="33" t="s">
        <v>2637</v>
      </c>
      <c r="K291" s="59">
        <f t="shared" si="673"/>
        <v>44428</v>
      </c>
      <c r="L291" s="60" t="str">
        <f t="shared" ca="1" si="674"/>
        <v>2021/8/29</v>
      </c>
      <c r="M291" s="44">
        <f t="shared" ca="1" si="675"/>
        <v>1350</v>
      </c>
      <c r="N291" s="61">
        <f t="shared" ca="1" si="676"/>
        <v>-0.70694416666666471</v>
      </c>
      <c r="O291" s="35">
        <f t="shared" si="677"/>
        <v>134.93652</v>
      </c>
      <c r="P291" s="35">
        <f t="shared" si="678"/>
        <v>-6.3479999999998427E-2</v>
      </c>
      <c r="Q291" s="36">
        <f t="shared" si="679"/>
        <v>0.9</v>
      </c>
      <c r="R291" s="37">
        <f t="shared" si="651"/>
        <v>26906.889999999978</v>
      </c>
      <c r="S291" s="38">
        <f t="shared" si="652"/>
        <v>40274.232951999962</v>
      </c>
      <c r="T291" s="38"/>
      <c r="U291" s="62"/>
      <c r="V291" s="39">
        <f t="shared" si="653"/>
        <v>67206.349999999991</v>
      </c>
      <c r="W291" s="39">
        <f t="shared" si="654"/>
        <v>107480.58295199995</v>
      </c>
      <c r="X291" s="1">
        <f t="shared" si="655"/>
        <v>90740</v>
      </c>
      <c r="Y291" s="37">
        <f t="shared" si="656"/>
        <v>16740.582951999953</v>
      </c>
      <c r="Z291" s="183">
        <f t="shared" si="657"/>
        <v>0.18448956305928976</v>
      </c>
      <c r="AA291" s="183">
        <f>SUM($C$2:C291)*D291/SUM($B$2:B291)-1</f>
        <v>0.10522641461759386</v>
      </c>
      <c r="AB291" s="183">
        <f t="shared" si="658"/>
        <v>7.9263148441695908E-2</v>
      </c>
      <c r="AC291" s="40">
        <f t="shared" si="659"/>
        <v>0.23936833333333329</v>
      </c>
    </row>
    <row r="292" spans="1:29">
      <c r="A292" s="181" t="s">
        <v>2638</v>
      </c>
      <c r="B292" s="2">
        <v>135</v>
      </c>
      <c r="C292" s="177">
        <v>88.89</v>
      </c>
      <c r="D292" s="178">
        <v>1.5179</v>
      </c>
      <c r="E292" s="32">
        <f t="shared" si="670"/>
        <v>0.22000000000000003</v>
      </c>
      <c r="F292" s="26">
        <f t="shared" si="671"/>
        <v>-3.3074333333333338E-2</v>
      </c>
      <c r="H292" s="58">
        <f t="shared" si="672"/>
        <v>-4.4650350000000003</v>
      </c>
      <c r="I292" s="2" t="s">
        <v>65</v>
      </c>
      <c r="J292" s="33" t="s">
        <v>2639</v>
      </c>
      <c r="K292" s="59">
        <f t="shared" si="673"/>
        <v>44431</v>
      </c>
      <c r="L292" s="60" t="str">
        <f t="shared" ca="1" si="674"/>
        <v>2021/8/29</v>
      </c>
      <c r="M292" s="44">
        <f t="shared" ca="1" si="675"/>
        <v>945</v>
      </c>
      <c r="N292" s="61">
        <f t="shared" ca="1" si="676"/>
        <v>-1.7245902380952383</v>
      </c>
      <c r="O292" s="35">
        <f t="shared" si="677"/>
        <v>134.926131</v>
      </c>
      <c r="P292" s="35">
        <f t="shared" si="678"/>
        <v>-7.3869000000001961E-2</v>
      </c>
      <c r="Q292" s="36">
        <f t="shared" si="679"/>
        <v>0.9</v>
      </c>
      <c r="R292" s="37">
        <f t="shared" si="651"/>
        <v>26995.779999999977</v>
      </c>
      <c r="S292" s="38">
        <f t="shared" si="652"/>
        <v>40976.894461999967</v>
      </c>
      <c r="T292" s="38"/>
      <c r="U292" s="62"/>
      <c r="V292" s="39">
        <f t="shared" si="653"/>
        <v>67206.349999999991</v>
      </c>
      <c r="W292" s="39">
        <f t="shared" si="654"/>
        <v>108183.24446199996</v>
      </c>
      <c r="X292" s="1">
        <f t="shared" si="655"/>
        <v>90875</v>
      </c>
      <c r="Y292" s="37">
        <f t="shared" si="656"/>
        <v>17308.244461999959</v>
      </c>
      <c r="Z292" s="183">
        <f t="shared" si="657"/>
        <v>0.1904621123741399</v>
      </c>
      <c r="AA292" s="183">
        <f>SUM($C$2:C292)*D292/SUM($B$2:B292)-1</f>
        <v>0.12038036904669069</v>
      </c>
      <c r="AB292" s="183">
        <f t="shared" si="658"/>
        <v>7.0081743327449209E-2</v>
      </c>
      <c r="AC292" s="40">
        <f t="shared" si="659"/>
        <v>0.25307433333333335</v>
      </c>
    </row>
    <row r="293" spans="1:29">
      <c r="A293" s="181" t="s">
        <v>2640</v>
      </c>
      <c r="B293" s="2">
        <v>135</v>
      </c>
      <c r="C293" s="177">
        <v>88.09</v>
      </c>
      <c r="D293" s="178">
        <v>1.5318000000000001</v>
      </c>
      <c r="E293" s="32">
        <f t="shared" si="670"/>
        <v>0.22000000000000003</v>
      </c>
      <c r="F293" s="26">
        <f t="shared" si="671"/>
        <v>-4.1776555555555595E-2</v>
      </c>
      <c r="H293" s="58">
        <f t="shared" si="672"/>
        <v>-5.639835000000005</v>
      </c>
      <c r="I293" s="2" t="s">
        <v>65</v>
      </c>
      <c r="J293" s="33" t="s">
        <v>2641</v>
      </c>
      <c r="K293" s="59">
        <f t="shared" si="673"/>
        <v>44432</v>
      </c>
      <c r="L293" s="60" t="str">
        <f t="shared" ca="1" si="674"/>
        <v>2021/8/29</v>
      </c>
      <c r="M293" s="44">
        <f t="shared" ca="1" si="675"/>
        <v>810</v>
      </c>
      <c r="N293" s="61">
        <f t="shared" ca="1" si="676"/>
        <v>-2.5414071296296319</v>
      </c>
      <c r="O293" s="35">
        <f t="shared" si="677"/>
        <v>134.936262</v>
      </c>
      <c r="P293" s="35">
        <f t="shared" si="678"/>
        <v>-6.3738000000000739E-2</v>
      </c>
      <c r="Q293" s="36">
        <f t="shared" si="679"/>
        <v>0.9</v>
      </c>
      <c r="R293" s="37">
        <f t="shared" si="651"/>
        <v>27083.869999999977</v>
      </c>
      <c r="S293" s="38">
        <f t="shared" si="652"/>
        <v>41487.072065999964</v>
      </c>
      <c r="T293" s="38"/>
      <c r="U293" s="62"/>
      <c r="V293" s="39">
        <f t="shared" si="653"/>
        <v>67206.349999999991</v>
      </c>
      <c r="W293" s="39">
        <f t="shared" si="654"/>
        <v>108693.42206599996</v>
      </c>
      <c r="X293" s="1">
        <f t="shared" si="655"/>
        <v>91010</v>
      </c>
      <c r="Y293" s="37">
        <f t="shared" si="656"/>
        <v>17683.422065999956</v>
      </c>
      <c r="Z293" s="183">
        <f t="shared" si="657"/>
        <v>0.19430196754202789</v>
      </c>
      <c r="AA293" s="183">
        <f>SUM($C$2:C293)*D293/SUM($B$2:B293)-1</f>
        <v>0.13018133639191354</v>
      </c>
      <c r="AB293" s="183">
        <f t="shared" si="658"/>
        <v>6.4120631150114349E-2</v>
      </c>
      <c r="AC293" s="40">
        <f t="shared" si="659"/>
        <v>0.26177655555555562</v>
      </c>
    </row>
    <row r="294" spans="1:29">
      <c r="A294" s="181" t="s">
        <v>2642</v>
      </c>
      <c r="B294" s="2">
        <v>135</v>
      </c>
      <c r="C294" s="177">
        <v>87.4</v>
      </c>
      <c r="D294" s="178">
        <v>1.5439000000000001</v>
      </c>
      <c r="E294" s="32">
        <f t="shared" si="670"/>
        <v>0.22000000000000003</v>
      </c>
      <c r="F294" s="26">
        <f t="shared" si="671"/>
        <v>-4.9282222222222186E-2</v>
      </c>
      <c r="H294" s="58">
        <f t="shared" si="672"/>
        <v>-6.6530999999999949</v>
      </c>
      <c r="I294" s="2" t="s">
        <v>65</v>
      </c>
      <c r="J294" s="33" t="s">
        <v>2643</v>
      </c>
      <c r="K294" s="59">
        <f t="shared" si="673"/>
        <v>44433</v>
      </c>
      <c r="L294" s="60" t="str">
        <f t="shared" ca="1" si="674"/>
        <v>2021/8/29</v>
      </c>
      <c r="M294" s="44">
        <f t="shared" ca="1" si="675"/>
        <v>675</v>
      </c>
      <c r="N294" s="61">
        <f t="shared" ca="1" si="676"/>
        <v>-3.5976022222222195</v>
      </c>
      <c r="O294" s="35">
        <f t="shared" si="677"/>
        <v>134.93686000000002</v>
      </c>
      <c r="P294" s="35">
        <f t="shared" si="678"/>
        <v>-6.3139999999975771E-2</v>
      </c>
      <c r="Q294" s="36">
        <f t="shared" si="679"/>
        <v>0.9</v>
      </c>
      <c r="R294" s="37">
        <f t="shared" si="651"/>
        <v>27171.269999999979</v>
      </c>
      <c r="S294" s="38">
        <f t="shared" si="652"/>
        <v>41949.723752999969</v>
      </c>
      <c r="T294" s="38"/>
      <c r="U294" s="62"/>
      <c r="V294" s="39">
        <f t="shared" si="653"/>
        <v>67206.349999999991</v>
      </c>
      <c r="W294" s="39">
        <f t="shared" si="654"/>
        <v>109156.07375299996</v>
      </c>
      <c r="X294" s="1">
        <f t="shared" si="655"/>
        <v>91145</v>
      </c>
      <c r="Y294" s="37">
        <f t="shared" si="656"/>
        <v>18011.073752999961</v>
      </c>
      <c r="Z294" s="183">
        <f t="shared" si="657"/>
        <v>0.19760901588677338</v>
      </c>
      <c r="AA294" s="183">
        <f>SUM($C$2:C294)*D294/SUM($B$2:B294)-1</f>
        <v>0.13862216244349801</v>
      </c>
      <c r="AB294" s="183">
        <f t="shared" si="658"/>
        <v>5.8986853443275367E-2</v>
      </c>
      <c r="AC294" s="40">
        <f t="shared" si="659"/>
        <v>0.2692822222222222</v>
      </c>
    </row>
    <row r="295" spans="1:29">
      <c r="A295" s="181" t="s">
        <v>2644</v>
      </c>
      <c r="B295" s="2">
        <v>135</v>
      </c>
      <c r="C295" s="177">
        <v>87.77</v>
      </c>
      <c r="D295" s="178">
        <v>1.5373000000000001</v>
      </c>
      <c r="E295" s="32">
        <f t="shared" si="670"/>
        <v>0.22000000000000003</v>
      </c>
      <c r="F295" s="26">
        <f t="shared" si="671"/>
        <v>-4.5257444444444496E-2</v>
      </c>
      <c r="H295" s="58">
        <f t="shared" si="672"/>
        <v>-6.1097550000000069</v>
      </c>
      <c r="I295" s="2" t="s">
        <v>65</v>
      </c>
      <c r="J295" s="33" t="s">
        <v>2645</v>
      </c>
      <c r="K295" s="59">
        <f t="shared" si="673"/>
        <v>44434</v>
      </c>
      <c r="L295" s="60" t="str">
        <f t="shared" ca="1" si="674"/>
        <v>2021/8/29</v>
      </c>
      <c r="M295" s="44">
        <f t="shared" ca="1" si="675"/>
        <v>540</v>
      </c>
      <c r="N295" s="61">
        <f t="shared" ca="1" si="676"/>
        <v>-4.1297418055555601</v>
      </c>
      <c r="O295" s="35">
        <f t="shared" si="677"/>
        <v>134.928821</v>
      </c>
      <c r="P295" s="35">
        <f t="shared" si="678"/>
        <v>-7.1179000000000769E-2</v>
      </c>
      <c r="Q295" s="36">
        <f t="shared" si="679"/>
        <v>0.9</v>
      </c>
      <c r="R295" s="37">
        <f t="shared" si="651"/>
        <v>27259.039999999979</v>
      </c>
      <c r="S295" s="38">
        <f t="shared" si="652"/>
        <v>41905.322191999971</v>
      </c>
      <c r="T295" s="38"/>
      <c r="U295" s="62"/>
      <c r="V295" s="39">
        <f t="shared" si="653"/>
        <v>67206.349999999991</v>
      </c>
      <c r="W295" s="39">
        <f t="shared" si="654"/>
        <v>109111.67219199997</v>
      </c>
      <c r="X295" s="1">
        <f t="shared" si="655"/>
        <v>91280</v>
      </c>
      <c r="Y295" s="37">
        <f t="shared" si="656"/>
        <v>17831.672191999969</v>
      </c>
      <c r="Z295" s="183">
        <f t="shared" si="657"/>
        <v>0.19535136056091118</v>
      </c>
      <c r="AA295" s="183">
        <f>SUM($C$2:C295)*D295/SUM($B$2:B295)-1</f>
        <v>0.13328806316602382</v>
      </c>
      <c r="AB295" s="183">
        <f t="shared" si="658"/>
        <v>6.2063297394887362E-2</v>
      </c>
      <c r="AC295" s="40">
        <f t="shared" si="659"/>
        <v>0.26525744444444455</v>
      </c>
    </row>
    <row r="296" spans="1:29">
      <c r="A296" s="181" t="s">
        <v>2646</v>
      </c>
      <c r="B296" s="2">
        <v>135</v>
      </c>
      <c r="C296" s="177">
        <v>97.11</v>
      </c>
      <c r="D296" s="178">
        <v>1.3895</v>
      </c>
      <c r="E296" s="32">
        <f t="shared" si="670"/>
        <v>0.22000000000000003</v>
      </c>
      <c r="F296" s="26">
        <f t="shared" si="671"/>
        <v>5.634099999999994E-2</v>
      </c>
      <c r="H296" s="58">
        <f t="shared" si="672"/>
        <v>7.6060349999999914</v>
      </c>
      <c r="I296" s="2" t="s">
        <v>65</v>
      </c>
      <c r="J296" s="33" t="s">
        <v>2647</v>
      </c>
      <c r="K296" s="59">
        <f t="shared" si="673"/>
        <v>44435</v>
      </c>
      <c r="L296" s="60" t="str">
        <f t="shared" ca="1" si="674"/>
        <v>2021/8/29</v>
      </c>
      <c r="M296" s="44">
        <f t="shared" ca="1" si="675"/>
        <v>405</v>
      </c>
      <c r="N296" s="61">
        <f t="shared" ca="1" si="676"/>
        <v>6.854821666666659</v>
      </c>
      <c r="O296" s="35">
        <f t="shared" si="677"/>
        <v>134.93434500000001</v>
      </c>
      <c r="P296" s="35">
        <f t="shared" si="678"/>
        <v>-6.5654999999992469E-2</v>
      </c>
      <c r="Q296" s="36">
        <f t="shared" si="679"/>
        <v>0.9</v>
      </c>
      <c r="R296" s="37">
        <f t="shared" si="651"/>
        <v>27356.14999999998</v>
      </c>
      <c r="S296" s="38">
        <f t="shared" si="652"/>
        <v>38011.370424999972</v>
      </c>
      <c r="T296" s="38"/>
      <c r="U296" s="62"/>
      <c r="V296" s="39">
        <f t="shared" si="653"/>
        <v>67206.349999999991</v>
      </c>
      <c r="W296" s="39">
        <f t="shared" si="654"/>
        <v>105217.72042499996</v>
      </c>
      <c r="X296" s="1">
        <f t="shared" si="655"/>
        <v>91415</v>
      </c>
      <c r="Y296" s="37">
        <f t="shared" si="656"/>
        <v>13802.720424999963</v>
      </c>
      <c r="Z296" s="183">
        <f t="shared" si="657"/>
        <v>0.15098966717715867</v>
      </c>
      <c r="AA296" s="183">
        <f>SUM($C$2:C296)*D296/SUM($B$2:B296)-1</f>
        <v>2.424487764524863E-2</v>
      </c>
      <c r="AB296" s="183">
        <f t="shared" si="658"/>
        <v>0.12674478953191004</v>
      </c>
      <c r="AC296" s="40">
        <f t="shared" si="659"/>
        <v>0.16365900000000008</v>
      </c>
    </row>
    <row r="297" spans="1:29">
      <c r="A297" s="226" t="s">
        <v>2648</v>
      </c>
      <c r="B297" s="2">
        <v>135</v>
      </c>
      <c r="C297" s="177">
        <v>97.11</v>
      </c>
      <c r="D297" s="178">
        <v>1.3895</v>
      </c>
      <c r="E297" s="32">
        <f t="shared" si="670"/>
        <v>0.22000000000000003</v>
      </c>
      <c r="F297" s="26">
        <f t="shared" si="671"/>
        <v>5.634099999999994E-2</v>
      </c>
      <c r="H297" s="58">
        <f t="shared" si="672"/>
        <v>7.6060349999999914</v>
      </c>
      <c r="I297" s="2" t="s">
        <v>65</v>
      </c>
      <c r="J297" s="33" t="s">
        <v>2649</v>
      </c>
      <c r="K297" s="59">
        <f t="shared" si="673"/>
        <v>44438</v>
      </c>
      <c r="L297" s="60" t="str">
        <f t="shared" ca="1" si="674"/>
        <v>2021/8/29</v>
      </c>
      <c r="M297" s="44">
        <f t="shared" ca="1" si="675"/>
        <v>0</v>
      </c>
      <c r="N297" s="61" t="e">
        <f t="shared" ca="1" si="676"/>
        <v>#DIV/0!</v>
      </c>
      <c r="O297" s="35">
        <f t="shared" si="677"/>
        <v>134.93434500000001</v>
      </c>
      <c r="P297" s="35">
        <f t="shared" si="678"/>
        <v>-6.5654999999992469E-2</v>
      </c>
      <c r="Q297" s="36">
        <f t="shared" si="679"/>
        <v>0.9</v>
      </c>
      <c r="R297" s="37">
        <f t="shared" si="651"/>
        <v>27453.25999999998</v>
      </c>
      <c r="S297" s="38">
        <f t="shared" si="652"/>
        <v>38146.304769999973</v>
      </c>
      <c r="T297" s="38"/>
      <c r="U297" s="62"/>
      <c r="V297" s="39">
        <f t="shared" si="653"/>
        <v>67206.349999999991</v>
      </c>
      <c r="W297" s="39">
        <f t="shared" si="654"/>
        <v>105352.65476999996</v>
      </c>
      <c r="X297" s="1">
        <f t="shared" si="655"/>
        <v>91550</v>
      </c>
      <c r="Y297" s="37">
        <f t="shared" si="656"/>
        <v>13802.654769999965</v>
      </c>
      <c r="Z297" s="183">
        <f t="shared" si="657"/>
        <v>0.15076630005461467</v>
      </c>
      <c r="AA297" s="183">
        <f>SUM($C$2:C297)*D297/SUM($B$2:B297)-1</f>
        <v>2.4159532208589463E-2</v>
      </c>
      <c r="AB297" s="183">
        <f t="shared" si="658"/>
        <v>0.1266067678460252</v>
      </c>
      <c r="AC297" s="40">
        <f t="shared" si="659"/>
        <v>0.16365900000000008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9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97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baseColWidth="10" defaultColWidth="8.7109375" defaultRowHeight="19"/>
  <cols>
    <col min="1" max="1" width="14.5703125" style="1" customWidth="1"/>
    <col min="2" max="2" width="4.28515625" style="2" customWidth="1"/>
    <col min="3" max="3" width="8.42578125" style="9" customWidth="1"/>
    <col min="4" max="4" width="7.42578125" style="9" customWidth="1"/>
    <col min="5" max="5" width="4.42578125" style="2" customWidth="1"/>
    <col min="6" max="6" width="7.7109375" style="3" customWidth="1"/>
    <col min="7" max="7" width="7.42578125" style="4" customWidth="1"/>
    <col min="8" max="8" width="9.42578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10.42578125" style="2" customWidth="1"/>
    <col min="19" max="19" width="7.140625" style="1" customWidth="1"/>
    <col min="20" max="20" width="5.42578125" style="1" customWidth="1"/>
    <col min="21" max="21" width="6.42578125" style="1" customWidth="1"/>
    <col min="22" max="22" width="7.7109375" style="1" customWidth="1"/>
    <col min="23" max="23" width="6.7109375" style="1" customWidth="1"/>
    <col min="24" max="24" width="4.7109375" style="1" customWidth="1"/>
    <col min="25" max="25" width="9.42578125" style="2" customWidth="1"/>
    <col min="26" max="26" width="9.140625" style="185" customWidth="1"/>
    <col min="27" max="28" width="6.5703125" style="185" customWidth="1"/>
    <col min="29" max="29" width="6.5703125" style="9" customWidth="1"/>
    <col min="30" max="1024" width="8.85546875" style="2" customWidth="1"/>
  </cols>
  <sheetData>
    <row r="1" spans="1:1024" s="130" customFormat="1" ht="40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24.64%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2021-08-29</v>
      </c>
      <c r="M366" s="18">
        <f t="shared" ref="M366:M429" ca="1" si="6">(L366-K366+1)*B366</f>
        <v>56700</v>
      </c>
      <c r="N366" s="19">
        <f t="shared" ref="N366:N429" ca="1" si="7">H366/M366*365</f>
        <v>5.7098771781305159E-2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2021-08-29</v>
      </c>
      <c r="M367" s="18">
        <f t="shared" ca="1" si="6"/>
        <v>50280</v>
      </c>
      <c r="N367" s="19">
        <f t="shared" ca="1" si="7"/>
        <v>5.1846456941129666E-2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2021-08-29</v>
      </c>
      <c r="M368" s="18">
        <f t="shared" ca="1" si="6"/>
        <v>50160</v>
      </c>
      <c r="N368" s="19">
        <f t="shared" ca="1" si="7"/>
        <v>3.800844108851676E-2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2021-08-29</v>
      </c>
      <c r="M369" s="18">
        <f t="shared" ca="1" si="6"/>
        <v>50040</v>
      </c>
      <c r="N369" s="19">
        <f t="shared" ca="1" si="7"/>
        <v>2.6012537569944098E-2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2021-08-29</v>
      </c>
      <c r="M370" s="18">
        <f t="shared" ca="1" si="6"/>
        <v>49920</v>
      </c>
      <c r="N370" s="19">
        <f t="shared" ca="1" si="7"/>
        <v>3.9976705428685921E-2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2021-08-29</v>
      </c>
      <c r="M371" s="18">
        <f t="shared" ca="1" si="6"/>
        <v>49560</v>
      </c>
      <c r="N371" s="19">
        <f t="shared" ca="1" si="7"/>
        <v>2.1639757062146919E-2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2021-08-29</v>
      </c>
      <c r="M372" s="18">
        <f t="shared" ca="1" si="6"/>
        <v>49440</v>
      </c>
      <c r="N372" s="19">
        <f t="shared" ca="1" si="7"/>
        <v>2.9676404733009573E-2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2021-08-29</v>
      </c>
      <c r="M373" s="18">
        <f t="shared" ca="1" si="6"/>
        <v>49320</v>
      </c>
      <c r="N373" s="19">
        <f t="shared" ca="1" si="7"/>
        <v>3.8655786800486633E-2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2021-08-29</v>
      </c>
      <c r="M376" s="18">
        <f t="shared" ca="1" si="6"/>
        <v>48720</v>
      </c>
      <c r="N376" s="19">
        <f t="shared" ca="1" si="7"/>
        <v>4.9978224343185627E-2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2021-08-29</v>
      </c>
      <c r="M377" s="18">
        <f t="shared" ca="1" si="6"/>
        <v>48600</v>
      </c>
      <c r="N377" s="19">
        <f t="shared" ca="1" si="7"/>
        <v>4.7874594135802528E-2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2021-08-29</v>
      </c>
      <c r="M378" s="18">
        <f t="shared" ca="1" si="6"/>
        <v>48480</v>
      </c>
      <c r="N378" s="19">
        <f t="shared" ca="1" si="7"/>
        <v>4.2608720709570995E-2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2021-08-29</v>
      </c>
      <c r="M379" s="18">
        <f t="shared" ca="1" si="6"/>
        <v>48360</v>
      </c>
      <c r="N379" s="19">
        <f t="shared" ca="1" si="7"/>
        <v>4.258279745657572E-2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2021-08-29</v>
      </c>
      <c r="M383" s="18">
        <f t="shared" ca="1" si="6"/>
        <v>47640</v>
      </c>
      <c r="N383" s="19">
        <f t="shared" ca="1" si="7"/>
        <v>4.9641172229219217E-2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2021-08-29</v>
      </c>
      <c r="M384" s="18">
        <f t="shared" ca="1" si="6"/>
        <v>47520</v>
      </c>
      <c r="N384" s="19">
        <f t="shared" ca="1" si="7"/>
        <v>5.4321823968855099E-2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2021-08-29</v>
      </c>
      <c r="M385" s="18">
        <f t="shared" ca="1" si="6"/>
        <v>47400</v>
      </c>
      <c r="N385" s="19">
        <f t="shared" ca="1" si="7"/>
        <v>4.6534558438818624E-2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2021-08-29</v>
      </c>
      <c r="M386" s="18">
        <f t="shared" ca="1" si="6"/>
        <v>47040</v>
      </c>
      <c r="N386" s="19">
        <f t="shared" ca="1" si="7"/>
        <v>3.2273278273809602E-2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2021-08-29</v>
      </c>
      <c r="M387" s="18">
        <f t="shared" ca="1" si="6"/>
        <v>46920</v>
      </c>
      <c r="N387" s="19">
        <f t="shared" ca="1" si="7"/>
        <v>3.1405970694799626E-2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2021-08-29</v>
      </c>
      <c r="M388" s="18">
        <f t="shared" ca="1" si="6"/>
        <v>46800</v>
      </c>
      <c r="N388" s="19">
        <f t="shared" ca="1" si="7"/>
        <v>3.1350458333333185E-2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2021-08-29</v>
      </c>
      <c r="M389" s="18">
        <f t="shared" ca="1" si="6"/>
        <v>46680</v>
      </c>
      <c r="N389" s="19">
        <f t="shared" ca="1" si="7"/>
        <v>3.4431635389888471E-2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2021-08-29</v>
      </c>
      <c r="M390" s="18">
        <f t="shared" ca="1" si="6"/>
        <v>46560</v>
      </c>
      <c r="N390" s="19">
        <f t="shared" ca="1" si="7"/>
        <v>4.4912748281786867E-2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2021-08-29</v>
      </c>
      <c r="M391" s="18">
        <f t="shared" ca="1" si="6"/>
        <v>46200</v>
      </c>
      <c r="N391" s="19">
        <f t="shared" ca="1" si="7"/>
        <v>4.167972922077913E-2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2021-08-29</v>
      </c>
      <c r="M392" s="18">
        <f t="shared" ca="1" si="6"/>
        <v>46080</v>
      </c>
      <c r="N392" s="19">
        <f t="shared" ca="1" si="7"/>
        <v>5.0354569878472186E-2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2021-08-29</v>
      </c>
      <c r="M393" s="18">
        <f t="shared" ca="1" si="6"/>
        <v>45960</v>
      </c>
      <c r="N393" s="19">
        <f t="shared" ca="1" si="7"/>
        <v>5.7412387510879022E-2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2021-08-29</v>
      </c>
      <c r="M394" s="18">
        <f t="shared" ca="1" si="6"/>
        <v>45840</v>
      </c>
      <c r="N394" s="19">
        <f t="shared" ca="1" si="7"/>
        <v>5.936824530977302E-2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2021-08-29</v>
      </c>
      <c r="M395" s="18">
        <f t="shared" ca="1" si="6"/>
        <v>45720</v>
      </c>
      <c r="N395" s="19">
        <f t="shared" ca="1" si="7"/>
        <v>4.4902392607174033E-2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2021-08-29</v>
      </c>
      <c r="M396" s="18">
        <f t="shared" ca="1" si="6"/>
        <v>45360</v>
      </c>
      <c r="N396" s="19">
        <f t="shared" ca="1" si="7"/>
        <v>2.3082001322751237E-2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2021-08-29</v>
      </c>
      <c r="M397" s="18">
        <f t="shared" ca="1" si="6"/>
        <v>45240</v>
      </c>
      <c r="N397" s="19">
        <f t="shared" ca="1" si="7"/>
        <v>2.3706152961980576E-2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2021-08-29</v>
      </c>
      <c r="M398" s="18">
        <f t="shared" ca="1" si="6"/>
        <v>45120</v>
      </c>
      <c r="N398" s="19">
        <f t="shared" ca="1" si="7"/>
        <v>3.7738678302304957E-2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2021-08-29</v>
      </c>
      <c r="M399" s="18">
        <f t="shared" ca="1" si="6"/>
        <v>45000</v>
      </c>
      <c r="N399" s="19">
        <f t="shared" ca="1" si="7"/>
        <v>5.0148258444444503E-2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2021-08-29</v>
      </c>
      <c r="M400" s="18">
        <f t="shared" ca="1" si="6"/>
        <v>44880</v>
      </c>
      <c r="N400" s="19">
        <f t="shared" ca="1" si="7"/>
        <v>4.2196301581996339E-2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2021-08-29</v>
      </c>
      <c r="M401" s="18">
        <f t="shared" ca="1" si="6"/>
        <v>44520</v>
      </c>
      <c r="N401" s="19">
        <f t="shared" ca="1" si="7"/>
        <v>3.3814052560646873E-2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2021-08-29</v>
      </c>
      <c r="M402" s="18">
        <f t="shared" ca="1" si="6"/>
        <v>44400</v>
      </c>
      <c r="N402" s="19">
        <f t="shared" ca="1" si="7"/>
        <v>3.2614895608107951E-2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2021-08-29</v>
      </c>
      <c r="M403" s="18">
        <f t="shared" ca="1" si="6"/>
        <v>44280</v>
      </c>
      <c r="N403" s="19">
        <f t="shared" ca="1" si="7"/>
        <v>4.4062110885275542E-2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2021-08-29</v>
      </c>
      <c r="M404" s="18">
        <f t="shared" ca="1" si="6"/>
        <v>44160</v>
      </c>
      <c r="N404" s="19">
        <f t="shared" ca="1" si="7"/>
        <v>3.8991604393115942E-2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2021-08-29</v>
      </c>
      <c r="M405" s="18">
        <f t="shared" ca="1" si="6"/>
        <v>44040</v>
      </c>
      <c r="N405" s="19">
        <f t="shared" ca="1" si="7"/>
        <v>1.6111824364214336E-2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2021-08-29</v>
      </c>
      <c r="M406" s="18">
        <f t="shared" ca="1" si="6"/>
        <v>43680</v>
      </c>
      <c r="N406" s="19">
        <f t="shared" ca="1" si="7"/>
        <v>2.1783405563186829E-2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2021-08-29</v>
      </c>
      <c r="M407" s="18">
        <f t="shared" ca="1" si="6"/>
        <v>43560</v>
      </c>
      <c r="N407" s="19">
        <f t="shared" ca="1" si="7"/>
        <v>1.6581683539945009E-2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2021-08-29</v>
      </c>
      <c r="M408" s="18">
        <f t="shared" ca="1" si="6"/>
        <v>43440</v>
      </c>
      <c r="N408" s="19">
        <f t="shared" ca="1" si="7"/>
        <v>1.6187800414364746E-2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2021-08-29</v>
      </c>
      <c r="M409" s="18">
        <f t="shared" ca="1" si="6"/>
        <v>43320</v>
      </c>
      <c r="N409" s="19">
        <f t="shared" ca="1" si="7"/>
        <v>2.1670493190212269E-2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2021-08-29</v>
      </c>
      <c r="M410" s="18">
        <f t="shared" ca="1" si="6"/>
        <v>43200</v>
      </c>
      <c r="N410" s="19">
        <f t="shared" ca="1" si="7"/>
        <v>3.1162829745370321E-2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2021-08-29</v>
      </c>
      <c r="M411" s="18">
        <f t="shared" ca="1" si="6"/>
        <v>42840</v>
      </c>
      <c r="N411" s="19">
        <f t="shared" ca="1" si="7"/>
        <v>5.2825357726423848E-2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2021-08-29</v>
      </c>
      <c r="M412" s="18">
        <f t="shared" ca="1" si="6"/>
        <v>48060</v>
      </c>
      <c r="N412" s="19">
        <f t="shared" ca="1" si="7"/>
        <v>4.7492636496046556E-2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2021-08-29</v>
      </c>
      <c r="M413" s="18">
        <f t="shared" ca="1" si="6"/>
        <v>47925</v>
      </c>
      <c r="N413" s="19">
        <f t="shared" ca="1" si="7"/>
        <v>7.2070276264997249E-2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2021-08-29</v>
      </c>
      <c r="M414" s="18">
        <f t="shared" ca="1" si="6"/>
        <v>47790</v>
      </c>
      <c r="N414" s="19">
        <f t="shared" ca="1" si="7"/>
        <v>7.2673531596568294E-2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2021-08-29</v>
      </c>
      <c r="M415" s="18">
        <f t="shared" ca="1" si="6"/>
        <v>47655</v>
      </c>
      <c r="N415" s="19">
        <f t="shared" ca="1" si="7"/>
        <v>6.272582635610105E-2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2021-08-29</v>
      </c>
      <c r="M416" s="18">
        <f t="shared" ca="1" si="6"/>
        <v>47250</v>
      </c>
      <c r="N416" s="19">
        <f t="shared" ca="1" si="7"/>
        <v>5.8143171322751208E-2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2021-08-29</v>
      </c>
      <c r="M417" s="18">
        <f t="shared" ca="1" si="6"/>
        <v>47115</v>
      </c>
      <c r="N417" s="19">
        <f t="shared" ca="1" si="7"/>
        <v>4.993165138490932E-2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2021-08-29</v>
      </c>
      <c r="M418" s="18">
        <f t="shared" ca="1" si="6"/>
        <v>46980</v>
      </c>
      <c r="N418" s="19">
        <f t="shared" ca="1" si="7"/>
        <v>5.6309019263516259E-2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2021-08-29</v>
      </c>
      <c r="M419" s="18">
        <f t="shared" ca="1" si="6"/>
        <v>46845</v>
      </c>
      <c r="N419" s="19">
        <f t="shared" ca="1" si="7"/>
        <v>6.1499956025189463E-2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2021-08-29</v>
      </c>
      <c r="M420" s="18">
        <f t="shared" ca="1" si="6"/>
        <v>46710</v>
      </c>
      <c r="N420" s="19">
        <f t="shared" ca="1" si="7"/>
        <v>3.8369954934703486E-2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2021-08-29</v>
      </c>
      <c r="M421" s="18">
        <f t="shared" ca="1" si="6"/>
        <v>41160</v>
      </c>
      <c r="N421" s="19">
        <f t="shared" ca="1" si="7"/>
        <v>4.863954883381915E-2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2021-08-29</v>
      </c>
      <c r="M422" s="18">
        <f t="shared" ca="1" si="6"/>
        <v>46170</v>
      </c>
      <c r="N422" s="19">
        <f t="shared" ca="1" si="7"/>
        <v>6.1295903833658225E-2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2021-08-29</v>
      </c>
      <c r="M423" s="18">
        <f t="shared" ca="1" si="6"/>
        <v>46035</v>
      </c>
      <c r="N423" s="19">
        <f t="shared" ca="1" si="7"/>
        <v>5.7603224068643405E-2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2021-08-29</v>
      </c>
      <c r="M425" s="18">
        <f t="shared" ca="1" si="6"/>
        <v>45765</v>
      </c>
      <c r="N425" s="19">
        <f t="shared" ca="1" si="7"/>
        <v>7.7141228668196088E-2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2021-08-29</v>
      </c>
      <c r="M426" s="18">
        <f t="shared" ca="1" si="6"/>
        <v>45360</v>
      </c>
      <c r="N426" s="19">
        <f t="shared" ca="1" si="7"/>
        <v>7.4601727182539643E-2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2021-08-29</v>
      </c>
      <c r="M427" s="18">
        <f t="shared" ca="1" si="6"/>
        <v>45225</v>
      </c>
      <c r="N427" s="19">
        <f t="shared" ca="1" si="7"/>
        <v>7.2431189165284751E-2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2021-08-29</v>
      </c>
      <c r="M428" s="18">
        <f t="shared" ca="1" si="6"/>
        <v>45090</v>
      </c>
      <c r="N428" s="19">
        <f t="shared" ca="1" si="7"/>
        <v>7.3777646706586889E-2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2021-08-29</v>
      </c>
      <c r="M429" s="18">
        <f t="shared" ca="1" si="6"/>
        <v>43875</v>
      </c>
      <c r="N429" s="19">
        <f t="shared" ca="1" si="7"/>
        <v>5.3473801937321881E-2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2021-08-29</v>
      </c>
      <c r="M430" s="18">
        <f t="shared" ref="M430:M493" ca="1" si="29">(L430-K430+1)*B430</f>
        <v>43470</v>
      </c>
      <c r="N430" s="19">
        <f t="shared" ref="N430:N493" ca="1" si="30">H430/M430*365</f>
        <v>2.1018097193466638E-2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2021-08-29</v>
      </c>
      <c r="M431" s="18">
        <f t="shared" ca="1" si="29"/>
        <v>38520</v>
      </c>
      <c r="N431" s="19">
        <f t="shared" ca="1" si="30"/>
        <v>1.7263704049844213E-2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2021-08-29</v>
      </c>
      <c r="M432" s="18">
        <f t="shared" ca="1" si="29"/>
        <v>38400</v>
      </c>
      <c r="N432" s="19">
        <f t="shared" ca="1" si="30"/>
        <v>2.4612824479166684E-2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2021-08-29</v>
      </c>
      <c r="M433" s="18">
        <f t="shared" ca="1" si="29"/>
        <v>38280</v>
      </c>
      <c r="N433" s="19">
        <f t="shared" ca="1" si="30"/>
        <v>2.5687895245559065E-2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2021-08-29</v>
      </c>
      <c r="M434" s="18">
        <f t="shared" ca="1" si="29"/>
        <v>38160</v>
      </c>
      <c r="N434" s="19">
        <f t="shared" ca="1" si="30"/>
        <v>2.743709591194958E-2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2021-08-29</v>
      </c>
      <c r="M435" s="18">
        <f t="shared" ca="1" si="29"/>
        <v>37800</v>
      </c>
      <c r="N435" s="19">
        <f t="shared" ca="1" si="30"/>
        <v>3.64568179894178E-2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2021-08-29</v>
      </c>
      <c r="M436" s="18">
        <f t="shared" ca="1" si="29"/>
        <v>42390</v>
      </c>
      <c r="N436" s="19">
        <f t="shared" ca="1" si="30"/>
        <v>2.7411129747582006E-2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2021-08-29</v>
      </c>
      <c r="M437" s="18">
        <f t="shared" ca="1" si="29"/>
        <v>37560</v>
      </c>
      <c r="N437" s="19">
        <f t="shared" ca="1" si="30"/>
        <v>2.7875388178913631E-2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2021-08-29</v>
      </c>
      <c r="M438" s="18">
        <f t="shared" ca="1" si="29"/>
        <v>37440</v>
      </c>
      <c r="N438" s="19">
        <f t="shared" ca="1" si="30"/>
        <v>3.1365744658119706E-2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2021-08-29</v>
      </c>
      <c r="M439" s="18">
        <f t="shared" ca="1" si="29"/>
        <v>41985</v>
      </c>
      <c r="N439" s="19">
        <f t="shared" ca="1" si="30"/>
        <v>4.5569317613433497E-2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2021-08-29</v>
      </c>
      <c r="M440" s="18">
        <f t="shared" ca="1" si="29"/>
        <v>41580</v>
      </c>
      <c r="N440" s="19">
        <f t="shared" ca="1" si="30"/>
        <v>5.2597298821548871E-2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2021-08-29</v>
      </c>
      <c r="M441" s="18">
        <f t="shared" ca="1" si="29"/>
        <v>41445</v>
      </c>
      <c r="N441" s="19">
        <f t="shared" ca="1" si="30"/>
        <v>5.0617974544577178E-2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2021-08-29</v>
      </c>
      <c r="M442" s="18">
        <f t="shared" ca="1" si="29"/>
        <v>41310</v>
      </c>
      <c r="N442" s="19">
        <f t="shared" ca="1" si="30"/>
        <v>4.1227956063907022E-2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2021-08-29</v>
      </c>
      <c r="M443" s="18">
        <f t="shared" ca="1" si="29"/>
        <v>41175</v>
      </c>
      <c r="N443" s="19">
        <f t="shared" ca="1" si="30"/>
        <v>3.1621738433515532E-2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2021-08-29</v>
      </c>
      <c r="M444" s="18">
        <f t="shared" ca="1" si="29"/>
        <v>41040</v>
      </c>
      <c r="N444" s="19">
        <f t="shared" ca="1" si="30"/>
        <v>5.0962360136452403E-2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2021-08-29</v>
      </c>
      <c r="M445" s="18">
        <f t="shared" ca="1" si="29"/>
        <v>40635</v>
      </c>
      <c r="N445" s="19">
        <f t="shared" ca="1" si="30"/>
        <v>4.4889727328657682E-2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2021-08-29</v>
      </c>
      <c r="M446" s="18">
        <f t="shared" ca="1" si="29"/>
        <v>40500</v>
      </c>
      <c r="N446" s="19">
        <f t="shared" ca="1" si="30"/>
        <v>3.0733946296296215E-2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2021-08-29</v>
      </c>
      <c r="M447" s="18">
        <f t="shared" ca="1" si="29"/>
        <v>40365</v>
      </c>
      <c r="N447" s="19">
        <f t="shared" ca="1" si="30"/>
        <v>2.2003961476526817E-2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2021-08-29</v>
      </c>
      <c r="M448" s="18">
        <f t="shared" ca="1" si="29"/>
        <v>40230</v>
      </c>
      <c r="N448" s="19">
        <f t="shared" ca="1" si="30"/>
        <v>4.6694868257519525E-3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2021-08-29</v>
      </c>
      <c r="M449" s="18">
        <f t="shared" ca="1" si="29"/>
        <v>35640</v>
      </c>
      <c r="N449" s="19">
        <f t="shared" ca="1" si="30"/>
        <v>4.7249065656566076E-3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2021-08-29</v>
      </c>
      <c r="M450" s="18">
        <f t="shared" ca="1" si="29"/>
        <v>35280</v>
      </c>
      <c r="N450" s="19">
        <f t="shared" ca="1" si="30"/>
        <v>-1.8145538407029416E-2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2021-08-29</v>
      </c>
      <c r="M451" s="18">
        <f t="shared" ca="1" si="29"/>
        <v>35160</v>
      </c>
      <c r="N451" s="19">
        <f t="shared" ca="1" si="30"/>
        <v>-1.1688668230944155E-2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2021-08-29</v>
      </c>
      <c r="M452" s="18">
        <f t="shared" ca="1" si="29"/>
        <v>35040</v>
      </c>
      <c r="N452" s="19">
        <f t="shared" ca="1" si="30"/>
        <v>8.1666666666535548E-5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2021-08-29</v>
      </c>
      <c r="M453" s="18">
        <f t="shared" ca="1" si="29"/>
        <v>34920</v>
      </c>
      <c r="N453" s="19">
        <f t="shared" ca="1" si="30"/>
        <v>-8.2966423253148867E-4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2021-08-29</v>
      </c>
      <c r="M454" s="18">
        <f t="shared" ca="1" si="29"/>
        <v>34800</v>
      </c>
      <c r="N454" s="19">
        <f t="shared" ca="1" si="30"/>
        <v>1.1791094252873497E-2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2021-08-29</v>
      </c>
      <c r="M455" s="18">
        <f t="shared" ca="1" si="29"/>
        <v>38745</v>
      </c>
      <c r="N455" s="19">
        <f t="shared" ca="1" si="30"/>
        <v>2.4741244031488072E-4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2021-08-29</v>
      </c>
      <c r="M456" s="18">
        <f t="shared" ca="1" si="29"/>
        <v>34320</v>
      </c>
      <c r="N456" s="19">
        <f t="shared" ca="1" si="30"/>
        <v>2.6805166083914891E-3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2021-08-29</v>
      </c>
      <c r="M457" s="18">
        <f t="shared" ca="1" si="29"/>
        <v>34200</v>
      </c>
      <c r="N457" s="19">
        <f t="shared" ca="1" si="30"/>
        <v>3.2484039473683044E-3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2021-08-29</v>
      </c>
      <c r="M458" s="18">
        <f t="shared" ca="1" si="29"/>
        <v>34080</v>
      </c>
      <c r="N458" s="19">
        <f t="shared" ca="1" si="30"/>
        <v>-5.707334066901576E-3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2021-08-29</v>
      </c>
      <c r="M459" s="18">
        <f t="shared" ca="1" si="29"/>
        <v>33960</v>
      </c>
      <c r="N459" s="19">
        <f t="shared" ca="1" si="30"/>
        <v>-9.477027237926856E-3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2021-08-29</v>
      </c>
      <c r="M460" s="18">
        <f t="shared" ca="1" si="29"/>
        <v>33600</v>
      </c>
      <c r="N460" s="19">
        <f t="shared" ca="1" si="30"/>
        <v>-2.4737364434523932E-2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2021-08-29</v>
      </c>
      <c r="M461" s="18">
        <f t="shared" ca="1" si="29"/>
        <v>33480</v>
      </c>
      <c r="N461" s="19">
        <f t="shared" ca="1" si="30"/>
        <v>-1.7409627837515013E-2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2021-08-29</v>
      </c>
      <c r="M462" s="18">
        <f t="shared" ca="1" si="29"/>
        <v>33360</v>
      </c>
      <c r="N462" s="19">
        <f t="shared" ca="1" si="30"/>
        <v>-1.8227023381294893E-3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2021-08-29</v>
      </c>
      <c r="M463" s="18">
        <f t="shared" ca="1" si="29"/>
        <v>33240</v>
      </c>
      <c r="N463" s="19">
        <f t="shared" ca="1" si="30"/>
        <v>-3.7446540312877645E-3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2021-08-29</v>
      </c>
      <c r="M464" s="18">
        <f t="shared" ca="1" si="29"/>
        <v>33120</v>
      </c>
      <c r="N464" s="19">
        <f t="shared" ca="1" si="30"/>
        <v>-1.9328943085748725E-2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2021-08-29</v>
      </c>
      <c r="M465" s="18">
        <f t="shared" ca="1" si="29"/>
        <v>32760</v>
      </c>
      <c r="N465" s="19">
        <f t="shared" ca="1" si="30"/>
        <v>-1.4877103632478699E-2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2021-08-29</v>
      </c>
      <c r="M466" s="18">
        <f t="shared" ca="1" si="29"/>
        <v>32640</v>
      </c>
      <c r="N466" s="19">
        <f t="shared" ca="1" si="30"/>
        <v>-4.1264636642156759E-2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2021-08-29</v>
      </c>
      <c r="M467" s="18">
        <f t="shared" ca="1" si="29"/>
        <v>32520</v>
      </c>
      <c r="N467" s="19">
        <f t="shared" ca="1" si="30"/>
        <v>-4.1612682503075087E-2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2021-08-29</v>
      </c>
      <c r="M468" s="18">
        <f t="shared" ca="1" si="29"/>
        <v>32400</v>
      </c>
      <c r="N468" s="19">
        <f t="shared" ca="1" si="30"/>
        <v>-3.9408768364197412E-2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2021-08-29</v>
      </c>
      <c r="M469" s="18">
        <f t="shared" ca="1" si="29"/>
        <v>32280</v>
      </c>
      <c r="N469" s="19">
        <f t="shared" ca="1" si="30"/>
        <v>-4.1527603624535371E-2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2021-08-29</v>
      </c>
      <c r="M470" s="18">
        <f t="shared" ca="1" si="29"/>
        <v>31920</v>
      </c>
      <c r="N470" s="19">
        <f t="shared" ca="1" si="30"/>
        <v>-3.1424693295739339E-2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2021-08-29</v>
      </c>
      <c r="M471" s="18">
        <f t="shared" ca="1" si="29"/>
        <v>31800</v>
      </c>
      <c r="N471" s="19">
        <f t="shared" ca="1" si="30"/>
        <v>-2.8339908490566178E-2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2021-08-29</v>
      </c>
      <c r="M472" s="18">
        <f t="shared" ca="1" si="29"/>
        <v>31680</v>
      </c>
      <c r="N472" s="19">
        <f t="shared" ca="1" si="30"/>
        <v>-1.1163930555555764E-2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2021-08-29</v>
      </c>
      <c r="M473" s="18">
        <f t="shared" ca="1" si="29"/>
        <v>35505</v>
      </c>
      <c r="N473" s="19">
        <f t="shared" ca="1" si="30"/>
        <v>-1.0489105900577443E-2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2021-08-29</v>
      </c>
      <c r="M474" s="18">
        <f t="shared" ca="1" si="29"/>
        <v>35370</v>
      </c>
      <c r="N474" s="19">
        <f t="shared" ca="1" si="30"/>
        <v>3.6910715295446856E-3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2021-08-29</v>
      </c>
      <c r="M475" s="18">
        <f t="shared" ca="1" si="29"/>
        <v>34965</v>
      </c>
      <c r="N475" s="19">
        <f t="shared" ca="1" si="30"/>
        <v>-8.4660479050479524E-3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2021-08-29</v>
      </c>
      <c r="M476" s="18">
        <f t="shared" ca="1" si="29"/>
        <v>34830</v>
      </c>
      <c r="N476" s="19">
        <f t="shared" ca="1" si="30"/>
        <v>-1.1423556847545284E-2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2021-08-29</v>
      </c>
      <c r="M477" s="18">
        <f t="shared" ca="1" si="29"/>
        <v>34695</v>
      </c>
      <c r="N477" s="19">
        <f t="shared" ca="1" si="30"/>
        <v>-1.4220576740164219E-2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2021-08-29</v>
      </c>
      <c r="M478" s="18">
        <f t="shared" ca="1" si="29"/>
        <v>34560</v>
      </c>
      <c r="N478" s="19">
        <f t="shared" ca="1" si="30"/>
        <v>-3.12245037615741E-2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2021-08-29</v>
      </c>
      <c r="M479" s="18">
        <f t="shared" ca="1" si="29"/>
        <v>30600</v>
      </c>
      <c r="N479" s="19">
        <f t="shared" ca="1" si="30"/>
        <v>-2.6746472385620876E-2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2021-08-29</v>
      </c>
      <c r="M480" s="18">
        <f t="shared" ca="1" si="29"/>
        <v>30240</v>
      </c>
      <c r="N480" s="19">
        <f t="shared" ca="1" si="30"/>
        <v>-3.9697214120370403E-2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2021-08-29</v>
      </c>
      <c r="M481" s="18">
        <f t="shared" ca="1" si="29"/>
        <v>30120</v>
      </c>
      <c r="N481" s="19">
        <f t="shared" ca="1" si="30"/>
        <v>-1.7872094123505884E-2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2021-08-29</v>
      </c>
      <c r="M482" s="18">
        <f t="shared" ca="1" si="29"/>
        <v>33750</v>
      </c>
      <c r="N482" s="19">
        <f t="shared" ca="1" si="30"/>
        <v>-2.9521535259259424E-2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2021-08-29</v>
      </c>
      <c r="M483" s="18">
        <f t="shared" ca="1" si="29"/>
        <v>29880</v>
      </c>
      <c r="N483" s="19">
        <f t="shared" ca="1" si="30"/>
        <v>-2.78171166331996E-2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2021-08-29</v>
      </c>
      <c r="M484" s="18">
        <f t="shared" ca="1" si="29"/>
        <v>33480</v>
      </c>
      <c r="N484" s="19">
        <f t="shared" ca="1" si="30"/>
        <v>-3.9267818548387005E-2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2021-08-29</v>
      </c>
      <c r="M485" s="18">
        <f t="shared" ca="1" si="29"/>
        <v>29400</v>
      </c>
      <c r="N485" s="19">
        <f t="shared" ca="1" si="30"/>
        <v>-4.6028722278911631E-2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2021-08-29</v>
      </c>
      <c r="M486" s="18">
        <f t="shared" ca="1" si="29"/>
        <v>29280</v>
      </c>
      <c r="N486" s="19">
        <f t="shared" ca="1" si="30"/>
        <v>-4.0346436816939918E-2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2021-08-29</v>
      </c>
      <c r="M487" s="18">
        <f t="shared" ca="1" si="29"/>
        <v>29160</v>
      </c>
      <c r="N487" s="19">
        <f t="shared" ca="1" si="30"/>
        <v>-5.9726091563785964E-2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2021-08-29</v>
      </c>
      <c r="M488" s="18">
        <f t="shared" ca="1" si="29"/>
        <v>3872</v>
      </c>
      <c r="N488" s="19">
        <f t="shared" ca="1" si="30"/>
        <v>-8.5952692407024731E-2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2021-08-29</v>
      </c>
      <c r="M489" s="18">
        <f t="shared" ca="1" si="29"/>
        <v>6040</v>
      </c>
      <c r="N489" s="19">
        <f t="shared" ca="1" si="30"/>
        <v>-4.0367247516556369E-2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2021-08-29</v>
      </c>
      <c r="M490" s="18">
        <f t="shared" ca="1" si="29"/>
        <v>6030</v>
      </c>
      <c r="N490" s="19">
        <f t="shared" ca="1" si="30"/>
        <v>-4.9936721393034844E-2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2021-08-29</v>
      </c>
      <c r="M491" s="18">
        <f t="shared" ca="1" si="29"/>
        <v>6020</v>
      </c>
      <c r="N491" s="19">
        <f t="shared" ca="1" si="30"/>
        <v>-5.5307625415282446E-2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2021-08-29</v>
      </c>
      <c r="M492" s="18">
        <f t="shared" ca="1" si="29"/>
        <v>6010</v>
      </c>
      <c r="N492" s="19">
        <f t="shared" ca="1" si="30"/>
        <v>-6.3874453410981691E-2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2021-08-29</v>
      </c>
      <c r="M493" s="18">
        <f t="shared" ca="1" si="29"/>
        <v>6000</v>
      </c>
      <c r="N493" s="19">
        <f t="shared" ca="1" si="30"/>
        <v>-6.2919795000000084E-2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2021-08-29</v>
      </c>
      <c r="M494" s="18">
        <f t="shared" ref="M494:M504" ca="1" si="50">(L494-K494+1)*B494</f>
        <v>5970</v>
      </c>
      <c r="N494" s="19">
        <f t="shared" ref="N494:N504" ca="1" si="51">H494/M494*365</f>
        <v>-5.79037345058626E-2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2021-08-29</v>
      </c>
      <c r="M495" s="18">
        <f t="shared" ca="1" si="50"/>
        <v>5960</v>
      </c>
      <c r="N495" s="19">
        <f t="shared" ca="1" si="51"/>
        <v>-7.188797483221479E-2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2021-08-29</v>
      </c>
      <c r="M496" s="18">
        <f t="shared" ca="1" si="50"/>
        <v>5950</v>
      </c>
      <c r="N496" s="19">
        <f t="shared" ca="1" si="51"/>
        <v>-7.093876218487398E-2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2021-08-29</v>
      </c>
      <c r="M497" s="18">
        <f t="shared" ca="1" si="50"/>
        <v>5940</v>
      </c>
      <c r="N497" s="19">
        <f t="shared" ca="1" si="51"/>
        <v>-6.0339845959596031E-2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2021-08-29</v>
      </c>
      <c r="M498" s="18">
        <f t="shared" ca="1" si="50"/>
        <v>5930</v>
      </c>
      <c r="N498" s="19">
        <f t="shared" ca="1" si="51"/>
        <v>-5.9367957841484048E-2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2021-08-29</v>
      </c>
      <c r="M499" s="18">
        <f t="shared" ca="1" si="50"/>
        <v>5900</v>
      </c>
      <c r="N499" s="19">
        <f t="shared" ca="1" si="51"/>
        <v>-6.6144433898305086E-2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2021-08-29</v>
      </c>
      <c r="M500" s="18">
        <f t="shared" ca="1" si="50"/>
        <v>5890</v>
      </c>
      <c r="N500" s="19">
        <f t="shared" ca="1" si="51"/>
        <v>-5.7609269949066164E-2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2021-08-29</v>
      </c>
      <c r="M501" s="18">
        <f t="shared" ca="1" si="50"/>
        <v>5880</v>
      </c>
      <c r="N501" s="19">
        <f t="shared" ca="1" si="51"/>
        <v>-6.2038329931972766E-2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2021-08-29</v>
      </c>
      <c r="M502" s="18">
        <f t="shared" ca="1" si="50"/>
        <v>5870</v>
      </c>
      <c r="N502" s="19">
        <f t="shared" ca="1" si="51"/>
        <v>-7.0820943781942106E-2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2021-08-29</v>
      </c>
      <c r="M503" s="18">
        <f t="shared" ca="1" si="50"/>
        <v>5860</v>
      </c>
      <c r="N503" s="19">
        <f t="shared" ca="1" si="51"/>
        <v>-7.09417986348123E-2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2021-08-29</v>
      </c>
      <c r="M504" s="18">
        <f t="shared" ca="1" si="50"/>
        <v>5830</v>
      </c>
      <c r="N504" s="19">
        <f t="shared" ca="1" si="51"/>
        <v>-7.1306850771869656E-2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baseColWidth="10" defaultColWidth="8.7109375" defaultRowHeight="19"/>
  <cols>
    <col min="1" max="1" width="14.285156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14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12.42578125" style="2" bestFit="1" customWidth="1"/>
    <col min="19" max="19" width="7.5703125" style="1" bestFit="1" customWidth="1"/>
    <col min="20" max="20" width="5.85546875" style="1" customWidth="1"/>
    <col min="21" max="21" width="7.5703125" style="46" bestFit="1" customWidth="1"/>
    <col min="22" max="23" width="8" style="1" bestFit="1" customWidth="1"/>
    <col min="24" max="24" width="5.85546875" style="1" customWidth="1"/>
    <col min="25" max="25" width="10.42578125" style="2" customWidth="1"/>
    <col min="26" max="26" width="8.5703125" style="185" bestFit="1" customWidth="1"/>
    <col min="27" max="27" width="7.28515625" style="185" customWidth="1"/>
    <col min="28" max="28" width="7.85546875" style="185" customWidth="1"/>
    <col min="29" max="29" width="8.42578125" style="9" bestFit="1" customWidth="1"/>
    <col min="30" max="30" width="9.5703125" style="9" customWidth="1"/>
    <col min="31" max="1024" width="9.5703125" style="2" customWidth="1"/>
  </cols>
  <sheetData>
    <row r="1" spans="1:1024" s="142" customFormat="1" ht="40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25.34%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29">
        <v>135</v>
      </c>
      <c r="C286" s="230">
        <v>117.95</v>
      </c>
      <c r="D286" s="231">
        <v>1.1439999999999999</v>
      </c>
      <c r="E286" s="232">
        <v>0.22000000000000003</v>
      </c>
      <c r="F286" s="219">
        <v>0.22770370370370377</v>
      </c>
      <c r="G286" s="233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2021/8/29</v>
      </c>
      <c r="M355" s="44">
        <f t="shared" ref="M355:M417" ca="1" si="6">(L355-K355+1)*B355</f>
        <v>59265</v>
      </c>
      <c r="N355" s="61">
        <f t="shared" ref="N355:N417" ca="1" si="7">H355/M355*365</f>
        <v>0.12331768733653929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2021/8/29</v>
      </c>
      <c r="M356" s="44">
        <f t="shared" ca="1" si="6"/>
        <v>59130</v>
      </c>
      <c r="N356" s="61">
        <f t="shared" ca="1" si="7"/>
        <v>0.1231907777777778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2021/8/29</v>
      </c>
      <c r="M357" s="44">
        <f t="shared" ca="1" si="6"/>
        <v>58995</v>
      </c>
      <c r="N357" s="61">
        <f t="shared" ca="1" si="7"/>
        <v>0.11323789202474777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2021/8/29</v>
      </c>
      <c r="M358" s="44">
        <f t="shared" ca="1" si="6"/>
        <v>58590</v>
      </c>
      <c r="N358" s="61">
        <f t="shared" ca="1" si="7"/>
        <v>0.11303131114524659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2021/8/29</v>
      </c>
      <c r="M359" s="44">
        <f t="shared" ca="1" si="6"/>
        <v>58455</v>
      </c>
      <c r="N359" s="61">
        <f t="shared" ca="1" si="7"/>
        <v>0.10990433170815148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2021/8/29</v>
      </c>
      <c r="M360" s="44">
        <f t="shared" ca="1" si="6"/>
        <v>58320</v>
      </c>
      <c r="N360" s="61">
        <f t="shared" ca="1" si="7"/>
        <v>0.11189808504801094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2021/8/29</v>
      </c>
      <c r="M361" s="44">
        <f t="shared" ca="1" si="6"/>
        <v>57645</v>
      </c>
      <c r="N361" s="61">
        <f t="shared" ca="1" si="7"/>
        <v>0.11739815803625633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2021/8/29</v>
      </c>
      <c r="M362" s="44">
        <f t="shared" ca="1" si="6"/>
        <v>57510</v>
      </c>
      <c r="N362" s="61">
        <f t="shared" ca="1" si="7"/>
        <v>0.10146318362023994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2021/8/29</v>
      </c>
      <c r="M363" s="44">
        <f t="shared" ca="1" si="6"/>
        <v>57375</v>
      </c>
      <c r="N363" s="61">
        <f t="shared" ca="1" si="7"/>
        <v>9.8839455337690521E-2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2021/8/29</v>
      </c>
      <c r="M364" s="44">
        <f t="shared" ca="1" si="6"/>
        <v>57240</v>
      </c>
      <c r="N364" s="61">
        <f t="shared" ca="1" si="7"/>
        <v>8.4135764849755434E-2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2021/8/29</v>
      </c>
      <c r="M365" s="44">
        <f t="shared" ca="1" si="6"/>
        <v>57105</v>
      </c>
      <c r="N365" s="61">
        <f t="shared" ca="1" si="7"/>
        <v>7.2746081954294661E-2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2021/8/29</v>
      </c>
      <c r="M366" s="44">
        <f t="shared" ca="1" si="6"/>
        <v>50400</v>
      </c>
      <c r="N366" s="61">
        <f t="shared" ca="1" si="7"/>
        <v>3.7037621825396862E-2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2021/8/29</v>
      </c>
      <c r="M367" s="44">
        <f t="shared" ca="1" si="6"/>
        <v>50280</v>
      </c>
      <c r="N367" s="61">
        <f t="shared" ca="1" si="7"/>
        <v>2.5405451869530467E-2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2021/8/29</v>
      </c>
      <c r="M368" s="44">
        <f t="shared" ca="1" si="6"/>
        <v>50160</v>
      </c>
      <c r="N368" s="61">
        <f t="shared" ca="1" si="7"/>
        <v>5.6284222488038006E-3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2021/8/29</v>
      </c>
      <c r="M369" s="44">
        <f t="shared" ca="1" si="6"/>
        <v>50040</v>
      </c>
      <c r="N369" s="61">
        <f t="shared" ca="1" si="7"/>
        <v>-1.4339992206235089E-2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2021/8/29</v>
      </c>
      <c r="M370" s="44">
        <f t="shared" ca="1" si="6"/>
        <v>49920</v>
      </c>
      <c r="N370" s="61">
        <f t="shared" ca="1" si="7"/>
        <v>-1.3213307091346176E-2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2021/8/29</v>
      </c>
      <c r="M371" s="44">
        <f t="shared" ca="1" si="6"/>
        <v>49560</v>
      </c>
      <c r="N371" s="61">
        <f t="shared" ca="1" si="7"/>
        <v>-3.943014870863612E-2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2021/8/29</v>
      </c>
      <c r="M372" s="44">
        <f t="shared" ca="1" si="6"/>
        <v>49440</v>
      </c>
      <c r="N372" s="61">
        <f t="shared" ca="1" si="7"/>
        <v>-2.8876283980582583E-2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2021/8/29</v>
      </c>
      <c r="M373" s="44">
        <f t="shared" ca="1" si="6"/>
        <v>49320</v>
      </c>
      <c r="N373" s="61">
        <f t="shared" ca="1" si="7"/>
        <v>-1.2100830494728397E-2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2021/8/29</v>
      </c>
      <c r="M374" s="44">
        <f t="shared" ca="1" si="6"/>
        <v>49200</v>
      </c>
      <c r="N374" s="61">
        <f t="shared" ca="1" si="7"/>
        <v>2.9595757926829142E-2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2021/8/29</v>
      </c>
      <c r="M375" s="44">
        <f t="shared" ca="1" si="6"/>
        <v>49080</v>
      </c>
      <c r="N375" s="61">
        <f t="shared" ca="1" si="7"/>
        <v>2.5632935615321845E-2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2021/8/29</v>
      </c>
      <c r="M376" s="44">
        <f t="shared" ca="1" si="6"/>
        <v>48720</v>
      </c>
      <c r="N376" s="61">
        <f t="shared" ca="1" si="7"/>
        <v>7.3831588669942354E-4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2021/8/29</v>
      </c>
      <c r="M377" s="44">
        <f t="shared" ca="1" si="6"/>
        <v>48600</v>
      </c>
      <c r="N377" s="61">
        <f t="shared" ca="1" si="7"/>
        <v>-4.4282010288065957E-3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2021/8/29</v>
      </c>
      <c r="M378" s="44">
        <f t="shared" ca="1" si="6"/>
        <v>48480</v>
      </c>
      <c r="N378" s="61">
        <f t="shared" ca="1" si="7"/>
        <v>-1.3506144389439095E-2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2021/8/29</v>
      </c>
      <c r="M379" s="44">
        <f t="shared" ca="1" si="6"/>
        <v>48360</v>
      </c>
      <c r="N379" s="61">
        <f t="shared" ca="1" si="7"/>
        <v>-1.3639542803970247E-2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2021/8/29</v>
      </c>
      <c r="M380" s="44">
        <f t="shared" ca="1" si="6"/>
        <v>48240</v>
      </c>
      <c r="N380" s="61">
        <f t="shared" ca="1" si="7"/>
        <v>3.1286189883913719E-2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2021/8/29</v>
      </c>
      <c r="M381" s="44">
        <f t="shared" ca="1" si="6"/>
        <v>47880</v>
      </c>
      <c r="N381" s="61">
        <f t="shared" ca="1" si="7"/>
        <v>2.9806366541353282E-2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2021/8/29</v>
      </c>
      <c r="M382" s="44">
        <f t="shared" ca="1" si="6"/>
        <v>47760</v>
      </c>
      <c r="N382" s="61">
        <f t="shared" ca="1" si="7"/>
        <v>2.1587839405360125E-2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2021/8/29</v>
      </c>
      <c r="M383" s="44">
        <f t="shared" ca="1" si="6"/>
        <v>47640</v>
      </c>
      <c r="N383" s="61">
        <f t="shared" ca="1" si="7"/>
        <v>-2.9965243492864435E-3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2021/8/29</v>
      </c>
      <c r="M384" s="44">
        <f t="shared" ca="1" si="6"/>
        <v>47520</v>
      </c>
      <c r="N384" s="61">
        <f t="shared" ca="1" si="7"/>
        <v>-5.6449031986533275E-4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2021/8/29</v>
      </c>
      <c r="M385" s="44">
        <f t="shared" ca="1" si="6"/>
        <v>47400</v>
      </c>
      <c r="N385" s="61">
        <f t="shared" ca="1" si="7"/>
        <v>-1.0654750421941014E-2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2021/8/29</v>
      </c>
      <c r="M386" s="44">
        <f t="shared" ca="1" si="6"/>
        <v>47040</v>
      </c>
      <c r="N386" s="61">
        <f t="shared" ca="1" si="7"/>
        <v>-3.147912393707486E-2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2021/8/29</v>
      </c>
      <c r="M387" s="44">
        <f t="shared" ca="1" si="6"/>
        <v>46920</v>
      </c>
      <c r="N387" s="61">
        <f t="shared" ca="1" si="7"/>
        <v>-2.6412137468030755E-2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2021/8/29</v>
      </c>
      <c r="M388" s="44">
        <f t="shared" ca="1" si="6"/>
        <v>46800</v>
      </c>
      <c r="N388" s="61">
        <f t="shared" ca="1" si="7"/>
        <v>-3.566589700854704E-2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2021/8/29</v>
      </c>
      <c r="M389" s="44">
        <f t="shared" ca="1" si="6"/>
        <v>46680</v>
      </c>
      <c r="N389" s="61">
        <f t="shared" ca="1" si="7"/>
        <v>-3.5757583119108857E-2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2021/8/29</v>
      </c>
      <c r="M390" s="44">
        <f t="shared" ca="1" si="6"/>
        <v>46560</v>
      </c>
      <c r="N390" s="61">
        <f t="shared" ca="1" si="7"/>
        <v>-2.578638767182144E-2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2021/8/29</v>
      </c>
      <c r="M391" s="44">
        <f t="shared" ca="1" si="6"/>
        <v>46200</v>
      </c>
      <c r="N391" s="61">
        <f t="shared" ca="1" si="7"/>
        <v>-3.1528700000000145E-2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2021/8/29</v>
      </c>
      <c r="M392" s="44">
        <f t="shared" ca="1" si="6"/>
        <v>46080</v>
      </c>
      <c r="N392" s="61">
        <f t="shared" ca="1" si="7"/>
        <v>-1.5467508680555549E-2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2021/8/29</v>
      </c>
      <c r="M393" s="44">
        <f t="shared" ca="1" si="6"/>
        <v>45960</v>
      </c>
      <c r="N393" s="61">
        <f t="shared" ca="1" si="7"/>
        <v>-5.3131642732812123E-3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2021/8/29</v>
      </c>
      <c r="M394" s="44">
        <f t="shared" ca="1" si="6"/>
        <v>45840</v>
      </c>
      <c r="N394" s="61">
        <f t="shared" ca="1" si="7"/>
        <v>-9.0152133507855319E-3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2021/8/29</v>
      </c>
      <c r="M395" s="44">
        <f t="shared" ca="1" si="6"/>
        <v>45720</v>
      </c>
      <c r="N395" s="61">
        <f t="shared" ca="1" si="7"/>
        <v>-1.8970164479440225E-2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2021/8/29</v>
      </c>
      <c r="M396" s="44">
        <f t="shared" ca="1" si="6"/>
        <v>45360</v>
      </c>
      <c r="N396" s="61">
        <f t="shared" ca="1" si="7"/>
        <v>-3.5413770943562725E-2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2021/8/29</v>
      </c>
      <c r="M397" s="44">
        <f t="shared" ca="1" si="6"/>
        <v>45240</v>
      </c>
      <c r="N397" s="61">
        <f t="shared" ca="1" si="7"/>
        <v>-4.127344805481873E-2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2021/8/29</v>
      </c>
      <c r="M398" s="44">
        <f t="shared" ca="1" si="6"/>
        <v>45120</v>
      </c>
      <c r="N398" s="61">
        <f t="shared" ca="1" si="7"/>
        <v>-2.5431730939716367E-2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2021/8/29</v>
      </c>
      <c r="M399" s="44">
        <f t="shared" ca="1" si="6"/>
        <v>45000</v>
      </c>
      <c r="N399" s="61">
        <f t="shared" ca="1" si="7"/>
        <v>-1.616075622222226E-2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2021/8/29</v>
      </c>
      <c r="M400" s="44">
        <f t="shared" ca="1" si="6"/>
        <v>44880</v>
      </c>
      <c r="N400" s="61">
        <f t="shared" ca="1" si="7"/>
        <v>-2.2554104723707804E-2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2021/8/29</v>
      </c>
      <c r="M401" s="44">
        <f t="shared" ca="1" si="6"/>
        <v>44520</v>
      </c>
      <c r="N401" s="61">
        <f t="shared" ca="1" si="7"/>
        <v>-3.2175963387241845E-2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2021/8/29</v>
      </c>
      <c r="M402" s="44">
        <f t="shared" ca="1" si="6"/>
        <v>44400</v>
      </c>
      <c r="N402" s="61">
        <f t="shared" ca="1" si="7"/>
        <v>-2.7584825675675696E-2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2021/8/29</v>
      </c>
      <c r="M403" s="44">
        <f t="shared" ca="1" si="6"/>
        <v>44280</v>
      </c>
      <c r="N403" s="61">
        <f t="shared" ca="1" si="7"/>
        <v>-1.7514411246612616E-2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2021/8/29</v>
      </c>
      <c r="M404" s="44">
        <f t="shared" ca="1" si="6"/>
        <v>44160</v>
      </c>
      <c r="N404" s="61">
        <f t="shared" ca="1" si="7"/>
        <v>-1.0561410552536401E-2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2021/8/29</v>
      </c>
      <c r="M405" s="44">
        <f t="shared" ca="1" si="6"/>
        <v>44040</v>
      </c>
      <c r="N405" s="61">
        <f t="shared" ca="1" si="7"/>
        <v>-3.4281572434150892E-2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2021/8/29</v>
      </c>
      <c r="M406" s="44">
        <f t="shared" ca="1" si="6"/>
        <v>43680</v>
      </c>
      <c r="N406" s="61">
        <f t="shared" ca="1" si="7"/>
        <v>-3.1578282509157701E-2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2021/8/29</v>
      </c>
      <c r="M407" s="44">
        <f t="shared" ca="1" si="6"/>
        <v>43560</v>
      </c>
      <c r="N407" s="61">
        <f t="shared" ca="1" si="7"/>
        <v>-3.7653386593204836E-2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2021/8/29</v>
      </c>
      <c r="M408" s="44">
        <f t="shared" ca="1" si="6"/>
        <v>43440</v>
      </c>
      <c r="N408" s="61">
        <f t="shared" ca="1" si="7"/>
        <v>-3.8869374309392205E-2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2021/8/29</v>
      </c>
      <c r="M409" s="44">
        <f t="shared" ca="1" si="6"/>
        <v>43320</v>
      </c>
      <c r="N409" s="61">
        <f t="shared" ca="1" si="7"/>
        <v>-3.1394684672206886E-2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2021/8/29</v>
      </c>
      <c r="M410" s="44">
        <f t="shared" ca="1" si="6"/>
        <v>43200</v>
      </c>
      <c r="N410" s="61">
        <f t="shared" ca="1" si="7"/>
        <v>-2.5779324768518505E-2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2021/8/29</v>
      </c>
      <c r="M411" s="44">
        <f t="shared" ca="1" si="6"/>
        <v>42840</v>
      </c>
      <c r="N411" s="61">
        <f t="shared" ca="1" si="7"/>
        <v>-5.9256267507003368E-3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2021/8/29</v>
      </c>
      <c r="M412" s="44">
        <f t="shared" ca="1" si="6"/>
        <v>42720</v>
      </c>
      <c r="N412" s="61">
        <f t="shared" ca="1" si="7"/>
        <v>-1.2500412687266106E-2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2021/8/29</v>
      </c>
      <c r="M413" s="44">
        <f t="shared" ca="1" si="6"/>
        <v>42600</v>
      </c>
      <c r="N413" s="61">
        <f t="shared" ca="1" si="7"/>
        <v>1.3544053286385003E-2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2021/8/29</v>
      </c>
      <c r="M414" s="44">
        <f t="shared" ca="1" si="6"/>
        <v>47790</v>
      </c>
      <c r="N414" s="61">
        <f t="shared" ca="1" si="7"/>
        <v>3.0626211341284865E-2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2021/8/29</v>
      </c>
      <c r="M415" s="44">
        <f t="shared" ca="1" si="6"/>
        <v>47655</v>
      </c>
      <c r="N415" s="61">
        <f t="shared" ca="1" si="7"/>
        <v>1.9157693841149945E-2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2021/8/29</v>
      </c>
      <c r="M416" s="44">
        <f t="shared" ca="1" si="6"/>
        <v>47250</v>
      </c>
      <c r="N416" s="61">
        <f t="shared" ca="1" si="7"/>
        <v>1.3801434074073991E-2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2021/8/29</v>
      </c>
      <c r="M417" s="44">
        <f t="shared" ca="1" si="6"/>
        <v>47115</v>
      </c>
      <c r="N417" s="61">
        <f t="shared" ca="1" si="7"/>
        <v>7.7920740740738924E-3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2021/8/29</v>
      </c>
      <c r="M418" s="44">
        <f t="shared" ref="M418:M481" ca="1" si="27">(L418-K418+1)*B418</f>
        <v>46980</v>
      </c>
      <c r="N418" s="61">
        <f t="shared" ref="N418:N481" ca="1" si="28">H418/M418*365</f>
        <v>1.2646931460195795E-2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2021/8/29</v>
      </c>
      <c r="M419" s="44">
        <f t="shared" ca="1" si="27"/>
        <v>46845</v>
      </c>
      <c r="N419" s="61">
        <f t="shared" ca="1" si="28"/>
        <v>8.9712473049417298E-3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2021/8/29</v>
      </c>
      <c r="M420" s="44">
        <f t="shared" ca="1" si="27"/>
        <v>46710</v>
      </c>
      <c r="N420" s="61">
        <f t="shared" ca="1" si="28"/>
        <v>-6.9283892100194091E-3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2021/8/29</v>
      </c>
      <c r="M421" s="44">
        <f t="shared" ca="1" si="27"/>
        <v>41160</v>
      </c>
      <c r="N421" s="61">
        <f t="shared" ca="1" si="28"/>
        <v>-3.4682803692907228E-3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2021/8/29</v>
      </c>
      <c r="M422" s="44">
        <f t="shared" ca="1" si="27"/>
        <v>41040</v>
      </c>
      <c r="N422" s="61">
        <f t="shared" ca="1" si="28"/>
        <v>9.5862838693955878E-3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2021/8/29</v>
      </c>
      <c r="M423" s="44">
        <f t="shared" ca="1" si="27"/>
        <v>46035</v>
      </c>
      <c r="N423" s="61">
        <f t="shared" ca="1" si="28"/>
        <v>3.882645378516274E-3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2021/8/29</v>
      </c>
      <c r="M424" s="44">
        <f t="shared" ca="1" si="27"/>
        <v>45900</v>
      </c>
      <c r="N424" s="61">
        <f t="shared" ca="1" si="28"/>
        <v>2.704635686274489E-2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2021/8/29</v>
      </c>
      <c r="M425" s="44">
        <f t="shared" ca="1" si="27"/>
        <v>45765</v>
      </c>
      <c r="N425" s="61">
        <f t="shared" ca="1" si="28"/>
        <v>2.8181620889325919E-2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2021/8/29</v>
      </c>
      <c r="M426" s="44">
        <f t="shared" ca="1" si="27"/>
        <v>45360</v>
      </c>
      <c r="N426" s="61">
        <f t="shared" ca="1" si="28"/>
        <v>3.6739503086419531E-2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2021/8/29</v>
      </c>
      <c r="M427" s="44">
        <f t="shared" ca="1" si="27"/>
        <v>45225</v>
      </c>
      <c r="N427" s="61">
        <f t="shared" ca="1" si="28"/>
        <v>2.8197692647871721E-2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2021/8/29</v>
      </c>
      <c r="M428" s="44">
        <f t="shared" ca="1" si="27"/>
        <v>45090</v>
      </c>
      <c r="N428" s="61">
        <f t="shared" ca="1" si="28"/>
        <v>3.4924064537591365E-2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2021/8/29</v>
      </c>
      <c r="M429" s="44">
        <f t="shared" ca="1" si="27"/>
        <v>43875</v>
      </c>
      <c r="N429" s="61">
        <f t="shared" ca="1" si="28"/>
        <v>7.4867302564102555E-3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2021/8/29</v>
      </c>
      <c r="M430" s="44">
        <f t="shared" ca="1" si="27"/>
        <v>43470</v>
      </c>
      <c r="N430" s="61">
        <f t="shared" ca="1" si="28"/>
        <v>-2.2446064182194681E-2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2021/8/29</v>
      </c>
      <c r="M431" s="44">
        <f t="shared" ca="1" si="27"/>
        <v>38520</v>
      </c>
      <c r="N431" s="61">
        <f t="shared" ca="1" si="28"/>
        <v>-2.4146190290758141E-2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2021/8/29</v>
      </c>
      <c r="M432" s="44">
        <f t="shared" ca="1" si="27"/>
        <v>38400</v>
      </c>
      <c r="N432" s="61">
        <f t="shared" ca="1" si="28"/>
        <v>-1.768046692708352E-2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2021/8/29</v>
      </c>
      <c r="M433" s="44">
        <f t="shared" ca="1" si="27"/>
        <v>38280</v>
      </c>
      <c r="N433" s="61">
        <f t="shared" ca="1" si="28"/>
        <v>-1.1426578631139066E-2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2021/8/29</v>
      </c>
      <c r="M434" s="44">
        <f t="shared" ca="1" si="27"/>
        <v>42930</v>
      </c>
      <c r="N434" s="61">
        <f t="shared" ca="1" si="28"/>
        <v>-6.3007349173073088E-3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2021/8/29</v>
      </c>
      <c r="M435" s="44">
        <f t="shared" ca="1" si="27"/>
        <v>42525</v>
      </c>
      <c r="N435" s="61">
        <f t="shared" ca="1" si="28"/>
        <v>5.6797862433862053E-3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2021/8/29</v>
      </c>
      <c r="M436" s="44">
        <f t="shared" ca="1" si="27"/>
        <v>42390</v>
      </c>
      <c r="N436" s="61">
        <f t="shared" ca="1" si="28"/>
        <v>-5.3554343005425059E-3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2021/8/29</v>
      </c>
      <c r="M437" s="44">
        <f t="shared" ca="1" si="27"/>
        <v>42255</v>
      </c>
      <c r="N437" s="61">
        <f t="shared" ca="1" si="28"/>
        <v>6.6306044255117786E-3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2021/8/29</v>
      </c>
      <c r="M438" s="44">
        <f t="shared" ca="1" si="27"/>
        <v>42120</v>
      </c>
      <c r="N438" s="61">
        <f t="shared" ca="1" si="28"/>
        <v>1.2385961301044607E-2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2021/8/29</v>
      </c>
      <c r="M439" s="44">
        <f t="shared" ca="1" si="27"/>
        <v>41985</v>
      </c>
      <c r="N439" s="61">
        <f t="shared" ca="1" si="28"/>
        <v>3.071887293080864E-2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2021/8/29</v>
      </c>
      <c r="M440" s="44">
        <f t="shared" ca="1" si="27"/>
        <v>41580</v>
      </c>
      <c r="N440" s="61">
        <f t="shared" ca="1" si="28"/>
        <v>3.0669568302068267E-2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2021/8/29</v>
      </c>
      <c r="M441" s="44">
        <f t="shared" ca="1" si="27"/>
        <v>41445</v>
      </c>
      <c r="N441" s="61">
        <f t="shared" ca="1" si="28"/>
        <v>2.9370870551333115E-2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2021/8/29</v>
      </c>
      <c r="M442" s="44">
        <f t="shared" ca="1" si="27"/>
        <v>41310</v>
      </c>
      <c r="N442" s="61">
        <f t="shared" ca="1" si="28"/>
        <v>2.4555761558944421E-2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2021/8/29</v>
      </c>
      <c r="M443" s="44">
        <f t="shared" ca="1" si="27"/>
        <v>41175</v>
      </c>
      <c r="N443" s="61">
        <f t="shared" ca="1" si="28"/>
        <v>1.9239821493624808E-2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2021/8/29</v>
      </c>
      <c r="M444" s="44">
        <f t="shared" ca="1" si="27"/>
        <v>41040</v>
      </c>
      <c r="N444" s="61">
        <f t="shared" ca="1" si="28"/>
        <v>4.6138721491227996E-2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2021/8/29</v>
      </c>
      <c r="M445" s="44">
        <f t="shared" ca="1" si="27"/>
        <v>40635</v>
      </c>
      <c r="N445" s="61">
        <f t="shared" ca="1" si="28"/>
        <v>4.0298299495508713E-2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2021/8/29</v>
      </c>
      <c r="M446" s="44">
        <f t="shared" ca="1" si="27"/>
        <v>40500</v>
      </c>
      <c r="N446" s="61">
        <f t="shared" ca="1" si="28"/>
        <v>2.1945872839505939E-2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2021/8/29</v>
      </c>
      <c r="M447" s="44">
        <f t="shared" ca="1" si="27"/>
        <v>40365</v>
      </c>
      <c r="N447" s="61">
        <f t="shared" ca="1" si="28"/>
        <v>2.3335621454230009E-2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2021/8/29</v>
      </c>
      <c r="M448" s="44">
        <f t="shared" ca="1" si="27"/>
        <v>40230</v>
      </c>
      <c r="N448" s="61">
        <f t="shared" ca="1" si="28"/>
        <v>1.080937111608138E-3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2021/8/29</v>
      </c>
      <c r="M449" s="44">
        <f t="shared" ca="1" si="27"/>
        <v>40095</v>
      </c>
      <c r="N449" s="61">
        <f t="shared" ca="1" si="28"/>
        <v>1.0361084175084214E-2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2021/8/29</v>
      </c>
      <c r="M450" s="44">
        <f t="shared" ca="1" si="27"/>
        <v>39690</v>
      </c>
      <c r="N450" s="61">
        <f t="shared" ca="1" si="28"/>
        <v>-1.192662559838749E-2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2021/8/29</v>
      </c>
      <c r="M451" s="44">
        <f t="shared" ca="1" si="27"/>
        <v>39555</v>
      </c>
      <c r="N451" s="61">
        <f t="shared" ca="1" si="28"/>
        <v>-3.0526568069776136E-3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2021/8/29</v>
      </c>
      <c r="M452" s="44">
        <f t="shared" ca="1" si="27"/>
        <v>39420</v>
      </c>
      <c r="N452" s="61">
        <f t="shared" ca="1" si="28"/>
        <v>1.1273722222222098E-2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2021/8/29</v>
      </c>
      <c r="M453" s="44">
        <f t="shared" ca="1" si="27"/>
        <v>39285</v>
      </c>
      <c r="N453" s="61">
        <f t="shared" ca="1" si="28"/>
        <v>7.500761613847582E-3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2021/8/29</v>
      </c>
      <c r="M454" s="44">
        <f t="shared" ca="1" si="27"/>
        <v>39150</v>
      </c>
      <c r="N454" s="61">
        <f t="shared" ca="1" si="28"/>
        <v>9.0072117496804455E-3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2021/8/29</v>
      </c>
      <c r="M455" s="44">
        <f t="shared" ca="1" si="27"/>
        <v>38745</v>
      </c>
      <c r="N455" s="61">
        <f t="shared" ca="1" si="28"/>
        <v>-6.108599303136019E-3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2021/8/29</v>
      </c>
      <c r="M456" s="44">
        <f t="shared" ca="1" si="27"/>
        <v>38610</v>
      </c>
      <c r="N456" s="61">
        <f t="shared" ca="1" si="28"/>
        <v>3.2531227661225805E-3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2021/8/29</v>
      </c>
      <c r="M457" s="44">
        <f t="shared" ca="1" si="27"/>
        <v>38475</v>
      </c>
      <c r="N457" s="61">
        <f t="shared" ca="1" si="28"/>
        <v>1.8835233268355914E-3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2021/8/29</v>
      </c>
      <c r="M458" s="44">
        <f t="shared" ca="1" si="27"/>
        <v>38340</v>
      </c>
      <c r="N458" s="61">
        <f t="shared" ca="1" si="28"/>
        <v>-1.8895080855503338E-3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2021/8/29</v>
      </c>
      <c r="M459" s="44">
        <f t="shared" ca="1" si="27"/>
        <v>38205</v>
      </c>
      <c r="N459" s="61">
        <f t="shared" ca="1" si="28"/>
        <v>-1.4033846355189145E-2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2021/8/29</v>
      </c>
      <c r="M460" s="44">
        <f t="shared" ca="1" si="27"/>
        <v>37800</v>
      </c>
      <c r="N460" s="61">
        <f t="shared" ca="1" si="28"/>
        <v>-2.4407298941799188E-2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2021/8/29</v>
      </c>
      <c r="M461" s="44">
        <f t="shared" ca="1" si="27"/>
        <v>37665</v>
      </c>
      <c r="N461" s="61">
        <f t="shared" ca="1" si="28"/>
        <v>-2.4623026948095129E-2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2021/8/29</v>
      </c>
      <c r="M462" s="44">
        <f t="shared" ca="1" si="27"/>
        <v>37530</v>
      </c>
      <c r="N462" s="61">
        <f t="shared" ca="1" si="28"/>
        <v>-1.1580410338397598E-3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2021/8/29</v>
      </c>
      <c r="M463" s="44">
        <f t="shared" ca="1" si="27"/>
        <v>37395</v>
      </c>
      <c r="N463" s="61">
        <f t="shared" ca="1" si="28"/>
        <v>2.0670937291079857E-3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2021/8/29</v>
      </c>
      <c r="M464" s="44">
        <f t="shared" ca="1" si="27"/>
        <v>37260</v>
      </c>
      <c r="N464" s="61">
        <f t="shared" ca="1" si="28"/>
        <v>-1.8146358024692978E-3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2021/8/29</v>
      </c>
      <c r="M465" s="44">
        <f t="shared" ca="1" si="27"/>
        <v>36855</v>
      </c>
      <c r="N465" s="61">
        <f t="shared" ca="1" si="28"/>
        <v>4.0633596526927886E-3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2021/8/29</v>
      </c>
      <c r="M466" s="44">
        <f t="shared" ca="1" si="27"/>
        <v>36720</v>
      </c>
      <c r="N466" s="61">
        <f t="shared" ca="1" si="28"/>
        <v>-1.6837692538126326E-2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2021/8/29</v>
      </c>
      <c r="M467" s="44">
        <f t="shared" ca="1" si="27"/>
        <v>36585</v>
      </c>
      <c r="N467" s="61">
        <f t="shared" ca="1" si="28"/>
        <v>-1.8616247095804585E-2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2021/8/29</v>
      </c>
      <c r="M468" s="44">
        <f t="shared" ca="1" si="27"/>
        <v>36450</v>
      </c>
      <c r="N468" s="61">
        <f t="shared" ca="1" si="28"/>
        <v>-1.9877889986282472E-2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2021/8/29</v>
      </c>
      <c r="M469" s="44">
        <f t="shared" ca="1" si="27"/>
        <v>36315</v>
      </c>
      <c r="N469" s="61">
        <f t="shared" ca="1" si="28"/>
        <v>-2.4873310202395797E-2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2021/8/29</v>
      </c>
      <c r="M470" s="44">
        <f t="shared" ca="1" si="27"/>
        <v>35910</v>
      </c>
      <c r="N470" s="61">
        <f t="shared" ca="1" si="28"/>
        <v>-1.7352004455583481E-2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2021/8/29</v>
      </c>
      <c r="M471" s="44">
        <f t="shared" ca="1" si="27"/>
        <v>35775</v>
      </c>
      <c r="N471" s="61">
        <f t="shared" ca="1" si="28"/>
        <v>-1.7417483717680024E-2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2021/8/29</v>
      </c>
      <c r="M472" s="44">
        <f t="shared" ca="1" si="27"/>
        <v>35640</v>
      </c>
      <c r="N472" s="61">
        <f t="shared" ca="1" si="28"/>
        <v>5.8282839506173028E-3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2021/8/29</v>
      </c>
      <c r="M473" s="44">
        <f t="shared" ca="1" si="27"/>
        <v>35505</v>
      </c>
      <c r="N473" s="61">
        <f t="shared" ca="1" si="28"/>
        <v>3.1294702154623529E-3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2021/8/29</v>
      </c>
      <c r="M474" s="44">
        <f t="shared" ca="1" si="27"/>
        <v>35370</v>
      </c>
      <c r="N474" s="61">
        <f t="shared" ca="1" si="28"/>
        <v>2.4992294034492414E-2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2021/8/29</v>
      </c>
      <c r="M475" s="44">
        <f t="shared" ca="1" si="27"/>
        <v>34965</v>
      </c>
      <c r="N475" s="61">
        <f t="shared" ca="1" si="28"/>
        <v>1.4506090662090573E-2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2021/8/29</v>
      </c>
      <c r="M476" s="44">
        <f t="shared" ca="1" si="27"/>
        <v>34830</v>
      </c>
      <c r="N476" s="61">
        <f t="shared" ca="1" si="28"/>
        <v>1.2898091874820536E-2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2021/8/29</v>
      </c>
      <c r="M477" s="44">
        <f t="shared" ca="1" si="27"/>
        <v>34695</v>
      </c>
      <c r="N477" s="61">
        <f t="shared" ca="1" si="28"/>
        <v>1.7960377576019367E-2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2021/8/29</v>
      </c>
      <c r="M478" s="44">
        <f t="shared" ca="1" si="27"/>
        <v>34560</v>
      </c>
      <c r="N478" s="61">
        <f t="shared" ca="1" si="28"/>
        <v>1.6775847800925168E-3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2021/8/29</v>
      </c>
      <c r="M479" s="44">
        <f t="shared" ca="1" si="27"/>
        <v>34425</v>
      </c>
      <c r="N479" s="61">
        <f t="shared" ca="1" si="28"/>
        <v>5.1920865649962731E-3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2021/8/29</v>
      </c>
      <c r="M480" s="44">
        <f t="shared" ca="1" si="27"/>
        <v>34020</v>
      </c>
      <c r="N480" s="61">
        <f t="shared" ca="1" si="28"/>
        <v>-1.7890042621987092E-2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2021/8/29</v>
      </c>
      <c r="M481" s="44">
        <f t="shared" ca="1" si="27"/>
        <v>33885</v>
      </c>
      <c r="N481" s="61">
        <f t="shared" ca="1" si="28"/>
        <v>1.3257799616349396E-2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2021/8/29</v>
      </c>
      <c r="M482" s="44">
        <f t="shared" ref="M482:M504" ca="1" si="48">(L482-K482+1)*B482</f>
        <v>33750</v>
      </c>
      <c r="N482" s="61">
        <f t="shared" ref="N482:N504" ca="1" si="49">H482/M482*365</f>
        <v>4.2973748148153419E-4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2021/8/29</v>
      </c>
      <c r="M483" s="44">
        <f t="shared" ca="1" si="48"/>
        <v>33615</v>
      </c>
      <c r="N483" s="61">
        <f t="shared" ca="1" si="49"/>
        <v>2.2848359363379183E-2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2021/8/29</v>
      </c>
      <c r="M484" s="44">
        <f t="shared" ca="1" si="48"/>
        <v>33480</v>
      </c>
      <c r="N484" s="61">
        <f t="shared" ca="1" si="49"/>
        <v>6.3485797491037756E-3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2021/8/29</v>
      </c>
      <c r="M485" s="44">
        <f t="shared" ca="1" si="48"/>
        <v>33075</v>
      </c>
      <c r="N485" s="61">
        <f t="shared" ca="1" si="49"/>
        <v>1.4312701133786822E-2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2021/8/29</v>
      </c>
      <c r="M486" s="44">
        <f t="shared" ca="1" si="48"/>
        <v>32940</v>
      </c>
      <c r="N486" s="61">
        <f t="shared" ca="1" si="49"/>
        <v>2.4489704918032894E-2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2021/8/29</v>
      </c>
      <c r="M487" s="44">
        <f t="shared" ca="1" si="48"/>
        <v>32805</v>
      </c>
      <c r="N487" s="61">
        <f t="shared" ca="1" si="49"/>
        <v>8.3934089315651928E-3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2021/8/29</v>
      </c>
      <c r="M488" s="44">
        <f t="shared" ca="1" si="48"/>
        <v>32670</v>
      </c>
      <c r="N488" s="61">
        <f t="shared" ca="1" si="49"/>
        <v>-1.3602243954698683E-2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2021/8/29</v>
      </c>
      <c r="M489" s="44">
        <f t="shared" ca="1" si="48"/>
        <v>32130</v>
      </c>
      <c r="N489" s="61">
        <f t="shared" ca="1" si="49"/>
        <v>-3.9388577964519181E-2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2021/8/29</v>
      </c>
      <c r="M490" s="44">
        <f t="shared" ca="1" si="48"/>
        <v>31995</v>
      </c>
      <c r="N490" s="61">
        <f t="shared" ca="1" si="49"/>
        <v>-5.1028791061103404E-2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2021/8/29</v>
      </c>
      <c r="M491" s="44">
        <f t="shared" ca="1" si="48"/>
        <v>31860</v>
      </c>
      <c r="N491" s="61">
        <f t="shared" ca="1" si="49"/>
        <v>-4.8819196798493399E-2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2021/8/29</v>
      </c>
      <c r="M492" s="44">
        <f t="shared" ca="1" si="48"/>
        <v>31725</v>
      </c>
      <c r="N492" s="61">
        <f t="shared" ca="1" si="49"/>
        <v>-5.1767596217494126E-2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2021/8/29</v>
      </c>
      <c r="M493" s="44">
        <f t="shared" ca="1" si="48"/>
        <v>31590</v>
      </c>
      <c r="N493" s="61">
        <f t="shared" ca="1" si="49"/>
        <v>-5.5964471351693718E-2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2021/8/29</v>
      </c>
      <c r="M494" s="44">
        <f t="shared" ca="1" si="48"/>
        <v>31185</v>
      </c>
      <c r="N494" s="61">
        <f t="shared" ca="1" si="49"/>
        <v>-3.3147196729196741E-2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2021/8/29</v>
      </c>
      <c r="M495" s="44">
        <f t="shared" ca="1" si="48"/>
        <v>31050</v>
      </c>
      <c r="N495" s="61">
        <f t="shared" ca="1" si="49"/>
        <v>-5.2737409983896838E-2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2021/8/29</v>
      </c>
      <c r="M496" s="44">
        <f t="shared" ca="1" si="48"/>
        <v>30915</v>
      </c>
      <c r="N496" s="61">
        <f t="shared" ca="1" si="49"/>
        <v>-4.2655329775190202E-2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2021/8/29</v>
      </c>
      <c r="M497" s="44">
        <f t="shared" ca="1" si="48"/>
        <v>30780</v>
      </c>
      <c r="N497" s="61">
        <f t="shared" ca="1" si="49"/>
        <v>-3.0444676088369444E-2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2021/8/29</v>
      </c>
      <c r="M498" s="44">
        <f t="shared" ca="1" si="48"/>
        <v>30645</v>
      </c>
      <c r="N498" s="61">
        <f t="shared" ca="1" si="49"/>
        <v>-2.5692426823299336E-2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2021/8/29</v>
      </c>
      <c r="M499" s="44">
        <f t="shared" ca="1" si="48"/>
        <v>30240</v>
      </c>
      <c r="N499" s="61">
        <f t="shared" ca="1" si="49"/>
        <v>-4.9357945767195689E-2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2021/8/29</v>
      </c>
      <c r="M500" s="44">
        <f t="shared" ca="1" si="48"/>
        <v>30105</v>
      </c>
      <c r="N500" s="61">
        <f t="shared" ca="1" si="49"/>
        <v>-4.0754417206444092E-2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2021/8/29</v>
      </c>
      <c r="M501" s="44">
        <f t="shared" ca="1" si="48"/>
        <v>29970</v>
      </c>
      <c r="N501" s="61">
        <f t="shared" ca="1" si="49"/>
        <v>-5.5282556556556658E-2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2021/8/29</v>
      </c>
      <c r="M502" s="44">
        <f t="shared" ca="1" si="48"/>
        <v>29835</v>
      </c>
      <c r="N502" s="61">
        <f t="shared" ca="1" si="49"/>
        <v>-7.5932625439919688E-2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2021/8/29</v>
      </c>
      <c r="M503" s="44">
        <f t="shared" ca="1" si="48"/>
        <v>29700</v>
      </c>
      <c r="N503" s="61">
        <f t="shared" ca="1" si="49"/>
        <v>-7.9693215151515395E-2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2021/8/29</v>
      </c>
      <c r="M504" s="44">
        <f t="shared" ca="1" si="48"/>
        <v>29295</v>
      </c>
      <c r="N504" s="61">
        <f t="shared" ca="1" si="49"/>
        <v>-8.0794964669739122E-2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baseColWidth="10" defaultColWidth="8.7109375" defaultRowHeight="19"/>
  <cols>
    <col min="1" max="1" width="7.42578125" style="2" bestFit="1" customWidth="1"/>
    <col min="2" max="2" width="9.42578125" style="65" bestFit="1" customWidth="1"/>
    <col min="3" max="3" width="9.42578125" style="65" customWidth="1"/>
    <col min="4" max="4" width="7.42578125" style="65" bestFit="1" customWidth="1"/>
    <col min="5" max="5" width="9.5703125" style="65" customWidth="1"/>
    <col min="6" max="6" width="11.5703125" style="2" bestFit="1" customWidth="1"/>
    <col min="7" max="7" width="11.5703125" style="2" customWidth="1"/>
    <col min="8" max="8" width="7.42578125" style="2" bestFit="1" customWidth="1"/>
    <col min="9" max="9" width="9.5703125" style="56" bestFit="1" customWidth="1"/>
    <col min="10" max="10" width="8" style="56" bestFit="1" customWidth="1"/>
    <col min="11" max="11" width="9" style="2" bestFit="1" customWidth="1"/>
    <col min="12" max="12" width="7.42578125" style="2" bestFit="1" customWidth="1"/>
    <col min="13" max="13" width="9.42578125" style="56" bestFit="1" customWidth="1"/>
    <col min="14" max="14" width="7.42578125" style="56" bestFit="1" customWidth="1"/>
    <col min="15" max="15" width="8" style="2" bestFit="1" customWidth="1"/>
    <col min="16" max="16" width="7.42578125" style="2" bestFit="1" customWidth="1"/>
    <col min="17" max="17" width="9.42578125" style="2" bestFit="1" customWidth="1"/>
    <col min="18" max="18" width="7.42578125" style="2" bestFit="1" customWidth="1"/>
    <col min="19" max="19" width="8.5703125" style="2" customWidth="1"/>
    <col min="20" max="1027" width="9.5703125" style="2" customWidth="1"/>
  </cols>
  <sheetData>
    <row r="1" spans="1:19 1028:1029" ht="37" customHeight="1">
      <c r="A1" s="245">
        <f>I1+M1+Q1</f>
        <v>26282.52</v>
      </c>
      <c r="B1" s="245"/>
      <c r="C1" s="245"/>
      <c r="D1" s="245"/>
      <c r="E1" s="245"/>
      <c r="F1" s="245"/>
      <c r="G1" s="246"/>
      <c r="H1" s="67" t="s">
        <v>642</v>
      </c>
      <c r="I1" s="247">
        <f>SUM(K3:K10052)</f>
        <v>18555.448239999998</v>
      </c>
      <c r="J1" s="247"/>
      <c r="K1" s="248"/>
      <c r="L1" s="67" t="s">
        <v>1542</v>
      </c>
      <c r="M1" s="247">
        <f>SUM(O3:O10052)</f>
        <v>2733.3841600000001</v>
      </c>
      <c r="N1" s="247"/>
      <c r="O1" s="248"/>
      <c r="P1" s="67" t="s">
        <v>1576</v>
      </c>
      <c r="Q1" s="247">
        <f>SUM(S3:S10052)</f>
        <v>4993.6876000000002</v>
      </c>
      <c r="R1" s="247"/>
      <c r="S1" s="248"/>
    </row>
    <row r="2" spans="1:19 1028:1029" s="69" customFormat="1" ht="17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 ht="16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7" activePane="bottomRight" state="frozen"/>
      <selection pane="topRight" activeCell="D1" sqref="D1"/>
      <selection pane="bottomLeft" activeCell="A22" sqref="A22"/>
      <selection pane="bottomRight" activeCell="L59" sqref="L59"/>
    </sheetView>
  </sheetViews>
  <sheetFormatPr baseColWidth="10" defaultColWidth="8.7109375" defaultRowHeight="19"/>
  <cols>
    <col min="1" max="1" width="7.42578125" style="2" customWidth="1"/>
    <col min="2" max="2" width="9.28515625" style="65" customWidth="1"/>
    <col min="3" max="3" width="11.140625" style="2" customWidth="1"/>
    <col min="4" max="4" width="9.28515625" style="2" customWidth="1"/>
    <col min="5" max="5" width="11.140625" style="66" customWidth="1"/>
    <col min="6" max="6" width="9.28515625" style="56" customWidth="1"/>
    <col min="7" max="7" width="7.7109375" style="2" customWidth="1"/>
    <col min="8" max="8" width="9.28515625" style="2" customWidth="1"/>
    <col min="9" max="9" width="11.28515625" style="2" customWidth="1"/>
    <col min="10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4" width="9.28515625" style="2" customWidth="1"/>
    <col min="15" max="15" width="11.7109375" style="2" customWidth="1"/>
    <col min="16" max="1025" width="9.5703125" style="2" customWidth="1"/>
  </cols>
  <sheetData>
    <row r="1" spans="1:15" ht="37" customHeight="1">
      <c r="A1" s="249">
        <f>E1+K1</f>
        <v>10807.650000000001</v>
      </c>
      <c r="B1" s="249"/>
      <c r="C1" s="251"/>
      <c r="D1" s="67" t="s">
        <v>642</v>
      </c>
      <c r="E1" s="249">
        <f>G3</f>
        <v>5465.38</v>
      </c>
      <c r="F1" s="249"/>
      <c r="G1" s="68" t="s">
        <v>643</v>
      </c>
      <c r="H1" s="250">
        <f>G3/I3*365</f>
        <v>2.6812684139784948</v>
      </c>
      <c r="I1" s="250"/>
      <c r="J1" s="67" t="s">
        <v>644</v>
      </c>
      <c r="K1" s="249">
        <f>M3</f>
        <v>5342.27</v>
      </c>
      <c r="L1" s="249"/>
      <c r="M1" s="68" t="s">
        <v>643</v>
      </c>
      <c r="N1" s="250">
        <f>M3/O3*365</f>
        <v>-4.4877527042577678E-2</v>
      </c>
      <c r="O1" s="250"/>
    </row>
    <row r="2" spans="1:15" s="69" customFormat="1" ht="17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 ht="16">
      <c r="A3" s="69" t="s">
        <v>654</v>
      </c>
      <c r="B3" s="112" t="s">
        <v>655</v>
      </c>
      <c r="C3" s="113" t="str">
        <f ca="1">TODAY()-C4&amp;" 天"</f>
        <v>803 天</v>
      </c>
      <c r="D3" s="77">
        <f>SUM(D4:D10094)</f>
        <v>33000</v>
      </c>
      <c r="E3" s="74"/>
      <c r="F3" s="78">
        <f>SUM(F4:F10094)</f>
        <v>38465.379999999997</v>
      </c>
      <c r="G3" s="79">
        <f>SUM(G4:G10094)</f>
        <v>5465.38</v>
      </c>
      <c r="H3" s="111" t="str">
        <f>"当前 "&amp;COUNTIF(E4:E10008,"----")&amp;" 支"</f>
        <v>当前 0 支</v>
      </c>
      <c r="I3" s="80">
        <f>SUM(I4:I3008)</f>
        <v>744000</v>
      </c>
      <c r="J3" s="77">
        <f>SUM(J4:J10094)</f>
        <v>43000</v>
      </c>
      <c r="K3" s="74"/>
      <c r="L3" s="78">
        <f>SUM(L4:L10094)</f>
        <v>48342.270000000011</v>
      </c>
      <c r="M3" s="79">
        <f>SUM(M4:M10094)</f>
        <v>5342.27</v>
      </c>
      <c r="N3" s="111" t="str">
        <f>"当前 "&amp;COUNTIF(K4:K10008,"----")&amp;" 支"</f>
        <v>当前 0 支</v>
      </c>
      <c r="O3" s="80">
        <f>SUM(O4:O3008)</f>
        <v>-43450000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2407</v>
      </c>
      <c r="C55" s="81">
        <v>44350</v>
      </c>
      <c r="D55" s="82">
        <v>1000</v>
      </c>
      <c r="E55" s="100">
        <v>44377</v>
      </c>
      <c r="F55" s="84">
        <v>1298.6500000000001</v>
      </c>
      <c r="G55" s="101">
        <f>F55-D55</f>
        <v>298.65000000000009</v>
      </c>
      <c r="H55" s="102">
        <f>E55-C55</f>
        <v>27</v>
      </c>
      <c r="I55" s="103">
        <f>H55*D55</f>
        <v>27000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A56" s="2">
        <v>113049</v>
      </c>
      <c r="B56" s="65" t="s">
        <v>2440</v>
      </c>
      <c r="C56" s="81">
        <v>44362</v>
      </c>
      <c r="D56" s="82">
        <v>1000</v>
      </c>
      <c r="E56" s="100">
        <v>44385</v>
      </c>
      <c r="F56" s="84">
        <v>1499.7</v>
      </c>
      <c r="G56" s="101">
        <f>F56-D56</f>
        <v>499.70000000000005</v>
      </c>
      <c r="H56" s="102">
        <f>E56-C56</f>
        <v>23</v>
      </c>
      <c r="I56" s="103">
        <f>H56*D56</f>
        <v>23000</v>
      </c>
      <c r="J56" s="96" t="s">
        <v>657</v>
      </c>
      <c r="K56" s="97" t="s">
        <v>657</v>
      </c>
      <c r="L56" s="98" t="s">
        <v>657</v>
      </c>
      <c r="M56" s="98" t="s">
        <v>657</v>
      </c>
      <c r="N56" s="97" t="s">
        <v>657</v>
      </c>
      <c r="O56" s="104" t="s">
        <v>657</v>
      </c>
    </row>
    <row r="57" spans="1:15">
      <c r="A57" s="2">
        <v>123117</v>
      </c>
      <c r="B57" s="65" t="s">
        <v>2443</v>
      </c>
      <c r="C57" s="81">
        <v>44372</v>
      </c>
      <c r="D57" s="96" t="s">
        <v>657</v>
      </c>
      <c r="E57" s="97" t="s">
        <v>657</v>
      </c>
      <c r="F57" s="98" t="s">
        <v>657</v>
      </c>
      <c r="G57" s="98" t="s">
        <v>657</v>
      </c>
      <c r="H57" s="97" t="s">
        <v>657</v>
      </c>
      <c r="I57" s="104" t="s">
        <v>657</v>
      </c>
      <c r="J57" s="82">
        <v>1000</v>
      </c>
      <c r="K57" s="143">
        <v>44389</v>
      </c>
      <c r="L57" s="92">
        <v>1259.69</v>
      </c>
      <c r="M57" s="221">
        <f t="shared" ref="M57" si="27">L57-J57</f>
        <v>259.69000000000005</v>
      </c>
      <c r="N57" s="86">
        <f>K57-C57</f>
        <v>17</v>
      </c>
      <c r="O57" s="87">
        <f t="shared" ref="O57" si="28">N57*J57</f>
        <v>17000</v>
      </c>
    </row>
    <row r="58" spans="1:15">
      <c r="A58" s="2">
        <v>123122</v>
      </c>
      <c r="B58" s="65" t="s">
        <v>2587</v>
      </c>
      <c r="C58" s="81">
        <v>44419</v>
      </c>
      <c r="D58" s="96" t="s">
        <v>657</v>
      </c>
      <c r="E58" s="97" t="s">
        <v>657</v>
      </c>
      <c r="F58" s="98" t="s">
        <v>657</v>
      </c>
      <c r="G58" s="98" t="s">
        <v>657</v>
      </c>
      <c r="H58" s="97" t="s">
        <v>657</v>
      </c>
      <c r="I58" s="104" t="s">
        <v>657</v>
      </c>
      <c r="J58" s="82">
        <v>1000</v>
      </c>
      <c r="K58" s="143">
        <v>44432</v>
      </c>
      <c r="L58" s="92">
        <v>1298.6500000000001</v>
      </c>
      <c r="M58" s="221">
        <f t="shared" ref="M58:M59" si="29">L58-J58</f>
        <v>298.65000000000009</v>
      </c>
      <c r="N58" s="86">
        <f t="shared" ref="N58:N59" si="30">K58-C58</f>
        <v>13</v>
      </c>
      <c r="O58" s="87">
        <f t="shared" ref="O58:O59" si="31">N58*J58</f>
        <v>13000</v>
      </c>
    </row>
    <row r="59" spans="1:15">
      <c r="A59" s="2">
        <v>118002</v>
      </c>
      <c r="B59" s="65" t="s">
        <v>2588</v>
      </c>
      <c r="C59" s="81">
        <v>44425</v>
      </c>
      <c r="D59" s="96" t="s">
        <v>657</v>
      </c>
      <c r="E59" s="97" t="s">
        <v>657</v>
      </c>
      <c r="F59" s="98" t="s">
        <v>657</v>
      </c>
      <c r="G59" s="98" t="s">
        <v>657</v>
      </c>
      <c r="H59" s="97" t="s">
        <v>657</v>
      </c>
      <c r="I59" s="104" t="s">
        <v>657</v>
      </c>
      <c r="J59" s="82">
        <v>1000</v>
      </c>
      <c r="K59" s="143"/>
      <c r="L59" s="92"/>
      <c r="M59" s="221">
        <f t="shared" si="29"/>
        <v>-1000</v>
      </c>
      <c r="N59" s="86">
        <f t="shared" si="30"/>
        <v>-44425</v>
      </c>
      <c r="O59" s="87">
        <f t="shared" si="31"/>
        <v>-44425000</v>
      </c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9"/>
  <sheetViews>
    <sheetView showGridLines="0" zoomScaleNormal="100" workbookViewId="0">
      <selection activeCell="H20" sqref="H20"/>
    </sheetView>
  </sheetViews>
  <sheetFormatPr baseColWidth="10" defaultColWidth="8.7109375" defaultRowHeight="19"/>
  <cols>
    <col min="2" max="2" width="16.140625" style="2" customWidth="1"/>
    <col min="3" max="3" width="10.85546875" style="2" customWidth="1"/>
    <col min="4" max="6" width="9.5703125" style="2" customWidth="1"/>
    <col min="7" max="7" width="11.140625" style="2" bestFit="1" customWidth="1"/>
    <col min="8" max="10" width="9.5703125" style="2" customWidth="1"/>
    <col min="11" max="11" width="9" style="2" customWidth="1"/>
    <col min="12" max="12" width="27" style="2" customWidth="1"/>
    <col min="13" max="1026" width="9.5703125" style="2" customWidth="1"/>
  </cols>
  <sheetData>
    <row r="2" spans="2:12" ht="34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87">
        <f>(D3*E3)*C3+F3</f>
        <v>37495.120000000003</v>
      </c>
      <c r="H3" s="115">
        <f>E3*C3</f>
        <v>6300</v>
      </c>
      <c r="I3" s="187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87">
        <v>-1890</v>
      </c>
      <c r="H4" s="115">
        <v>0</v>
      </c>
      <c r="I4" s="187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87">
        <f>(D5*E5)*C5+F5</f>
        <v>34569.33</v>
      </c>
      <c r="H5" s="115">
        <f t="shared" ref="H5:H10" si="3">E5*C5</f>
        <v>6000</v>
      </c>
      <c r="I5" s="187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87">
        <f>(D6*E6)*C6+F6</f>
        <v>10121.200000000001</v>
      </c>
      <c r="H6" s="115">
        <f t="shared" si="3"/>
        <v>1800</v>
      </c>
      <c r="I6" s="187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87">
        <f>(D7*E7)*C7+F7</f>
        <v>10845.27</v>
      </c>
      <c r="H7" s="115">
        <f t="shared" si="3"/>
        <v>2000</v>
      </c>
      <c r="I7" s="187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87">
        <f>(D8*E8)*C8+F8</f>
        <v>70969.210000000006</v>
      </c>
      <c r="H8" s="115">
        <f t="shared" si="3"/>
        <v>12900</v>
      </c>
      <c r="I8" s="187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87">
        <f>(D9*E9)*C9+F9</f>
        <v>25907.040000000001</v>
      </c>
      <c r="H9" s="115">
        <f t="shared" si="3"/>
        <v>5000</v>
      </c>
      <c r="I9" s="187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87">
        <f>-34000*0.315</f>
        <v>-10710</v>
      </c>
      <c r="H10" s="115">
        <f t="shared" si="3"/>
        <v>0</v>
      </c>
      <c r="I10" s="187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87">
        <f>(D11*E11)*C11+F11</f>
        <v>20989.67</v>
      </c>
      <c r="H11" s="115">
        <f t="shared" ref="H11" si="8">E11*C11</f>
        <v>4300</v>
      </c>
      <c r="I11" s="187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87">
        <f t="shared" ref="G12:G14" si="12">(D12*E12)*C12+F12</f>
        <v>22270.02</v>
      </c>
      <c r="H12" s="115">
        <f t="shared" ref="H12:H14" si="13">E12*C12</f>
        <v>4600</v>
      </c>
      <c r="I12" s="187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87">
        <f t="shared" si="12"/>
        <v>23526.35</v>
      </c>
      <c r="H13" s="115">
        <f t="shared" si="13"/>
        <v>4900</v>
      </c>
      <c r="I13" s="187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87">
        <f t="shared" si="12"/>
        <v>23856.439999999995</v>
      </c>
      <c r="H14" s="115">
        <f t="shared" si="13"/>
        <v>5000</v>
      </c>
      <c r="I14" s="187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87">
        <f t="shared" ref="G15" si="17">(D15*E15)*C15+F15</f>
        <v>50833.47</v>
      </c>
      <c r="H15" s="115">
        <f t="shared" ref="H15:H16" si="18">E15*C15</f>
        <v>11000</v>
      </c>
      <c r="I15" s="187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  <row r="16" spans="2:12">
      <c r="B16" s="118">
        <v>44389</v>
      </c>
      <c r="C16" s="115">
        <v>0</v>
      </c>
      <c r="D16" s="187">
        <v>0</v>
      </c>
      <c r="E16" s="115">
        <v>0</v>
      </c>
      <c r="F16" s="187">
        <v>0</v>
      </c>
      <c r="G16" s="187">
        <f>-(59000+5500)*0.317</f>
        <v>-20446.5</v>
      </c>
      <c r="H16" s="115">
        <f t="shared" si="18"/>
        <v>0</v>
      </c>
      <c r="I16" s="187">
        <f t="shared" ref="I16" si="22">I15+G16</f>
        <v>298336.62</v>
      </c>
      <c r="J16" s="115">
        <f t="shared" ref="J16" si="23">H16+J15</f>
        <v>63800</v>
      </c>
      <c r="K16" s="116">
        <f t="shared" ref="K16" si="24">I16/J16</f>
        <v>4.6761225705329155</v>
      </c>
      <c r="L16" s="115"/>
    </row>
    <row r="17" spans="2:12">
      <c r="B17" s="118">
        <v>44390</v>
      </c>
      <c r="C17" s="115">
        <v>0</v>
      </c>
      <c r="D17" s="187">
        <v>0</v>
      </c>
      <c r="E17" s="115">
        <v>0</v>
      </c>
      <c r="F17" s="187">
        <v>0</v>
      </c>
      <c r="G17" s="187">
        <f>(D17*E17)*C17+F17</f>
        <v>0</v>
      </c>
      <c r="H17" s="115">
        <f t="shared" ref="H17" si="25">E17*C17</f>
        <v>0</v>
      </c>
      <c r="I17" s="187">
        <f t="shared" ref="I17" si="26">I16+G17</f>
        <v>298336.62</v>
      </c>
      <c r="J17" s="115">
        <f t="shared" ref="J17" si="27">H17+J16</f>
        <v>63800</v>
      </c>
      <c r="K17" s="116">
        <f t="shared" ref="K17" si="28">I17/J17</f>
        <v>4.6761225705329155</v>
      </c>
      <c r="L17" s="115"/>
    </row>
    <row r="18" spans="2:12">
      <c r="B18" s="118"/>
      <c r="C18" s="115"/>
      <c r="D18" s="187"/>
      <c r="E18" s="115"/>
      <c r="F18" s="187"/>
      <c r="G18" s="187"/>
      <c r="H18" s="115"/>
      <c r="I18" s="187"/>
      <c r="J18" s="115"/>
      <c r="K18" s="116"/>
      <c r="L18" s="115"/>
    </row>
    <row r="19" spans="2:12">
      <c r="B19" s="118"/>
      <c r="C19" s="115"/>
      <c r="D19" s="187"/>
      <c r="E19" s="115"/>
      <c r="F19" s="187"/>
      <c r="G19" s="187"/>
      <c r="H19" s="115"/>
      <c r="I19" s="187"/>
      <c r="J19" s="115"/>
      <c r="K19" s="116"/>
      <c r="L19" s="115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2021-08-29T14:14:58Z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