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A919EED4-0F3C-C848-8195-87307230C297}" xr6:coauthVersionLast="40" xr6:coauthVersionMax="40" xr10:uidLastSave="{00000000-0000-0000-0000-000000000000}"/>
  <bookViews>
    <workbookView xWindow="0" yWindow="520" windowWidth="25600" windowHeight="14480" tabRatio="500" activeTab="5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支付宝定期理财数据" sheetId="18" r:id="rId7"/>
    <sheet name="可转债申购参数" sheetId="3" r:id="rId8"/>
    <sheet name="交通银行" sheetId="16" r:id="rId9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0" i="11" l="1"/>
  <c r="V241" i="11" s="1"/>
  <c r="V242" i="11" s="1"/>
  <c r="V243" i="11" s="1"/>
  <c r="V244" i="11" s="1"/>
  <c r="X240" i="11"/>
  <c r="AB240" i="11"/>
  <c r="X241" i="11"/>
  <c r="AB241" i="11"/>
  <c r="X242" i="11"/>
  <c r="X243" i="11" s="1"/>
  <c r="X244" i="11" s="1"/>
  <c r="AB243" i="11"/>
  <c r="F240" i="11"/>
  <c r="H240" i="11"/>
  <c r="K240" i="11"/>
  <c r="L240" i="11"/>
  <c r="O240" i="11"/>
  <c r="P240" i="11"/>
  <c r="Q240" i="11"/>
  <c r="E240" i="11" s="1"/>
  <c r="F241" i="11"/>
  <c r="H241" i="11"/>
  <c r="K241" i="11"/>
  <c r="L241" i="11"/>
  <c r="M241" i="11" s="1"/>
  <c r="O241" i="11"/>
  <c r="P241" i="11"/>
  <c r="Q241" i="11"/>
  <c r="E241" i="11" s="1"/>
  <c r="F242" i="11"/>
  <c r="AB242" i="11" s="1"/>
  <c r="H242" i="11"/>
  <c r="K242" i="11"/>
  <c r="L242" i="11"/>
  <c r="M242" i="11" s="1"/>
  <c r="N242" i="11" s="1"/>
  <c r="O242" i="11"/>
  <c r="P242" i="11"/>
  <c r="Q242" i="11"/>
  <c r="E242" i="11" s="1"/>
  <c r="F243" i="11"/>
  <c r="H243" i="11"/>
  <c r="K243" i="11"/>
  <c r="L243" i="11"/>
  <c r="O243" i="11"/>
  <c r="P243" i="11" s="1"/>
  <c r="Q243" i="11"/>
  <c r="E243" i="11" s="1"/>
  <c r="F244" i="11"/>
  <c r="AB244" i="11" s="1"/>
  <c r="H244" i="11"/>
  <c r="K244" i="11"/>
  <c r="L244" i="11"/>
  <c r="M244" i="11" s="1"/>
  <c r="N244" i="11" s="1"/>
  <c r="O244" i="11"/>
  <c r="P244" i="11" s="1"/>
  <c r="Q244" i="11"/>
  <c r="E244" i="11" s="1"/>
  <c r="R239" i="14"/>
  <c r="S239" i="14"/>
  <c r="V239" i="14"/>
  <c r="W239" i="14"/>
  <c r="Y239" i="14" s="1"/>
  <c r="X239" i="14"/>
  <c r="AA239" i="14"/>
  <c r="R240" i="14"/>
  <c r="S240" i="14" s="1"/>
  <c r="AA240" i="14" s="1"/>
  <c r="V240" i="14"/>
  <c r="X240" i="14"/>
  <c r="X241" i="14"/>
  <c r="X242" i="14"/>
  <c r="X243" i="14" s="1"/>
  <c r="F239" i="14"/>
  <c r="H239" i="14"/>
  <c r="K239" i="14"/>
  <c r="L239" i="14"/>
  <c r="M239" i="14" s="1"/>
  <c r="N239" i="14" s="1"/>
  <c r="O239" i="14"/>
  <c r="P239" i="14" s="1"/>
  <c r="F240" i="14"/>
  <c r="H240" i="14"/>
  <c r="K240" i="14"/>
  <c r="L240" i="14"/>
  <c r="M240" i="14" s="1"/>
  <c r="N240" i="14" s="1"/>
  <c r="O240" i="14"/>
  <c r="Q240" i="14" s="1"/>
  <c r="E240" i="14" s="1"/>
  <c r="AB240" i="14" s="1"/>
  <c r="P240" i="14"/>
  <c r="F241" i="14"/>
  <c r="H241" i="14"/>
  <c r="K241" i="14"/>
  <c r="L241" i="14"/>
  <c r="M241" i="14" s="1"/>
  <c r="O241" i="14"/>
  <c r="Q241" i="14" s="1"/>
  <c r="E241" i="14" s="1"/>
  <c r="AB241" i="14" s="1"/>
  <c r="P241" i="14"/>
  <c r="F242" i="14"/>
  <c r="H242" i="14"/>
  <c r="K242" i="14"/>
  <c r="L242" i="14"/>
  <c r="M242" i="14" s="1"/>
  <c r="O242" i="14"/>
  <c r="P242" i="14" s="1"/>
  <c r="Q242" i="14"/>
  <c r="E242" i="14" s="1"/>
  <c r="AB242" i="14" s="1"/>
  <c r="F243" i="14"/>
  <c r="H243" i="14"/>
  <c r="K243" i="14"/>
  <c r="L243" i="14"/>
  <c r="M243" i="14" s="1"/>
  <c r="N243" i="14" s="1"/>
  <c r="O243" i="14"/>
  <c r="P243" i="14" s="1"/>
  <c r="N241" i="11" l="1"/>
  <c r="M243" i="11"/>
  <c r="N243" i="11" s="1"/>
  <c r="M240" i="11"/>
  <c r="N240" i="11" s="1"/>
  <c r="N242" i="14"/>
  <c r="N241" i="14"/>
  <c r="W240" i="14"/>
  <c r="Z240" i="14" s="1"/>
  <c r="R241" i="14"/>
  <c r="Z239" i="14"/>
  <c r="V241" i="14"/>
  <c r="Q243" i="14"/>
  <c r="E243" i="14" s="1"/>
  <c r="AB243" i="14" s="1"/>
  <c r="Q239" i="14"/>
  <c r="E239" i="14" s="1"/>
  <c r="AB239" i="14" s="1"/>
  <c r="C3" i="4"/>
  <c r="N3" i="4"/>
  <c r="H3" i="4"/>
  <c r="Y240" i="14" l="1"/>
  <c r="R242" i="14"/>
  <c r="S241" i="14"/>
  <c r="AA241" i="14" s="1"/>
  <c r="V242" i="14"/>
  <c r="N22" i="4"/>
  <c r="O22" i="4"/>
  <c r="M22" i="4"/>
  <c r="W241" i="14" l="1"/>
  <c r="Y241" i="14" s="1"/>
  <c r="S242" i="14"/>
  <c r="W242" i="14" s="1"/>
  <c r="R243" i="14"/>
  <c r="S243" i="14" s="1"/>
  <c r="V243" i="14"/>
  <c r="Z241" i="14"/>
  <c r="H22" i="4"/>
  <c r="I22" i="4" s="1"/>
  <c r="G22" i="4"/>
  <c r="AA242" i="14" l="1"/>
  <c r="W243" i="14"/>
  <c r="AA243" i="14"/>
  <c r="Y242" i="14"/>
  <c r="Z242" i="14"/>
  <c r="F235" i="11"/>
  <c r="AB235" i="11" s="1"/>
  <c r="H235" i="11"/>
  <c r="K235" i="11"/>
  <c r="L235" i="11"/>
  <c r="M235" i="11" s="1"/>
  <c r="O235" i="11"/>
  <c r="P235" i="11" s="1"/>
  <c r="Q235" i="11"/>
  <c r="E235" i="11" s="1"/>
  <c r="F236" i="11"/>
  <c r="H236" i="11"/>
  <c r="K236" i="11"/>
  <c r="L236" i="11"/>
  <c r="O236" i="11"/>
  <c r="P236" i="11" s="1"/>
  <c r="Q236" i="11"/>
  <c r="E236" i="11" s="1"/>
  <c r="F237" i="11"/>
  <c r="AB237" i="11" s="1"/>
  <c r="H237" i="11"/>
  <c r="K237" i="11"/>
  <c r="L237" i="11"/>
  <c r="O237" i="11"/>
  <c r="P237" i="11" s="1"/>
  <c r="Q237" i="11"/>
  <c r="E237" i="11" s="1"/>
  <c r="F238" i="11"/>
  <c r="H238" i="11"/>
  <c r="K238" i="11"/>
  <c r="L238" i="11"/>
  <c r="O238" i="11"/>
  <c r="P238" i="11" s="1"/>
  <c r="Q238" i="11"/>
  <c r="E238" i="11" s="1"/>
  <c r="F239" i="11"/>
  <c r="H239" i="11"/>
  <c r="K239" i="11"/>
  <c r="L239" i="11"/>
  <c r="M239" i="11" s="1"/>
  <c r="O239" i="11"/>
  <c r="P239" i="11" s="1"/>
  <c r="Q239" i="11"/>
  <c r="E239" i="11" s="1"/>
  <c r="F234" i="14"/>
  <c r="H234" i="14"/>
  <c r="K234" i="14"/>
  <c r="L234" i="14"/>
  <c r="M234" i="14" s="1"/>
  <c r="O234" i="14"/>
  <c r="P234" i="14" s="1"/>
  <c r="F235" i="14"/>
  <c r="H235" i="14"/>
  <c r="K235" i="14"/>
  <c r="L235" i="14"/>
  <c r="O235" i="14"/>
  <c r="P235" i="14" s="1"/>
  <c r="F236" i="14"/>
  <c r="H236" i="14"/>
  <c r="K236" i="14"/>
  <c r="L236" i="14"/>
  <c r="M236" i="14" s="1"/>
  <c r="O236" i="14"/>
  <c r="Q236" i="14" s="1"/>
  <c r="E236" i="14" s="1"/>
  <c r="F237" i="14"/>
  <c r="H237" i="14"/>
  <c r="K237" i="14"/>
  <c r="L237" i="14"/>
  <c r="O237" i="14"/>
  <c r="Q237" i="14" s="1"/>
  <c r="E237" i="14" s="1"/>
  <c r="AB237" i="14" s="1"/>
  <c r="P237" i="14"/>
  <c r="F238" i="14"/>
  <c r="H238" i="14"/>
  <c r="K238" i="14"/>
  <c r="L238" i="14"/>
  <c r="O238" i="14"/>
  <c r="P238" i="14" s="1"/>
  <c r="AB238" i="11" l="1"/>
  <c r="M238" i="11"/>
  <c r="N238" i="11" s="1"/>
  <c r="AB236" i="11"/>
  <c r="AB239" i="11"/>
  <c r="Y243" i="14"/>
  <c r="Z243" i="14"/>
  <c r="Q235" i="14"/>
  <c r="E235" i="14" s="1"/>
  <c r="AB235" i="14" s="1"/>
  <c r="M237" i="14"/>
  <c r="N237" i="14" s="1"/>
  <c r="P236" i="14"/>
  <c r="M235" i="14"/>
  <c r="N235" i="14" s="1"/>
  <c r="N235" i="11"/>
  <c r="N239" i="11"/>
  <c r="AB236" i="14"/>
  <c r="N236" i="14"/>
  <c r="Q234" i="14"/>
  <c r="E234" i="14" s="1"/>
  <c r="AB234" i="14" s="1"/>
  <c r="N234" i="14"/>
  <c r="M237" i="11"/>
  <c r="N237" i="11" s="1"/>
  <c r="M236" i="11"/>
  <c r="N236" i="11" s="1"/>
  <c r="M238" i="14"/>
  <c r="N238" i="14" s="1"/>
  <c r="Q238" i="14"/>
  <c r="E238" i="14" s="1"/>
  <c r="AB238" i="14" s="1"/>
  <c r="N21" i="4" l="1"/>
  <c r="O21" i="4" s="1"/>
  <c r="M21" i="4"/>
  <c r="F230" i="11" l="1"/>
  <c r="H230" i="11"/>
  <c r="K230" i="11"/>
  <c r="L230" i="11"/>
  <c r="M230" i="11" s="1"/>
  <c r="O230" i="11"/>
  <c r="P230" i="11" s="1"/>
  <c r="Q230" i="11"/>
  <c r="E230" i="11" s="1"/>
  <c r="F231" i="11"/>
  <c r="H231" i="11"/>
  <c r="K231" i="11"/>
  <c r="L231" i="11"/>
  <c r="M231" i="11" s="1"/>
  <c r="O231" i="11"/>
  <c r="P231" i="11" s="1"/>
  <c r="Q231" i="11"/>
  <c r="E231" i="11" s="1"/>
  <c r="F232" i="11"/>
  <c r="AB232" i="11" s="1"/>
  <c r="H232" i="11"/>
  <c r="K232" i="11"/>
  <c r="L232" i="11"/>
  <c r="M232" i="11" s="1"/>
  <c r="O232" i="11"/>
  <c r="P232" i="11"/>
  <c r="Q232" i="11"/>
  <c r="E232" i="11" s="1"/>
  <c r="F233" i="11"/>
  <c r="H233" i="11"/>
  <c r="K233" i="11"/>
  <c r="L233" i="11"/>
  <c r="O233" i="11"/>
  <c r="P233" i="11" s="1"/>
  <c r="Q233" i="11"/>
  <c r="E233" i="11" s="1"/>
  <c r="E234" i="11"/>
  <c r="F234" i="11"/>
  <c r="H234" i="11"/>
  <c r="K234" i="11"/>
  <c r="L234" i="11"/>
  <c r="M234" i="11" s="1"/>
  <c r="O234" i="11"/>
  <c r="P234" i="11" s="1"/>
  <c r="Q234" i="11"/>
  <c r="F229" i="14"/>
  <c r="H229" i="14"/>
  <c r="K229" i="14"/>
  <c r="L229" i="14"/>
  <c r="O229" i="14"/>
  <c r="P229" i="14" s="1"/>
  <c r="F230" i="14"/>
  <c r="H230" i="14"/>
  <c r="K230" i="14"/>
  <c r="L230" i="14"/>
  <c r="O230" i="14"/>
  <c r="P230" i="14" s="1"/>
  <c r="F231" i="14"/>
  <c r="H231" i="14"/>
  <c r="K231" i="14"/>
  <c r="L231" i="14"/>
  <c r="O231" i="14"/>
  <c r="Q231" i="14" s="1"/>
  <c r="E231" i="14" s="1"/>
  <c r="AB231" i="14" s="1"/>
  <c r="F232" i="14"/>
  <c r="H232" i="14"/>
  <c r="K232" i="14"/>
  <c r="L232" i="14"/>
  <c r="O232" i="14"/>
  <c r="Q232" i="14" s="1"/>
  <c r="E232" i="14" s="1"/>
  <c r="AB232" i="14" s="1"/>
  <c r="F233" i="14"/>
  <c r="H233" i="14"/>
  <c r="K233" i="14"/>
  <c r="L233" i="14"/>
  <c r="O233" i="14"/>
  <c r="P233" i="14" s="1"/>
  <c r="AB233" i="11" l="1"/>
  <c r="M231" i="14"/>
  <c r="N231" i="14" s="1"/>
  <c r="AB230" i="11"/>
  <c r="AB234" i="11"/>
  <c r="AB231" i="11"/>
  <c r="P232" i="14"/>
  <c r="N234" i="11"/>
  <c r="N230" i="11"/>
  <c r="M233" i="11"/>
  <c r="N233" i="11" s="1"/>
  <c r="N232" i="11"/>
  <c r="N231" i="11"/>
  <c r="M229" i="14"/>
  <c r="N229" i="14" s="1"/>
  <c r="M232" i="14"/>
  <c r="N232" i="14" s="1"/>
  <c r="M233" i="14"/>
  <c r="N233" i="14" s="1"/>
  <c r="Q229" i="14"/>
  <c r="E229" i="14" s="1"/>
  <c r="AB229" i="14" s="1"/>
  <c r="Q233" i="14"/>
  <c r="E233" i="14" s="1"/>
  <c r="AB233" i="14" s="1"/>
  <c r="P231" i="14"/>
  <c r="M230" i="14"/>
  <c r="N230" i="14" s="1"/>
  <c r="Q230" i="14"/>
  <c r="E230" i="14" s="1"/>
  <c r="AB230" i="14" s="1"/>
  <c r="G20" i="4"/>
  <c r="H20" i="4"/>
  <c r="I20" i="4"/>
  <c r="F226" i="11" l="1"/>
  <c r="H226" i="11"/>
  <c r="K226" i="11"/>
  <c r="L226" i="11"/>
  <c r="O226" i="11"/>
  <c r="P226" i="11" s="1"/>
  <c r="Q226" i="11"/>
  <c r="E226" i="11" s="1"/>
  <c r="F227" i="11"/>
  <c r="H227" i="11"/>
  <c r="K227" i="11"/>
  <c r="L227" i="11"/>
  <c r="O227" i="11"/>
  <c r="P227" i="11"/>
  <c r="Q227" i="11"/>
  <c r="E227" i="11" s="1"/>
  <c r="F228" i="11"/>
  <c r="H228" i="11"/>
  <c r="K228" i="11"/>
  <c r="L228" i="11"/>
  <c r="O228" i="11"/>
  <c r="P228" i="11" s="1"/>
  <c r="Q228" i="11"/>
  <c r="E228" i="11" s="1"/>
  <c r="F229" i="11"/>
  <c r="H229" i="11"/>
  <c r="K229" i="11"/>
  <c r="L229" i="11"/>
  <c r="O229" i="11"/>
  <c r="P229" i="11" s="1"/>
  <c r="Q229" i="11"/>
  <c r="E229" i="11" s="1"/>
  <c r="F225" i="11"/>
  <c r="H225" i="11"/>
  <c r="K225" i="11"/>
  <c r="L225" i="11"/>
  <c r="O225" i="11"/>
  <c r="P225" i="11" s="1"/>
  <c r="Q225" i="11"/>
  <c r="E225" i="11" s="1"/>
  <c r="F225" i="14"/>
  <c r="H225" i="14"/>
  <c r="K225" i="14"/>
  <c r="L225" i="14"/>
  <c r="O225" i="14"/>
  <c r="P225" i="14" s="1"/>
  <c r="F226" i="14"/>
  <c r="H226" i="14"/>
  <c r="K226" i="14"/>
  <c r="L226" i="14"/>
  <c r="O226" i="14"/>
  <c r="Q226" i="14" s="1"/>
  <c r="E226" i="14" s="1"/>
  <c r="AB226" i="14" s="1"/>
  <c r="F227" i="14"/>
  <c r="H227" i="14"/>
  <c r="K227" i="14"/>
  <c r="L227" i="14"/>
  <c r="M227" i="14" s="1"/>
  <c r="O227" i="14"/>
  <c r="Q227" i="14" s="1"/>
  <c r="E227" i="14" s="1"/>
  <c r="AB227" i="14" s="1"/>
  <c r="F228" i="14"/>
  <c r="H228" i="14"/>
  <c r="K228" i="14"/>
  <c r="L228" i="14"/>
  <c r="O228" i="14"/>
  <c r="P228" i="14" s="1"/>
  <c r="F224" i="14"/>
  <c r="H224" i="14"/>
  <c r="K224" i="14"/>
  <c r="L224" i="14"/>
  <c r="O224" i="14"/>
  <c r="Q224" i="14" s="1"/>
  <c r="E224" i="14" s="1"/>
  <c r="P224" i="14"/>
  <c r="AB224" i="14" l="1"/>
  <c r="M228" i="11"/>
  <c r="N228" i="11" s="1"/>
  <c r="M228" i="14"/>
  <c r="N228" i="14" s="1"/>
  <c r="M225" i="11"/>
  <c r="N225" i="11" s="1"/>
  <c r="AB226" i="11"/>
  <c r="M227" i="11"/>
  <c r="N227" i="11" s="1"/>
  <c r="M229" i="11"/>
  <c r="N229" i="11" s="1"/>
  <c r="M226" i="11"/>
  <c r="N226" i="11" s="1"/>
  <c r="M224" i="14"/>
  <c r="N224" i="14" s="1"/>
  <c r="M225" i="14"/>
  <c r="N225" i="14" s="1"/>
  <c r="P227" i="14"/>
  <c r="M226" i="14"/>
  <c r="N226" i="14" s="1"/>
  <c r="AB225" i="11"/>
  <c r="Q228" i="14"/>
  <c r="E228" i="14" s="1"/>
  <c r="AB228" i="14" s="1"/>
  <c r="N227" i="14"/>
  <c r="P226" i="14"/>
  <c r="AB229" i="11"/>
  <c r="AB228" i="11"/>
  <c r="AB227" i="11"/>
  <c r="Q225" i="14"/>
  <c r="E225" i="14" s="1"/>
  <c r="AB225" i="14" s="1"/>
  <c r="M19" i="4" l="1"/>
  <c r="N19" i="4"/>
  <c r="O19" i="4"/>
  <c r="G19" i="4" l="1"/>
  <c r="H19" i="4"/>
  <c r="I19" i="4"/>
  <c r="F3" i="18" l="1"/>
  <c r="F4" i="18"/>
  <c r="F5" i="18"/>
  <c r="F6" i="18"/>
  <c r="F7" i="18"/>
  <c r="F2" i="18"/>
  <c r="F220" i="11" l="1"/>
  <c r="H220" i="11"/>
  <c r="K220" i="11"/>
  <c r="L220" i="11"/>
  <c r="M220" i="11" s="1"/>
  <c r="O220" i="11"/>
  <c r="P220" i="11" s="1"/>
  <c r="Q220" i="11"/>
  <c r="E220" i="11" s="1"/>
  <c r="F221" i="11"/>
  <c r="H221" i="11"/>
  <c r="K221" i="11"/>
  <c r="L221" i="11"/>
  <c r="M221" i="11" s="1"/>
  <c r="O221" i="11"/>
  <c r="P221" i="11"/>
  <c r="Q221" i="11"/>
  <c r="E221" i="11" s="1"/>
  <c r="F222" i="11"/>
  <c r="AB222" i="11" s="1"/>
  <c r="H222" i="11"/>
  <c r="K222" i="11"/>
  <c r="L222" i="11"/>
  <c r="O222" i="11"/>
  <c r="P222" i="11" s="1"/>
  <c r="Q222" i="11"/>
  <c r="E222" i="11" s="1"/>
  <c r="F223" i="11"/>
  <c r="H223" i="11"/>
  <c r="K223" i="11"/>
  <c r="L223" i="11"/>
  <c r="O223" i="11"/>
  <c r="P223" i="11" s="1"/>
  <c r="Q223" i="11"/>
  <c r="E223" i="11" s="1"/>
  <c r="F224" i="11"/>
  <c r="H224" i="11"/>
  <c r="K224" i="11"/>
  <c r="L224" i="11"/>
  <c r="O224" i="11"/>
  <c r="P224" i="11" s="1"/>
  <c r="Q224" i="11"/>
  <c r="E224" i="11" s="1"/>
  <c r="F219" i="14"/>
  <c r="H219" i="14"/>
  <c r="K219" i="14"/>
  <c r="L219" i="14"/>
  <c r="M219" i="14" s="1"/>
  <c r="O219" i="14"/>
  <c r="Q219" i="14" s="1"/>
  <c r="E219" i="14" s="1"/>
  <c r="F220" i="14"/>
  <c r="H220" i="14"/>
  <c r="K220" i="14"/>
  <c r="L220" i="14"/>
  <c r="O220" i="14"/>
  <c r="P220" i="14" s="1"/>
  <c r="F221" i="14"/>
  <c r="H221" i="14"/>
  <c r="K221" i="14"/>
  <c r="L221" i="14"/>
  <c r="O221" i="14"/>
  <c r="Q221" i="14" s="1"/>
  <c r="E221" i="14" s="1"/>
  <c r="F222" i="14"/>
  <c r="H222" i="14"/>
  <c r="K222" i="14"/>
  <c r="L222" i="14"/>
  <c r="O222" i="14"/>
  <c r="Q222" i="14" s="1"/>
  <c r="E222" i="14" s="1"/>
  <c r="F223" i="14"/>
  <c r="H223" i="14"/>
  <c r="K223" i="14"/>
  <c r="L223" i="14"/>
  <c r="O223" i="14"/>
  <c r="P223" i="14" s="1"/>
  <c r="I7" i="16"/>
  <c r="F7" i="16"/>
  <c r="G7" i="16"/>
  <c r="Q223" i="14" l="1"/>
  <c r="E223" i="14" s="1"/>
  <c r="M221" i="14"/>
  <c r="N221" i="14" s="1"/>
  <c r="M223" i="11"/>
  <c r="N223" i="11" s="1"/>
  <c r="M224" i="11"/>
  <c r="N224" i="11" s="1"/>
  <c r="N219" i="14"/>
  <c r="AB223" i="11"/>
  <c r="AB220" i="11"/>
  <c r="N220" i="11"/>
  <c r="AB224" i="11"/>
  <c r="AB221" i="11"/>
  <c r="AB222" i="14"/>
  <c r="M222" i="14"/>
  <c r="N222" i="14" s="1"/>
  <c r="AB221" i="14"/>
  <c r="AB223" i="14"/>
  <c r="P222" i="14"/>
  <c r="M220" i="14"/>
  <c r="N220" i="14" s="1"/>
  <c r="AB219" i="14"/>
  <c r="N221" i="11"/>
  <c r="P221" i="14"/>
  <c r="P219" i="14"/>
  <c r="M222" i="11"/>
  <c r="N222" i="11" s="1"/>
  <c r="M223" i="14"/>
  <c r="N223" i="14" s="1"/>
  <c r="Q220" i="14"/>
  <c r="E220" i="14" s="1"/>
  <c r="AB220" i="14" s="1"/>
  <c r="G3" i="18"/>
  <c r="G4" i="18"/>
  <c r="G5" i="18"/>
  <c r="G6" i="18"/>
  <c r="G7" i="18"/>
  <c r="G2" i="18"/>
  <c r="H18" i="4" l="1"/>
  <c r="I18" i="4" s="1"/>
  <c r="G18" i="4"/>
  <c r="F219" i="11" l="1"/>
  <c r="H219" i="11"/>
  <c r="K219" i="11"/>
  <c r="L219" i="11"/>
  <c r="O219" i="11"/>
  <c r="P219" i="11" s="1"/>
  <c r="Q219" i="11"/>
  <c r="E219" i="11" s="1"/>
  <c r="F215" i="11"/>
  <c r="H215" i="11"/>
  <c r="K215" i="11"/>
  <c r="L215" i="11"/>
  <c r="M215" i="11" s="1"/>
  <c r="O215" i="11"/>
  <c r="P215" i="11" s="1"/>
  <c r="Q215" i="11"/>
  <c r="E215" i="11" s="1"/>
  <c r="F216" i="11"/>
  <c r="H216" i="11"/>
  <c r="K216" i="11"/>
  <c r="L216" i="11"/>
  <c r="O216" i="11"/>
  <c r="P216" i="11" s="1"/>
  <c r="Q216" i="11"/>
  <c r="E216" i="11" s="1"/>
  <c r="AB216" i="11" s="1"/>
  <c r="E217" i="11"/>
  <c r="F217" i="11"/>
  <c r="H217" i="11"/>
  <c r="K217" i="11"/>
  <c r="L217" i="11"/>
  <c r="O217" i="11"/>
  <c r="P217" i="11" s="1"/>
  <c r="Q217" i="11"/>
  <c r="F218" i="11"/>
  <c r="H218" i="11"/>
  <c r="K218" i="11"/>
  <c r="L218" i="11"/>
  <c r="O218" i="11"/>
  <c r="P218" i="11" s="1"/>
  <c r="Q218" i="11"/>
  <c r="E218" i="11" s="1"/>
  <c r="F214" i="14"/>
  <c r="H214" i="14"/>
  <c r="K214" i="14"/>
  <c r="L214" i="14"/>
  <c r="O214" i="14"/>
  <c r="P214" i="14" s="1"/>
  <c r="F215" i="14"/>
  <c r="H215" i="14"/>
  <c r="K215" i="14"/>
  <c r="L215" i="14"/>
  <c r="M215" i="14" s="1"/>
  <c r="N215" i="14" s="1"/>
  <c r="O215" i="14"/>
  <c r="Q215" i="14" s="1"/>
  <c r="E215" i="14" s="1"/>
  <c r="P215" i="14"/>
  <c r="F216" i="14"/>
  <c r="H216" i="14"/>
  <c r="K216" i="14"/>
  <c r="L216" i="14"/>
  <c r="O216" i="14"/>
  <c r="Q216" i="14" s="1"/>
  <c r="E216" i="14" s="1"/>
  <c r="AB216" i="14" s="1"/>
  <c r="F217" i="14"/>
  <c r="H217" i="14"/>
  <c r="K217" i="14"/>
  <c r="L217" i="14"/>
  <c r="O217" i="14"/>
  <c r="P217" i="14" s="1"/>
  <c r="F218" i="14"/>
  <c r="H218" i="14"/>
  <c r="K218" i="14"/>
  <c r="L218" i="14"/>
  <c r="O218" i="14"/>
  <c r="P218" i="14" s="1"/>
  <c r="AB218" i="11" l="1"/>
  <c r="AB215" i="11"/>
  <c r="M218" i="11"/>
  <c r="N218" i="11" s="1"/>
  <c r="AB217" i="11"/>
  <c r="M216" i="11"/>
  <c r="N216" i="11" s="1"/>
  <c r="AB219" i="11"/>
  <c r="M219" i="11"/>
  <c r="N219" i="11" s="1"/>
  <c r="M217" i="14"/>
  <c r="N217" i="14" s="1"/>
  <c r="P216" i="14"/>
  <c r="AB215" i="14"/>
  <c r="M216" i="14"/>
  <c r="N216" i="14" s="1"/>
  <c r="N215" i="11"/>
  <c r="Q217" i="14"/>
  <c r="E217" i="14" s="1"/>
  <c r="AB217" i="14" s="1"/>
  <c r="M217" i="11"/>
  <c r="N217" i="11" s="1"/>
  <c r="M218" i="14"/>
  <c r="N218" i="14" s="1"/>
  <c r="M214" i="14"/>
  <c r="N214" i="14" s="1"/>
  <c r="Q218" i="14"/>
  <c r="E218" i="14" s="1"/>
  <c r="AB218" i="14" s="1"/>
  <c r="Q214" i="14"/>
  <c r="E214" i="14" s="1"/>
  <c r="AB214" i="14" s="1"/>
  <c r="M17" i="4"/>
  <c r="N17" i="4"/>
  <c r="O17" i="4" s="1"/>
  <c r="G14" i="4" l="1"/>
  <c r="H14" i="4"/>
  <c r="I14" i="4" s="1"/>
  <c r="H15" i="4"/>
  <c r="I15" i="4" s="1"/>
  <c r="G15" i="4"/>
  <c r="F210" i="11" l="1"/>
  <c r="H210" i="11"/>
  <c r="K210" i="11"/>
  <c r="L210" i="11"/>
  <c r="O210" i="11"/>
  <c r="P210" i="11" s="1"/>
  <c r="Q210" i="11"/>
  <c r="E210" i="11" s="1"/>
  <c r="F211" i="11"/>
  <c r="H211" i="11"/>
  <c r="K211" i="11"/>
  <c r="L211" i="11"/>
  <c r="M211" i="11" s="1"/>
  <c r="O211" i="11"/>
  <c r="P211" i="11" s="1"/>
  <c r="Q211" i="11"/>
  <c r="E211" i="11" s="1"/>
  <c r="F212" i="11"/>
  <c r="H212" i="11"/>
  <c r="K212" i="11"/>
  <c r="L212" i="11"/>
  <c r="O212" i="11"/>
  <c r="P212" i="11" s="1"/>
  <c r="Q212" i="11"/>
  <c r="E212" i="11" s="1"/>
  <c r="F213" i="11"/>
  <c r="H213" i="11"/>
  <c r="K213" i="11"/>
  <c r="L213" i="11"/>
  <c r="M213" i="11" s="1"/>
  <c r="O213" i="11"/>
  <c r="P213" i="11" s="1"/>
  <c r="Q213" i="11"/>
  <c r="E213" i="11" s="1"/>
  <c r="F214" i="11"/>
  <c r="H214" i="11"/>
  <c r="K214" i="11"/>
  <c r="L214" i="11"/>
  <c r="O214" i="11"/>
  <c r="P214" i="11"/>
  <c r="Q214" i="11"/>
  <c r="E214" i="11" s="1"/>
  <c r="F209" i="14"/>
  <c r="H209" i="14"/>
  <c r="K209" i="14"/>
  <c r="L209" i="14"/>
  <c r="O209" i="14"/>
  <c r="P209" i="14" s="1"/>
  <c r="F210" i="14"/>
  <c r="H210" i="14"/>
  <c r="K210" i="14"/>
  <c r="L210" i="14"/>
  <c r="O210" i="14"/>
  <c r="P210" i="14" s="1"/>
  <c r="F211" i="14"/>
  <c r="H211" i="14"/>
  <c r="K211" i="14"/>
  <c r="L211" i="14"/>
  <c r="O211" i="14"/>
  <c r="Q211" i="14" s="1"/>
  <c r="E211" i="14" s="1"/>
  <c r="AB211" i="14" s="1"/>
  <c r="F212" i="14"/>
  <c r="H212" i="14"/>
  <c r="K212" i="14"/>
  <c r="L212" i="14"/>
  <c r="O212" i="14"/>
  <c r="P212" i="14" s="1"/>
  <c r="F213" i="14"/>
  <c r="H213" i="14"/>
  <c r="K213" i="14"/>
  <c r="L213" i="14"/>
  <c r="M213" i="14" s="1"/>
  <c r="N213" i="14" s="1"/>
  <c r="O213" i="14"/>
  <c r="P213" i="14" s="1"/>
  <c r="M210" i="11" l="1"/>
  <c r="N210" i="11" s="1"/>
  <c r="M209" i="14"/>
  <c r="N209" i="14" s="1"/>
  <c r="AB214" i="11"/>
  <c r="AB213" i="11"/>
  <c r="AB210" i="11"/>
  <c r="AB211" i="11"/>
  <c r="Q209" i="14"/>
  <c r="E209" i="14" s="1"/>
  <c r="M212" i="14"/>
  <c r="N212" i="14" s="1"/>
  <c r="P211" i="14"/>
  <c r="AB212" i="11"/>
  <c r="AB209" i="14"/>
  <c r="M214" i="11"/>
  <c r="N214" i="11" s="1"/>
  <c r="N211" i="11"/>
  <c r="N213" i="11"/>
  <c r="M212" i="11"/>
  <c r="N212" i="11" s="1"/>
  <c r="Q213" i="14"/>
  <c r="E213" i="14" s="1"/>
  <c r="AB213" i="14" s="1"/>
  <c r="M210" i="14"/>
  <c r="N210" i="14" s="1"/>
  <c r="Q212" i="14"/>
  <c r="E212" i="14" s="1"/>
  <c r="AB212" i="14" s="1"/>
  <c r="M211" i="14"/>
  <c r="N211" i="14" s="1"/>
  <c r="Q210" i="14"/>
  <c r="E210" i="14" s="1"/>
  <c r="AB210" i="14" s="1"/>
  <c r="M7" i="4"/>
  <c r="M16" i="4"/>
  <c r="N16" i="4"/>
  <c r="O16" i="4" s="1"/>
  <c r="G16" i="4"/>
  <c r="H16" i="4"/>
  <c r="I16" i="4"/>
  <c r="F205" i="11" l="1"/>
  <c r="H205" i="11"/>
  <c r="K205" i="11"/>
  <c r="L205" i="11"/>
  <c r="M205" i="11" s="1"/>
  <c r="O205" i="11"/>
  <c r="P205" i="11" s="1"/>
  <c r="Q205" i="11"/>
  <c r="E205" i="11" s="1"/>
  <c r="F206" i="11"/>
  <c r="H206" i="11"/>
  <c r="K206" i="11"/>
  <c r="L206" i="11"/>
  <c r="O206" i="11"/>
  <c r="P206" i="11" s="1"/>
  <c r="Q206" i="11"/>
  <c r="E206" i="11" s="1"/>
  <c r="F207" i="11"/>
  <c r="H207" i="11"/>
  <c r="K207" i="11"/>
  <c r="L207" i="11"/>
  <c r="O207" i="11"/>
  <c r="P207" i="11" s="1"/>
  <c r="Q207" i="11"/>
  <c r="E207" i="11" s="1"/>
  <c r="F208" i="11"/>
  <c r="H208" i="11"/>
  <c r="K208" i="11"/>
  <c r="L208" i="11"/>
  <c r="M208" i="11" s="1"/>
  <c r="O208" i="11"/>
  <c r="P208" i="11" s="1"/>
  <c r="Q208" i="11"/>
  <c r="E208" i="11" s="1"/>
  <c r="F209" i="11"/>
  <c r="H209" i="11"/>
  <c r="K209" i="11"/>
  <c r="L209" i="11"/>
  <c r="M209" i="11" s="1"/>
  <c r="O209" i="11"/>
  <c r="P209" i="11" s="1"/>
  <c r="Q209" i="11"/>
  <c r="E209" i="11" s="1"/>
  <c r="F204" i="14"/>
  <c r="H204" i="14"/>
  <c r="K204" i="14"/>
  <c r="L204" i="14"/>
  <c r="M204" i="14" s="1"/>
  <c r="O204" i="14"/>
  <c r="Q204" i="14" s="1"/>
  <c r="E204" i="14" s="1"/>
  <c r="P204" i="14"/>
  <c r="F205" i="14"/>
  <c r="H205" i="14"/>
  <c r="K205" i="14"/>
  <c r="L205" i="14"/>
  <c r="O205" i="14"/>
  <c r="P205" i="14" s="1"/>
  <c r="F206" i="14"/>
  <c r="H206" i="14"/>
  <c r="K206" i="14"/>
  <c r="L206" i="14"/>
  <c r="O206" i="14"/>
  <c r="Q206" i="14" s="1"/>
  <c r="E206" i="14" s="1"/>
  <c r="AB206" i="14" s="1"/>
  <c r="F207" i="14"/>
  <c r="H207" i="14"/>
  <c r="K207" i="14"/>
  <c r="L207" i="14"/>
  <c r="O207" i="14"/>
  <c r="Q207" i="14" s="1"/>
  <c r="E207" i="14" s="1"/>
  <c r="F208" i="14"/>
  <c r="H208" i="14"/>
  <c r="K208" i="14"/>
  <c r="L208" i="14"/>
  <c r="O208" i="14"/>
  <c r="Q208" i="14" s="1"/>
  <c r="E208" i="14" s="1"/>
  <c r="M206" i="11" l="1"/>
  <c r="N206" i="11" s="1"/>
  <c r="N205" i="11"/>
  <c r="M208" i="14"/>
  <c r="N208" i="14" s="1"/>
  <c r="P207" i="14"/>
  <c r="P208" i="14"/>
  <c r="M207" i="14"/>
  <c r="N207" i="14" s="1"/>
  <c r="P206" i="14"/>
  <c r="AB209" i="11"/>
  <c r="AB207" i="11"/>
  <c r="AB205" i="11"/>
  <c r="AB208" i="11"/>
  <c r="AB206" i="11"/>
  <c r="AB204" i="14"/>
  <c r="AB207" i="14"/>
  <c r="AB208" i="14"/>
  <c r="N204" i="14"/>
  <c r="N209" i="11"/>
  <c r="N208" i="11"/>
  <c r="M207" i="11"/>
  <c r="N207" i="11" s="1"/>
  <c r="M206" i="14"/>
  <c r="N206" i="14" s="1"/>
  <c r="M205" i="14"/>
  <c r="N205" i="14" s="1"/>
  <c r="Q205" i="14"/>
  <c r="E205" i="14" s="1"/>
  <c r="AB205" i="14" s="1"/>
  <c r="G13" i="4"/>
  <c r="H13" i="4" l="1"/>
  <c r="I13" i="4"/>
  <c r="H4" i="4" l="1"/>
  <c r="H5" i="4"/>
  <c r="H6" i="4"/>
  <c r="H10" i="4"/>
  <c r="H12" i="4"/>
  <c r="N5" i="4"/>
  <c r="N6" i="4"/>
  <c r="N7" i="4"/>
  <c r="N8" i="4"/>
  <c r="N9" i="4"/>
  <c r="N11" i="4"/>
  <c r="N12" i="4"/>
  <c r="F199" i="14" l="1"/>
  <c r="H199" i="14"/>
  <c r="K199" i="14"/>
  <c r="L199" i="14"/>
  <c r="M199" i="14" s="1"/>
  <c r="O199" i="14"/>
  <c r="P199" i="14" s="1"/>
  <c r="F200" i="14"/>
  <c r="H200" i="14"/>
  <c r="K200" i="14"/>
  <c r="L200" i="14"/>
  <c r="O200" i="14"/>
  <c r="Q200" i="14" s="1"/>
  <c r="E200" i="14" s="1"/>
  <c r="F201" i="14"/>
  <c r="H201" i="14"/>
  <c r="K201" i="14"/>
  <c r="L201" i="14"/>
  <c r="O201" i="14"/>
  <c r="P201" i="14" s="1"/>
  <c r="F202" i="14"/>
  <c r="H202" i="14"/>
  <c r="K202" i="14"/>
  <c r="L202" i="14"/>
  <c r="O202" i="14"/>
  <c r="Q202" i="14" s="1"/>
  <c r="E202" i="14" s="1"/>
  <c r="F203" i="14"/>
  <c r="H203" i="14"/>
  <c r="K203" i="14"/>
  <c r="L203" i="14"/>
  <c r="M203" i="14" s="1"/>
  <c r="O203" i="14"/>
  <c r="P203" i="14" s="1"/>
  <c r="F200" i="11"/>
  <c r="H200" i="11"/>
  <c r="K200" i="11"/>
  <c r="L200" i="11"/>
  <c r="O200" i="11"/>
  <c r="P200" i="11" s="1"/>
  <c r="Q200" i="11"/>
  <c r="E200" i="11" s="1"/>
  <c r="F201" i="11"/>
  <c r="H201" i="11"/>
  <c r="K201" i="11"/>
  <c r="L201" i="11"/>
  <c r="O201" i="11"/>
  <c r="P201" i="11" s="1"/>
  <c r="Q201" i="11"/>
  <c r="E201" i="11" s="1"/>
  <c r="F202" i="11"/>
  <c r="H202" i="11"/>
  <c r="K202" i="11"/>
  <c r="L202" i="11"/>
  <c r="O202" i="11"/>
  <c r="P202" i="11" s="1"/>
  <c r="Q202" i="11"/>
  <c r="E202" i="11" s="1"/>
  <c r="F203" i="11"/>
  <c r="H203" i="11"/>
  <c r="K203" i="11"/>
  <c r="L203" i="11"/>
  <c r="O203" i="11"/>
  <c r="P203" i="11" s="1"/>
  <c r="Q203" i="11"/>
  <c r="E203" i="11" s="1"/>
  <c r="F204" i="11"/>
  <c r="H204" i="11"/>
  <c r="K204" i="11"/>
  <c r="L204" i="11"/>
  <c r="O204" i="11"/>
  <c r="P204" i="11" s="1"/>
  <c r="Q204" i="11"/>
  <c r="E204" i="11" s="1"/>
  <c r="AB201" i="11" l="1"/>
  <c r="M203" i="11"/>
  <c r="N203" i="11" s="1"/>
  <c r="M201" i="11"/>
  <c r="N201" i="11" s="1"/>
  <c r="M204" i="11"/>
  <c r="N204" i="11" s="1"/>
  <c r="AB200" i="11"/>
  <c r="M201" i="14"/>
  <c r="N201" i="14" s="1"/>
  <c r="M202" i="11"/>
  <c r="N202" i="11" s="1"/>
  <c r="M202" i="14"/>
  <c r="N202" i="14" s="1"/>
  <c r="P202" i="14"/>
  <c r="M200" i="14"/>
  <c r="N200" i="14" s="1"/>
  <c r="AB203" i="11"/>
  <c r="M200" i="11"/>
  <c r="N200" i="11" s="1"/>
  <c r="AB204" i="11"/>
  <c r="AB202" i="11"/>
  <c r="AB200" i="14"/>
  <c r="Q199" i="14"/>
  <c r="E199" i="14" s="1"/>
  <c r="AB199" i="14" s="1"/>
  <c r="AB202" i="14"/>
  <c r="Q203" i="14"/>
  <c r="E203" i="14" s="1"/>
  <c r="AB203" i="14" s="1"/>
  <c r="P200" i="14"/>
  <c r="N199" i="14"/>
  <c r="N203" i="14"/>
  <c r="Q201" i="14"/>
  <c r="E201" i="14" s="1"/>
  <c r="AB201" i="14" s="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Q195" i="11" l="1"/>
  <c r="E195" i="11" s="1"/>
  <c r="F195" i="11"/>
  <c r="H195" i="11"/>
  <c r="L195" i="11"/>
  <c r="O195" i="11"/>
  <c r="P195" i="11" s="1"/>
  <c r="Q196" i="11"/>
  <c r="E196" i="11"/>
  <c r="F196" i="11"/>
  <c r="H196" i="11"/>
  <c r="L196" i="11"/>
  <c r="O196" i="11"/>
  <c r="P196" i="11" s="1"/>
  <c r="Q197" i="11"/>
  <c r="E197" i="11" s="1"/>
  <c r="F197" i="11"/>
  <c r="H197" i="11"/>
  <c r="L197" i="11"/>
  <c r="M197" i="11" s="1"/>
  <c r="O197" i="11"/>
  <c r="P197" i="11" s="1"/>
  <c r="Q198" i="11"/>
  <c r="E198" i="11" s="1"/>
  <c r="F198" i="11"/>
  <c r="H198" i="11"/>
  <c r="L198" i="11"/>
  <c r="M198" i="11" s="1"/>
  <c r="O198" i="11"/>
  <c r="P198" i="11"/>
  <c r="Q199" i="11"/>
  <c r="E199" i="11" s="1"/>
  <c r="F199" i="11"/>
  <c r="H199" i="11"/>
  <c r="L199" i="11"/>
  <c r="M199" i="11" s="1"/>
  <c r="O199" i="11"/>
  <c r="P199" i="11" s="1"/>
  <c r="O194" i="14"/>
  <c r="Q194" i="14" s="1"/>
  <c r="E194" i="14" s="1"/>
  <c r="F194" i="14"/>
  <c r="H194" i="14"/>
  <c r="K194" i="14"/>
  <c r="L194" i="14"/>
  <c r="O195" i="14"/>
  <c r="P195" i="14" s="1"/>
  <c r="F195" i="14"/>
  <c r="H195" i="14"/>
  <c r="K195" i="14"/>
  <c r="L195" i="14"/>
  <c r="O196" i="14"/>
  <c r="Q196" i="14" s="1"/>
  <c r="E196" i="14" s="1"/>
  <c r="F196" i="14"/>
  <c r="H196" i="14"/>
  <c r="K196" i="14"/>
  <c r="L196" i="14"/>
  <c r="M196" i="14" s="1"/>
  <c r="O197" i="14"/>
  <c r="Q197" i="14" s="1"/>
  <c r="E197" i="14" s="1"/>
  <c r="F197" i="14"/>
  <c r="H197" i="14"/>
  <c r="K197" i="14"/>
  <c r="L197" i="14"/>
  <c r="O198" i="14"/>
  <c r="Q198" i="14" s="1"/>
  <c r="E198" i="14" s="1"/>
  <c r="F198" i="14"/>
  <c r="H198" i="14"/>
  <c r="K198" i="14"/>
  <c r="L198" i="14"/>
  <c r="M198" i="14" s="1"/>
  <c r="C147" i="11"/>
  <c r="V36" i="11"/>
  <c r="V37" i="11" s="1"/>
  <c r="V38" i="11" s="1"/>
  <c r="V39" i="11" s="1"/>
  <c r="V40" i="11" s="1"/>
  <c r="V41" i="11" s="1"/>
  <c r="X36" i="1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X174" i="11" s="1"/>
  <c r="X175" i="11" s="1"/>
  <c r="X176" i="11" s="1"/>
  <c r="X177" i="11" s="1"/>
  <c r="X178" i="11" s="1"/>
  <c r="X179" i="11" s="1"/>
  <c r="X180" i="11" s="1"/>
  <c r="X181" i="11" s="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X196" i="11" s="1"/>
  <c r="X197" i="11" s="1"/>
  <c r="X198" i="11" s="1"/>
  <c r="X199" i="11" s="1"/>
  <c r="X200" i="11" s="1"/>
  <c r="X201" i="11" s="1"/>
  <c r="X202" i="11" s="1"/>
  <c r="X203" i="11" s="1"/>
  <c r="X204" i="11" s="1"/>
  <c r="X205" i="11" s="1"/>
  <c r="X206" i="11" s="1"/>
  <c r="X207" i="11" s="1"/>
  <c r="X208" i="11" s="1"/>
  <c r="X209" i="11" s="1"/>
  <c r="X210" i="11" s="1"/>
  <c r="X211" i="11" s="1"/>
  <c r="X212" i="11" s="1"/>
  <c r="X213" i="11" s="1"/>
  <c r="X214" i="11" s="1"/>
  <c r="X215" i="11" s="1"/>
  <c r="X216" i="11" s="1"/>
  <c r="X217" i="11" s="1"/>
  <c r="X218" i="11" s="1"/>
  <c r="X219" i="11" s="1"/>
  <c r="X220" i="11" s="1"/>
  <c r="X221" i="11" s="1"/>
  <c r="X222" i="11" s="1"/>
  <c r="X223" i="11" s="1"/>
  <c r="X224" i="11" s="1"/>
  <c r="X225" i="11" s="1"/>
  <c r="X226" i="11" s="1"/>
  <c r="X227" i="11" s="1"/>
  <c r="X228" i="11" s="1"/>
  <c r="X229" i="11" s="1"/>
  <c r="X230" i="11" s="1"/>
  <c r="X231" i="11" s="1"/>
  <c r="X232" i="11" s="1"/>
  <c r="X233" i="11" s="1"/>
  <c r="X234" i="11" s="1"/>
  <c r="X235" i="11" s="1"/>
  <c r="X236" i="11" s="1"/>
  <c r="X237" i="11" s="1"/>
  <c r="X238" i="11" s="1"/>
  <c r="X239" i="11" s="1"/>
  <c r="R28" i="14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R84" i="14" s="1"/>
  <c r="R85" i="14" s="1"/>
  <c r="R86" i="14" s="1"/>
  <c r="R87" i="14" s="1"/>
  <c r="R88" i="14" s="1"/>
  <c r="R89" i="14" s="1"/>
  <c r="R90" i="14" s="1"/>
  <c r="R91" i="14" s="1"/>
  <c r="R92" i="14" s="1"/>
  <c r="R93" i="14" s="1"/>
  <c r="R94" i="14" s="1"/>
  <c r="R95" i="14" s="1"/>
  <c r="R96" i="14" s="1"/>
  <c r="R97" i="14" s="1"/>
  <c r="R98" i="14" s="1"/>
  <c r="R99" i="14" s="1"/>
  <c r="R100" i="14" s="1"/>
  <c r="R101" i="14" s="1"/>
  <c r="R102" i="14" s="1"/>
  <c r="R103" i="14" s="1"/>
  <c r="R104" i="14" s="1"/>
  <c r="R105" i="14" s="1"/>
  <c r="R106" i="14" s="1"/>
  <c r="R107" i="14" s="1"/>
  <c r="R108" i="14" s="1"/>
  <c r="R109" i="14" s="1"/>
  <c r="R110" i="14" s="1"/>
  <c r="R111" i="14" s="1"/>
  <c r="R112" i="14" s="1"/>
  <c r="R113" i="14" s="1"/>
  <c r="R114" i="14" s="1"/>
  <c r="R115" i="14" s="1"/>
  <c r="R116" i="14" s="1"/>
  <c r="R117" i="14" s="1"/>
  <c r="R118" i="14" s="1"/>
  <c r="R119" i="14" s="1"/>
  <c r="R120" i="14" s="1"/>
  <c r="R121" i="14" s="1"/>
  <c r="R122" i="14" s="1"/>
  <c r="R123" i="14" s="1"/>
  <c r="R124" i="14" s="1"/>
  <c r="R125" i="14" s="1"/>
  <c r="R126" i="14" s="1"/>
  <c r="R127" i="14" s="1"/>
  <c r="R128" i="14" s="1"/>
  <c r="R129" i="14" s="1"/>
  <c r="R130" i="14" s="1"/>
  <c r="R131" i="14" s="1"/>
  <c r="R132" i="14" s="1"/>
  <c r="R133" i="14" s="1"/>
  <c r="R134" i="14" s="1"/>
  <c r="R135" i="14" s="1"/>
  <c r="R136" i="14" s="1"/>
  <c r="R137" i="14" s="1"/>
  <c r="R138" i="14" s="1"/>
  <c r="R139" i="14" s="1"/>
  <c r="R140" i="14" s="1"/>
  <c r="R141" i="14" s="1"/>
  <c r="R142" i="14" s="1"/>
  <c r="R143" i="14" s="1"/>
  <c r="R144" i="14" s="1"/>
  <c r="R145" i="14" s="1"/>
  <c r="R146" i="14" s="1"/>
  <c r="R147" i="14" s="1"/>
  <c r="R148" i="14" s="1"/>
  <c r="R149" i="14" s="1"/>
  <c r="R150" i="14" s="1"/>
  <c r="R151" i="14" s="1"/>
  <c r="R152" i="14" s="1"/>
  <c r="R153" i="14" s="1"/>
  <c r="R154" i="14" s="1"/>
  <c r="R155" i="14" s="1"/>
  <c r="R156" i="14" s="1"/>
  <c r="R157" i="14" s="1"/>
  <c r="R158" i="14" s="1"/>
  <c r="R159" i="14" s="1"/>
  <c r="R160" i="14" s="1"/>
  <c r="R161" i="14" s="1"/>
  <c r="R162" i="14" s="1"/>
  <c r="R163" i="14" s="1"/>
  <c r="R164" i="14" s="1"/>
  <c r="R165" i="14" s="1"/>
  <c r="R166" i="14" s="1"/>
  <c r="R167" i="14" s="1"/>
  <c r="R168" i="14" s="1"/>
  <c r="R169" i="14" s="1"/>
  <c r="R170" i="14" s="1"/>
  <c r="R171" i="14" s="1"/>
  <c r="R172" i="14" s="1"/>
  <c r="R173" i="14" s="1"/>
  <c r="R174" i="14" s="1"/>
  <c r="R175" i="14" s="1"/>
  <c r="R176" i="14" s="1"/>
  <c r="R177" i="14" s="1"/>
  <c r="R178" i="14" s="1"/>
  <c r="R179" i="14" s="1"/>
  <c r="Q190" i="11"/>
  <c r="E190" i="11" s="1"/>
  <c r="F190" i="11"/>
  <c r="H190" i="11"/>
  <c r="L190" i="11"/>
  <c r="M190" i="11" s="1"/>
  <c r="O190" i="11"/>
  <c r="P190" i="11" s="1"/>
  <c r="Q191" i="11"/>
  <c r="E191" i="11" s="1"/>
  <c r="F191" i="11"/>
  <c r="H191" i="11"/>
  <c r="L191" i="11"/>
  <c r="M191" i="11" s="1"/>
  <c r="O191" i="11"/>
  <c r="P191" i="11" s="1"/>
  <c r="Q192" i="11"/>
  <c r="E192" i="11" s="1"/>
  <c r="F192" i="11"/>
  <c r="H192" i="11"/>
  <c r="L192" i="11"/>
  <c r="M192" i="11" s="1"/>
  <c r="O192" i="11"/>
  <c r="P192" i="11" s="1"/>
  <c r="Q193" i="11"/>
  <c r="E193" i="11" s="1"/>
  <c r="F193" i="11"/>
  <c r="H193" i="11"/>
  <c r="L193" i="11"/>
  <c r="M193" i="11" s="1"/>
  <c r="O193" i="11"/>
  <c r="P193" i="11" s="1"/>
  <c r="Q194" i="11"/>
  <c r="E194" i="11" s="1"/>
  <c r="F194" i="11"/>
  <c r="H194" i="11"/>
  <c r="L194" i="11"/>
  <c r="M194" i="11" s="1"/>
  <c r="O194" i="11"/>
  <c r="P194" i="11" s="1"/>
  <c r="O189" i="14"/>
  <c r="Q189" i="14" s="1"/>
  <c r="E189" i="14" s="1"/>
  <c r="F189" i="14"/>
  <c r="H189" i="14"/>
  <c r="K189" i="14"/>
  <c r="L189" i="14"/>
  <c r="O190" i="14"/>
  <c r="Q190" i="14" s="1"/>
  <c r="E190" i="14" s="1"/>
  <c r="F190" i="14"/>
  <c r="H190" i="14"/>
  <c r="K190" i="14"/>
  <c r="L190" i="14"/>
  <c r="O191" i="14"/>
  <c r="Q191" i="14" s="1"/>
  <c r="E191" i="14" s="1"/>
  <c r="F191" i="14"/>
  <c r="H191" i="14"/>
  <c r="K191" i="14"/>
  <c r="L191" i="14"/>
  <c r="O192" i="14"/>
  <c r="Q192" i="14" s="1"/>
  <c r="E192" i="14" s="1"/>
  <c r="F192" i="14"/>
  <c r="H192" i="14"/>
  <c r="K192" i="14"/>
  <c r="L192" i="14"/>
  <c r="O193" i="14"/>
  <c r="Q193" i="14" s="1"/>
  <c r="E193" i="14" s="1"/>
  <c r="F193" i="14"/>
  <c r="H193" i="14"/>
  <c r="K193" i="14"/>
  <c r="L193" i="14"/>
  <c r="O12" i="4"/>
  <c r="Q187" i="11"/>
  <c r="E187" i="11" s="1"/>
  <c r="F187" i="11"/>
  <c r="H187" i="11"/>
  <c r="L187" i="11"/>
  <c r="M187" i="11" s="1"/>
  <c r="O187" i="11"/>
  <c r="P187" i="11" s="1"/>
  <c r="Q188" i="11"/>
  <c r="E188" i="11" s="1"/>
  <c r="F188" i="11"/>
  <c r="H188" i="11"/>
  <c r="L188" i="11"/>
  <c r="M188" i="11" s="1"/>
  <c r="O188" i="11"/>
  <c r="P188" i="11" s="1"/>
  <c r="Q189" i="11"/>
  <c r="E189" i="11" s="1"/>
  <c r="F189" i="11"/>
  <c r="H189" i="11"/>
  <c r="L189" i="11"/>
  <c r="M189" i="11" s="1"/>
  <c r="O189" i="11"/>
  <c r="P189" i="11" s="1"/>
  <c r="Q185" i="11"/>
  <c r="E185" i="11" s="1"/>
  <c r="F185" i="11"/>
  <c r="H185" i="11"/>
  <c r="L185" i="11"/>
  <c r="M185" i="11" s="1"/>
  <c r="O185" i="11"/>
  <c r="P185" i="11" s="1"/>
  <c r="Q186" i="11"/>
  <c r="E186" i="11" s="1"/>
  <c r="F186" i="11"/>
  <c r="H186" i="11"/>
  <c r="L186" i="11"/>
  <c r="M186" i="11" s="1"/>
  <c r="O186" i="11"/>
  <c r="P186" i="11" s="1"/>
  <c r="O186" i="14"/>
  <c r="P186" i="14" s="1"/>
  <c r="F186" i="14"/>
  <c r="H186" i="14"/>
  <c r="K186" i="14"/>
  <c r="L186" i="14"/>
  <c r="O187" i="14"/>
  <c r="Q187" i="14" s="1"/>
  <c r="E187" i="14" s="1"/>
  <c r="F187" i="14"/>
  <c r="H187" i="14"/>
  <c r="K187" i="14"/>
  <c r="L187" i="14"/>
  <c r="O188" i="14"/>
  <c r="Q188" i="14" s="1"/>
  <c r="E188" i="14" s="1"/>
  <c r="F188" i="14"/>
  <c r="H188" i="14"/>
  <c r="K188" i="14"/>
  <c r="L188" i="14"/>
  <c r="O185" i="14"/>
  <c r="Q185" i="14" s="1"/>
  <c r="E185" i="14" s="1"/>
  <c r="F185" i="14"/>
  <c r="H185" i="14"/>
  <c r="K185" i="14"/>
  <c r="L185" i="14"/>
  <c r="O184" i="14"/>
  <c r="P184" i="14" s="1"/>
  <c r="F184" i="14"/>
  <c r="H184" i="14"/>
  <c r="K184" i="14"/>
  <c r="L184" i="14"/>
  <c r="I12" i="4"/>
  <c r="F180" i="11"/>
  <c r="H180" i="11"/>
  <c r="L180" i="11"/>
  <c r="M180" i="11" s="1"/>
  <c r="O180" i="11"/>
  <c r="P180" i="11" s="1"/>
  <c r="Q180" i="11"/>
  <c r="E180" i="11" s="1"/>
  <c r="F181" i="11"/>
  <c r="H181" i="11"/>
  <c r="L181" i="11"/>
  <c r="M181" i="11" s="1"/>
  <c r="O181" i="11"/>
  <c r="P181" i="11" s="1"/>
  <c r="Q181" i="11"/>
  <c r="E181" i="11" s="1"/>
  <c r="F182" i="11"/>
  <c r="H182" i="11"/>
  <c r="L182" i="11"/>
  <c r="M182" i="11" s="1"/>
  <c r="O182" i="11"/>
  <c r="P182" i="11" s="1"/>
  <c r="Q182" i="11"/>
  <c r="E182" i="11" s="1"/>
  <c r="F183" i="11"/>
  <c r="H183" i="11"/>
  <c r="L183" i="11"/>
  <c r="M183" i="11" s="1"/>
  <c r="O183" i="11"/>
  <c r="P183" i="11" s="1"/>
  <c r="Q183" i="11"/>
  <c r="E183" i="11" s="1"/>
  <c r="F184" i="11"/>
  <c r="H184" i="11"/>
  <c r="L184" i="11"/>
  <c r="M184" i="11" s="1"/>
  <c r="O184" i="11"/>
  <c r="P184" i="11" s="1"/>
  <c r="Q184" i="11"/>
  <c r="E184" i="11" s="1"/>
  <c r="F179" i="14"/>
  <c r="H179" i="14"/>
  <c r="K179" i="14"/>
  <c r="L179" i="14"/>
  <c r="O179" i="14"/>
  <c r="P179" i="14" s="1"/>
  <c r="F180" i="14"/>
  <c r="H180" i="14"/>
  <c r="K180" i="14"/>
  <c r="L180" i="14"/>
  <c r="O180" i="14"/>
  <c r="Q180" i="14" s="1"/>
  <c r="E180" i="14" s="1"/>
  <c r="F181" i="14"/>
  <c r="H181" i="14"/>
  <c r="K181" i="14"/>
  <c r="L181" i="14"/>
  <c r="O181" i="14"/>
  <c r="Q181" i="14" s="1"/>
  <c r="E181" i="14" s="1"/>
  <c r="F182" i="14"/>
  <c r="H182" i="14"/>
  <c r="K182" i="14"/>
  <c r="L182" i="14"/>
  <c r="O182" i="14"/>
  <c r="Q182" i="14" s="1"/>
  <c r="E182" i="14" s="1"/>
  <c r="F183" i="14"/>
  <c r="H183" i="14"/>
  <c r="K183" i="14"/>
  <c r="L183" i="14"/>
  <c r="O183" i="14"/>
  <c r="Q183" i="14" s="1"/>
  <c r="E183" i="14" s="1"/>
  <c r="F175" i="14"/>
  <c r="H175" i="14"/>
  <c r="K175" i="14"/>
  <c r="L175" i="14"/>
  <c r="O175" i="14"/>
  <c r="P175" i="14" s="1"/>
  <c r="F176" i="14"/>
  <c r="H176" i="14"/>
  <c r="K176" i="14"/>
  <c r="L176" i="14"/>
  <c r="O176" i="14"/>
  <c r="Q176" i="14" s="1"/>
  <c r="E176" i="14" s="1"/>
  <c r="F177" i="14"/>
  <c r="H177" i="14"/>
  <c r="K177" i="14"/>
  <c r="L177" i="14"/>
  <c r="O177" i="14"/>
  <c r="Q177" i="14" s="1"/>
  <c r="E177" i="14" s="1"/>
  <c r="F178" i="14"/>
  <c r="H178" i="14"/>
  <c r="K178" i="14"/>
  <c r="L178" i="14"/>
  <c r="O178" i="14"/>
  <c r="Q178" i="14" s="1"/>
  <c r="E178" i="14" s="1"/>
  <c r="F176" i="11"/>
  <c r="H176" i="11"/>
  <c r="L176" i="11"/>
  <c r="M176" i="11" s="1"/>
  <c r="O176" i="11"/>
  <c r="P176" i="11" s="1"/>
  <c r="Q176" i="11"/>
  <c r="E176" i="11" s="1"/>
  <c r="F177" i="11"/>
  <c r="H177" i="11"/>
  <c r="L177" i="11"/>
  <c r="M177" i="11" s="1"/>
  <c r="O177" i="11"/>
  <c r="P177" i="11" s="1"/>
  <c r="Q177" i="11"/>
  <c r="E177" i="11" s="1"/>
  <c r="F178" i="11"/>
  <c r="H178" i="11"/>
  <c r="L178" i="11"/>
  <c r="M178" i="11" s="1"/>
  <c r="O178" i="11"/>
  <c r="P178" i="11" s="1"/>
  <c r="Q178" i="11"/>
  <c r="E178" i="11" s="1"/>
  <c r="F179" i="11"/>
  <c r="H179" i="11"/>
  <c r="L179" i="11"/>
  <c r="M179" i="11" s="1"/>
  <c r="O179" i="11"/>
  <c r="P179" i="11" s="1"/>
  <c r="Q179" i="11"/>
  <c r="E179" i="11" s="1"/>
  <c r="Q175" i="14"/>
  <c r="E175" i="14" s="1"/>
  <c r="F169" i="14"/>
  <c r="H169" i="14"/>
  <c r="K169" i="14"/>
  <c r="L169" i="14"/>
  <c r="O169" i="14"/>
  <c r="P169" i="14" s="1"/>
  <c r="F171" i="11"/>
  <c r="H171" i="11"/>
  <c r="L171" i="11"/>
  <c r="M171" i="11" s="1"/>
  <c r="O171" i="11"/>
  <c r="P171" i="11" s="1"/>
  <c r="Q171" i="11"/>
  <c r="E171" i="11" s="1"/>
  <c r="F172" i="11"/>
  <c r="H172" i="11"/>
  <c r="L172" i="11"/>
  <c r="M172" i="11" s="1"/>
  <c r="O172" i="11"/>
  <c r="P172" i="11" s="1"/>
  <c r="Q172" i="11"/>
  <c r="E172" i="11" s="1"/>
  <c r="F173" i="11"/>
  <c r="H173" i="11"/>
  <c r="L173" i="11"/>
  <c r="M173" i="11" s="1"/>
  <c r="O173" i="11"/>
  <c r="P173" i="11" s="1"/>
  <c r="Q173" i="11"/>
  <c r="E173" i="11" s="1"/>
  <c r="F174" i="11"/>
  <c r="H174" i="11"/>
  <c r="L174" i="11"/>
  <c r="M174" i="11" s="1"/>
  <c r="O174" i="11"/>
  <c r="P174" i="11" s="1"/>
  <c r="Q174" i="11"/>
  <c r="E174" i="11" s="1"/>
  <c r="F175" i="11"/>
  <c r="H175" i="11"/>
  <c r="L175" i="11"/>
  <c r="M175" i="11" s="1"/>
  <c r="O175" i="11"/>
  <c r="P175" i="11" s="1"/>
  <c r="Q175" i="11"/>
  <c r="E175" i="11" s="1"/>
  <c r="F170" i="14"/>
  <c r="H170" i="14"/>
  <c r="K170" i="14"/>
  <c r="L170" i="14"/>
  <c r="O170" i="14"/>
  <c r="P170" i="14" s="1"/>
  <c r="F171" i="14"/>
  <c r="H171" i="14"/>
  <c r="K171" i="14"/>
  <c r="L171" i="14"/>
  <c r="O171" i="14"/>
  <c r="P171" i="14" s="1"/>
  <c r="F172" i="14"/>
  <c r="H172" i="14"/>
  <c r="K172" i="14"/>
  <c r="L172" i="14"/>
  <c r="O172" i="14"/>
  <c r="P172" i="14" s="1"/>
  <c r="F173" i="14"/>
  <c r="H173" i="14"/>
  <c r="K173" i="14"/>
  <c r="L173" i="14"/>
  <c r="O173" i="14"/>
  <c r="Q173" i="14" s="1"/>
  <c r="E173" i="14" s="1"/>
  <c r="F174" i="14"/>
  <c r="H174" i="14"/>
  <c r="K174" i="14"/>
  <c r="L174" i="14"/>
  <c r="O174" i="14"/>
  <c r="P174" i="14" s="1"/>
  <c r="Q169" i="14"/>
  <c r="E169" i="14" s="1"/>
  <c r="M11" i="4"/>
  <c r="O11" i="4"/>
  <c r="I10" i="4"/>
  <c r="I4" i="16"/>
  <c r="I5" i="16"/>
  <c r="I6" i="16"/>
  <c r="I3" i="16"/>
  <c r="F167" i="11"/>
  <c r="H167" i="11"/>
  <c r="L167" i="11"/>
  <c r="M167" i="11" s="1"/>
  <c r="O167" i="11"/>
  <c r="P167" i="11" s="1"/>
  <c r="Q167" i="11"/>
  <c r="E167" i="11" s="1"/>
  <c r="F168" i="11"/>
  <c r="H168" i="11"/>
  <c r="L168" i="11"/>
  <c r="M168" i="11" s="1"/>
  <c r="O168" i="11"/>
  <c r="P168" i="11" s="1"/>
  <c r="Q168" i="11"/>
  <c r="E168" i="11" s="1"/>
  <c r="F169" i="11"/>
  <c r="H169" i="11"/>
  <c r="L169" i="11"/>
  <c r="M169" i="11" s="1"/>
  <c r="O169" i="11"/>
  <c r="P169" i="11" s="1"/>
  <c r="Q169" i="11"/>
  <c r="E169" i="11" s="1"/>
  <c r="F170" i="11"/>
  <c r="H170" i="11"/>
  <c r="L170" i="11"/>
  <c r="M170" i="11" s="1"/>
  <c r="O170" i="11"/>
  <c r="P170" i="11" s="1"/>
  <c r="Q170" i="11"/>
  <c r="E170" i="11" s="1"/>
  <c r="F166" i="11"/>
  <c r="H166" i="11"/>
  <c r="L166" i="11"/>
  <c r="M166" i="11" s="1"/>
  <c r="O166" i="11"/>
  <c r="P166" i="11" s="1"/>
  <c r="Q166" i="11"/>
  <c r="E166" i="11" s="1"/>
  <c r="F166" i="14"/>
  <c r="H166" i="14"/>
  <c r="K166" i="14"/>
  <c r="L166" i="14"/>
  <c r="O166" i="14"/>
  <c r="P166" i="14" s="1"/>
  <c r="F167" i="14"/>
  <c r="H167" i="14"/>
  <c r="K167" i="14"/>
  <c r="L167" i="14"/>
  <c r="O167" i="14"/>
  <c r="Q167" i="14" s="1"/>
  <c r="E167" i="14" s="1"/>
  <c r="F168" i="14"/>
  <c r="H168" i="14"/>
  <c r="K168" i="14"/>
  <c r="L168" i="14"/>
  <c r="O168" i="14"/>
  <c r="Q168" i="14" s="1"/>
  <c r="E168" i="14" s="1"/>
  <c r="F165" i="14"/>
  <c r="H165" i="14"/>
  <c r="K165" i="14"/>
  <c r="L165" i="14"/>
  <c r="O165" i="14"/>
  <c r="P165" i="14" s="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M151" i="11" s="1"/>
  <c r="L152" i="11"/>
  <c r="M152" i="11" s="1"/>
  <c r="L153" i="11"/>
  <c r="M153" i="11" s="1"/>
  <c r="L154" i="11"/>
  <c r="M154" i="11" s="1"/>
  <c r="L155" i="11"/>
  <c r="M155" i="11" s="1"/>
  <c r="L156" i="11"/>
  <c r="M156" i="11" s="1"/>
  <c r="L157" i="11"/>
  <c r="M157" i="11" s="1"/>
  <c r="L158" i="11"/>
  <c r="M158" i="11" s="1"/>
  <c r="L159" i="11"/>
  <c r="M159" i="11" s="1"/>
  <c r="L160" i="11"/>
  <c r="M160" i="11" s="1"/>
  <c r="L161" i="11"/>
  <c r="M161" i="11" s="1"/>
  <c r="L162" i="11"/>
  <c r="M162" i="11" s="1"/>
  <c r="L163" i="11"/>
  <c r="M163" i="11" s="1"/>
  <c r="L164" i="11"/>
  <c r="M164" i="11" s="1"/>
  <c r="L165" i="11"/>
  <c r="M165" i="11" s="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L28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K28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F161" i="11"/>
  <c r="H161" i="11"/>
  <c r="O161" i="11"/>
  <c r="P161" i="11" s="1"/>
  <c r="Q161" i="11"/>
  <c r="E161" i="11" s="1"/>
  <c r="F162" i="11"/>
  <c r="H162" i="11"/>
  <c r="O162" i="11"/>
  <c r="P162" i="11" s="1"/>
  <c r="Q162" i="11"/>
  <c r="E162" i="11" s="1"/>
  <c r="F163" i="11"/>
  <c r="H163" i="11"/>
  <c r="O163" i="11"/>
  <c r="P163" i="11" s="1"/>
  <c r="Q163" i="11"/>
  <c r="E163" i="11" s="1"/>
  <c r="F164" i="11"/>
  <c r="H164" i="11"/>
  <c r="O164" i="11"/>
  <c r="P164" i="11" s="1"/>
  <c r="Q164" i="11"/>
  <c r="E164" i="11" s="1"/>
  <c r="F165" i="11"/>
  <c r="H165" i="11"/>
  <c r="O165" i="11"/>
  <c r="P165" i="11" s="1"/>
  <c r="Q165" i="11"/>
  <c r="E165" i="11" s="1"/>
  <c r="F160" i="14"/>
  <c r="H160" i="14"/>
  <c r="O160" i="14"/>
  <c r="P160" i="14" s="1"/>
  <c r="F161" i="14"/>
  <c r="H161" i="14"/>
  <c r="O161" i="14"/>
  <c r="P161" i="14" s="1"/>
  <c r="F162" i="14"/>
  <c r="H162" i="14"/>
  <c r="O162" i="14"/>
  <c r="Q162" i="14" s="1"/>
  <c r="E162" i="14" s="1"/>
  <c r="F163" i="14"/>
  <c r="H163" i="14"/>
  <c r="O163" i="14"/>
  <c r="P163" i="14" s="1"/>
  <c r="F164" i="14"/>
  <c r="H164" i="14"/>
  <c r="O164" i="14"/>
  <c r="F4" i="16"/>
  <c r="F5" i="16"/>
  <c r="F6" i="16"/>
  <c r="F2" i="16"/>
  <c r="F156" i="11"/>
  <c r="H156" i="11"/>
  <c r="O156" i="11"/>
  <c r="P156" i="11" s="1"/>
  <c r="Q156" i="11"/>
  <c r="E156" i="11" s="1"/>
  <c r="F157" i="11"/>
  <c r="H157" i="11"/>
  <c r="O157" i="11"/>
  <c r="P157" i="11" s="1"/>
  <c r="Q157" i="11"/>
  <c r="E157" i="11" s="1"/>
  <c r="F158" i="11"/>
  <c r="H158" i="11"/>
  <c r="O158" i="11"/>
  <c r="P158" i="11" s="1"/>
  <c r="Q158" i="11"/>
  <c r="E158" i="11" s="1"/>
  <c r="F159" i="11"/>
  <c r="H159" i="11"/>
  <c r="O159" i="11"/>
  <c r="P159" i="11" s="1"/>
  <c r="Q159" i="11"/>
  <c r="E159" i="11" s="1"/>
  <c r="F160" i="11"/>
  <c r="H160" i="11"/>
  <c r="O160" i="11"/>
  <c r="P160" i="11" s="1"/>
  <c r="Q160" i="11"/>
  <c r="E160" i="11" s="1"/>
  <c r="F155" i="14"/>
  <c r="H155" i="14"/>
  <c r="O155" i="14"/>
  <c r="Q155" i="14" s="1"/>
  <c r="E155" i="14" s="1"/>
  <c r="F156" i="14"/>
  <c r="H156" i="14"/>
  <c r="O156" i="14"/>
  <c r="P156" i="14" s="1"/>
  <c r="F157" i="14"/>
  <c r="H157" i="14"/>
  <c r="O157" i="14"/>
  <c r="F158" i="14"/>
  <c r="H158" i="14"/>
  <c r="O158" i="14"/>
  <c r="Q158" i="14" s="1"/>
  <c r="E158" i="14" s="1"/>
  <c r="F159" i="14"/>
  <c r="H159" i="14"/>
  <c r="O159" i="14"/>
  <c r="P159" i="14" s="1"/>
  <c r="G6" i="16"/>
  <c r="H2" i="16"/>
  <c r="H3" i="16"/>
  <c r="H4" i="16"/>
  <c r="J4" i="16" s="1"/>
  <c r="G4" i="16"/>
  <c r="G5" i="16"/>
  <c r="G2" i="16"/>
  <c r="I2" i="16"/>
  <c r="M5" i="3"/>
  <c r="M4" i="3"/>
  <c r="M3" i="3"/>
  <c r="J3" i="16"/>
  <c r="J2" i="16"/>
  <c r="O9" i="4"/>
  <c r="M9" i="4"/>
  <c r="Q151" i="11"/>
  <c r="E151" i="11" s="1"/>
  <c r="F151" i="11"/>
  <c r="H151" i="11"/>
  <c r="O151" i="11"/>
  <c r="P151" i="11" s="1"/>
  <c r="Q152" i="11"/>
  <c r="E152" i="11"/>
  <c r="F152" i="11"/>
  <c r="H152" i="11"/>
  <c r="O152" i="11"/>
  <c r="P152" i="11"/>
  <c r="Q153" i="11"/>
  <c r="E153" i="11" s="1"/>
  <c r="F153" i="11"/>
  <c r="H153" i="11"/>
  <c r="O153" i="11"/>
  <c r="P153" i="11" s="1"/>
  <c r="Q154" i="11"/>
  <c r="E154" i="11" s="1"/>
  <c r="F154" i="11"/>
  <c r="H154" i="11"/>
  <c r="O154" i="11"/>
  <c r="P154" i="11" s="1"/>
  <c r="Q155" i="11"/>
  <c r="E155" i="11" s="1"/>
  <c r="F155" i="11"/>
  <c r="H155" i="11"/>
  <c r="O155" i="11"/>
  <c r="P155" i="11" s="1"/>
  <c r="O150" i="14"/>
  <c r="Q150" i="14" s="1"/>
  <c r="E150" i="14" s="1"/>
  <c r="F150" i="14"/>
  <c r="H150" i="14"/>
  <c r="O151" i="14"/>
  <c r="P151" i="14" s="1"/>
  <c r="F151" i="14"/>
  <c r="H151" i="14"/>
  <c r="O152" i="14"/>
  <c r="Q152" i="14" s="1"/>
  <c r="E152" i="14" s="1"/>
  <c r="F152" i="14"/>
  <c r="H152" i="14"/>
  <c r="O153" i="14"/>
  <c r="P153" i="14" s="1"/>
  <c r="F153" i="14"/>
  <c r="H153" i="14"/>
  <c r="O154" i="14"/>
  <c r="Q154" i="14" s="1"/>
  <c r="E154" i="14" s="1"/>
  <c r="F154" i="14"/>
  <c r="H154" i="14"/>
  <c r="O8" i="4"/>
  <c r="M8" i="4"/>
  <c r="F145" i="14"/>
  <c r="H145" i="14"/>
  <c r="O145" i="14"/>
  <c r="Q145" i="14" s="1"/>
  <c r="E145" i="14" s="1"/>
  <c r="F146" i="14"/>
  <c r="H146" i="14"/>
  <c r="O146" i="14"/>
  <c r="P146" i="14" s="1"/>
  <c r="F147" i="14"/>
  <c r="H147" i="14"/>
  <c r="O147" i="14"/>
  <c r="Q147" i="14" s="1"/>
  <c r="E147" i="14" s="1"/>
  <c r="F148" i="14"/>
  <c r="H148" i="14"/>
  <c r="O148" i="14"/>
  <c r="Q148" i="14" s="1"/>
  <c r="E148" i="14" s="1"/>
  <c r="F149" i="14"/>
  <c r="H149" i="14"/>
  <c r="O149" i="14"/>
  <c r="P149" i="14" s="1"/>
  <c r="Q146" i="11"/>
  <c r="E146" i="11" s="1"/>
  <c r="F145" i="11"/>
  <c r="Q149" i="11"/>
  <c r="E149" i="11" s="1"/>
  <c r="Q150" i="11"/>
  <c r="E150" i="11" s="1"/>
  <c r="Q145" i="11"/>
  <c r="E145" i="11" s="1"/>
  <c r="O146" i="11"/>
  <c r="P146" i="11" s="1"/>
  <c r="F146" i="11"/>
  <c r="H146" i="11"/>
  <c r="F147" i="11"/>
  <c r="O148" i="11"/>
  <c r="P148" i="11" s="1"/>
  <c r="F148" i="11"/>
  <c r="H148" i="11"/>
  <c r="F149" i="11"/>
  <c r="O150" i="11"/>
  <c r="P150" i="11" s="1"/>
  <c r="F150" i="11"/>
  <c r="H150" i="11"/>
  <c r="E148" i="11"/>
  <c r="O149" i="11"/>
  <c r="P149" i="11" s="1"/>
  <c r="O147" i="11"/>
  <c r="P147" i="11" s="1"/>
  <c r="H149" i="11"/>
  <c r="H147" i="11"/>
  <c r="I6" i="4"/>
  <c r="E147" i="11"/>
  <c r="I4" i="4"/>
  <c r="I3" i="4" s="1"/>
  <c r="I5" i="4"/>
  <c r="O7" i="4"/>
  <c r="O5" i="4"/>
  <c r="O6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O142" i="11"/>
  <c r="Q142" i="11" s="1"/>
  <c r="E142" i="11" s="1"/>
  <c r="F143" i="11"/>
  <c r="H143" i="11"/>
  <c r="O143" i="11"/>
  <c r="P143" i="11" s="1"/>
  <c r="F144" i="11"/>
  <c r="H144" i="11"/>
  <c r="O144" i="11"/>
  <c r="Q144" i="11" s="1"/>
  <c r="E144" i="11" s="1"/>
  <c r="O145" i="11"/>
  <c r="P145" i="11" s="1"/>
  <c r="F141" i="14"/>
  <c r="H141" i="14"/>
  <c r="O141" i="14"/>
  <c r="P141" i="14" s="1"/>
  <c r="F142" i="14"/>
  <c r="H142" i="14"/>
  <c r="O142" i="14"/>
  <c r="Q142" i="14" s="1"/>
  <c r="E142" i="14" s="1"/>
  <c r="F143" i="14"/>
  <c r="H143" i="14"/>
  <c r="O143" i="14"/>
  <c r="F144" i="14"/>
  <c r="H144" i="14"/>
  <c r="O144" i="14"/>
  <c r="Q144" i="14" s="1"/>
  <c r="E144" i="14" s="1"/>
  <c r="O141" i="11"/>
  <c r="P141" i="11" s="1"/>
  <c r="M6" i="4"/>
  <c r="F139" i="11"/>
  <c r="H139" i="11"/>
  <c r="O139" i="11"/>
  <c r="P139" i="11" s="1"/>
  <c r="F140" i="11"/>
  <c r="H140" i="11"/>
  <c r="O140" i="11"/>
  <c r="Q140" i="11" s="1"/>
  <c r="E140" i="11" s="1"/>
  <c r="F141" i="11"/>
  <c r="H141" i="11"/>
  <c r="F138" i="14"/>
  <c r="H138" i="14"/>
  <c r="O138" i="14"/>
  <c r="Q138" i="14" s="1"/>
  <c r="E138" i="14" s="1"/>
  <c r="F139" i="14"/>
  <c r="H139" i="14"/>
  <c r="O139" i="14"/>
  <c r="Q139" i="14" s="1"/>
  <c r="E139" i="14" s="1"/>
  <c r="F140" i="14"/>
  <c r="H140" i="14"/>
  <c r="O140" i="14"/>
  <c r="P140" i="14" s="1"/>
  <c r="F138" i="11"/>
  <c r="H138" i="11"/>
  <c r="O138" i="11"/>
  <c r="P138" i="11" s="1"/>
  <c r="F136" i="14"/>
  <c r="H136" i="14"/>
  <c r="O136" i="14"/>
  <c r="P136" i="14" s="1"/>
  <c r="F137" i="14"/>
  <c r="H137" i="14"/>
  <c r="O137" i="14"/>
  <c r="Q137" i="14" s="1"/>
  <c r="E137" i="14" s="1"/>
  <c r="F135" i="14"/>
  <c r="H135" i="14"/>
  <c r="O135" i="14"/>
  <c r="Q135" i="14" s="1"/>
  <c r="E135" i="14" s="1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H134" i="14"/>
  <c r="F134" i="14"/>
  <c r="O133" i="14"/>
  <c r="P133" i="14" s="1"/>
  <c r="H133" i="14"/>
  <c r="F133" i="14"/>
  <c r="O132" i="14"/>
  <c r="P132" i="14" s="1"/>
  <c r="H132" i="14"/>
  <c r="F132" i="14"/>
  <c r="O131" i="14"/>
  <c r="P131" i="14" s="1"/>
  <c r="H131" i="14"/>
  <c r="F131" i="14"/>
  <c r="O130" i="14"/>
  <c r="H130" i="14"/>
  <c r="F130" i="14"/>
  <c r="O129" i="14"/>
  <c r="P129" i="14" s="1"/>
  <c r="H129" i="14"/>
  <c r="F129" i="14"/>
  <c r="O128" i="14"/>
  <c r="P128" i="14" s="1"/>
  <c r="H128" i="14"/>
  <c r="F128" i="14"/>
  <c r="O127" i="14"/>
  <c r="H127" i="14"/>
  <c r="F127" i="14"/>
  <c r="O126" i="14"/>
  <c r="H126" i="14"/>
  <c r="F126" i="14"/>
  <c r="O125" i="14"/>
  <c r="H125" i="14"/>
  <c r="F125" i="14"/>
  <c r="O124" i="14"/>
  <c r="P124" i="14" s="1"/>
  <c r="H124" i="14"/>
  <c r="F124" i="14"/>
  <c r="O123" i="14"/>
  <c r="P123" i="14" s="1"/>
  <c r="H123" i="14"/>
  <c r="F123" i="14"/>
  <c r="O122" i="14"/>
  <c r="P122" i="14" s="1"/>
  <c r="H122" i="14"/>
  <c r="F122" i="14"/>
  <c r="O121" i="14"/>
  <c r="P121" i="14" s="1"/>
  <c r="H121" i="14"/>
  <c r="F121" i="14"/>
  <c r="O120" i="14"/>
  <c r="P120" i="14" s="1"/>
  <c r="H120" i="14"/>
  <c r="F120" i="14"/>
  <c r="O119" i="14"/>
  <c r="P119" i="14" s="1"/>
  <c r="H119" i="14"/>
  <c r="F119" i="14"/>
  <c r="O118" i="14"/>
  <c r="P118" i="14" s="1"/>
  <c r="H118" i="14"/>
  <c r="F118" i="14"/>
  <c r="O117" i="14"/>
  <c r="P117" i="14" s="1"/>
  <c r="H117" i="14"/>
  <c r="F117" i="14"/>
  <c r="O116" i="14"/>
  <c r="P116" i="14" s="1"/>
  <c r="H116" i="14"/>
  <c r="F116" i="14"/>
  <c r="O115" i="14"/>
  <c r="H115" i="14"/>
  <c r="F115" i="14"/>
  <c r="O114" i="14"/>
  <c r="P114" i="14" s="1"/>
  <c r="H114" i="14"/>
  <c r="F114" i="14"/>
  <c r="O113" i="14"/>
  <c r="P113" i="14" s="1"/>
  <c r="H113" i="14"/>
  <c r="F113" i="14"/>
  <c r="O112" i="14"/>
  <c r="P112" i="14" s="1"/>
  <c r="H112" i="14"/>
  <c r="F112" i="14"/>
  <c r="O111" i="14"/>
  <c r="P111" i="14" s="1"/>
  <c r="H111" i="14"/>
  <c r="F111" i="14"/>
  <c r="O110" i="14"/>
  <c r="P110" i="14" s="1"/>
  <c r="H110" i="14"/>
  <c r="F110" i="14"/>
  <c r="O109" i="14"/>
  <c r="P109" i="14" s="1"/>
  <c r="H109" i="14"/>
  <c r="F109" i="14"/>
  <c r="O108" i="14"/>
  <c r="P108" i="14" s="1"/>
  <c r="H108" i="14"/>
  <c r="F108" i="14"/>
  <c r="O107" i="14"/>
  <c r="H107" i="14"/>
  <c r="F107" i="14"/>
  <c r="O106" i="14"/>
  <c r="P106" i="14" s="1"/>
  <c r="H106" i="14"/>
  <c r="F106" i="14"/>
  <c r="O105" i="14"/>
  <c r="H105" i="14"/>
  <c r="F105" i="14"/>
  <c r="O104" i="14"/>
  <c r="P104" i="14" s="1"/>
  <c r="H104" i="14"/>
  <c r="F104" i="14"/>
  <c r="O103" i="14"/>
  <c r="P103" i="14" s="1"/>
  <c r="H103" i="14"/>
  <c r="F103" i="14"/>
  <c r="O102" i="14"/>
  <c r="H102" i="14"/>
  <c r="F102" i="14"/>
  <c r="O101" i="14"/>
  <c r="P101" i="14" s="1"/>
  <c r="H101" i="14"/>
  <c r="F101" i="14"/>
  <c r="O100" i="14"/>
  <c r="P100" i="14" s="1"/>
  <c r="H100" i="14"/>
  <c r="F100" i="14"/>
  <c r="O99" i="14"/>
  <c r="P99" i="14" s="1"/>
  <c r="H99" i="14"/>
  <c r="F99" i="14"/>
  <c r="O98" i="14"/>
  <c r="H98" i="14"/>
  <c r="F98" i="14"/>
  <c r="O97" i="14"/>
  <c r="P97" i="14" s="1"/>
  <c r="H97" i="14"/>
  <c r="F97" i="14"/>
  <c r="O96" i="14"/>
  <c r="P96" i="14" s="1"/>
  <c r="H96" i="14"/>
  <c r="F96" i="14"/>
  <c r="O95" i="14"/>
  <c r="H95" i="14"/>
  <c r="F95" i="14"/>
  <c r="O94" i="14"/>
  <c r="H94" i="14"/>
  <c r="F94" i="14"/>
  <c r="O93" i="14"/>
  <c r="H93" i="14"/>
  <c r="F93" i="14"/>
  <c r="O92" i="14"/>
  <c r="P92" i="14" s="1"/>
  <c r="H92" i="14"/>
  <c r="F92" i="14"/>
  <c r="O91" i="14"/>
  <c r="P91" i="14" s="1"/>
  <c r="H91" i="14"/>
  <c r="F91" i="14"/>
  <c r="O90" i="14"/>
  <c r="P90" i="14" s="1"/>
  <c r="H90" i="14"/>
  <c r="F90" i="14"/>
  <c r="O89" i="14"/>
  <c r="P89" i="14" s="1"/>
  <c r="H89" i="14"/>
  <c r="F89" i="14"/>
  <c r="O88" i="14"/>
  <c r="P88" i="14" s="1"/>
  <c r="H88" i="14"/>
  <c r="F88" i="14"/>
  <c r="O87" i="14"/>
  <c r="P87" i="14" s="1"/>
  <c r="H87" i="14"/>
  <c r="F87" i="14"/>
  <c r="O86" i="14"/>
  <c r="P86" i="14" s="1"/>
  <c r="H86" i="14"/>
  <c r="F86" i="14"/>
  <c r="O85" i="14"/>
  <c r="P85" i="14" s="1"/>
  <c r="H85" i="14"/>
  <c r="F85" i="14"/>
  <c r="O84" i="14"/>
  <c r="P84" i="14" s="1"/>
  <c r="H84" i="14"/>
  <c r="F84" i="14"/>
  <c r="O83" i="14"/>
  <c r="P83" i="14" s="1"/>
  <c r="H83" i="14"/>
  <c r="F83" i="14"/>
  <c r="O82" i="14"/>
  <c r="P82" i="14" s="1"/>
  <c r="H82" i="14"/>
  <c r="F82" i="14"/>
  <c r="O81" i="14"/>
  <c r="P81" i="14" s="1"/>
  <c r="H81" i="14"/>
  <c r="F81" i="14"/>
  <c r="O80" i="14"/>
  <c r="P80" i="14" s="1"/>
  <c r="H80" i="14"/>
  <c r="F80" i="14"/>
  <c r="O79" i="14"/>
  <c r="P79" i="14" s="1"/>
  <c r="H79" i="14"/>
  <c r="F79" i="14"/>
  <c r="O78" i="14"/>
  <c r="P78" i="14" s="1"/>
  <c r="H78" i="14"/>
  <c r="F78" i="14"/>
  <c r="O77" i="14"/>
  <c r="P77" i="14" s="1"/>
  <c r="H77" i="14"/>
  <c r="F77" i="14"/>
  <c r="O76" i="14"/>
  <c r="P76" i="14" s="1"/>
  <c r="H76" i="14"/>
  <c r="F76" i="14"/>
  <c r="O75" i="14"/>
  <c r="H75" i="14"/>
  <c r="F75" i="14"/>
  <c r="O74" i="14"/>
  <c r="P74" i="14" s="1"/>
  <c r="H74" i="14"/>
  <c r="F74" i="14"/>
  <c r="O73" i="14"/>
  <c r="P73" i="14" s="1"/>
  <c r="H73" i="14"/>
  <c r="F73" i="14"/>
  <c r="O72" i="14"/>
  <c r="P72" i="14" s="1"/>
  <c r="H72" i="14"/>
  <c r="F72" i="14"/>
  <c r="O71" i="14"/>
  <c r="H71" i="14"/>
  <c r="F71" i="14"/>
  <c r="O70" i="14"/>
  <c r="H70" i="14"/>
  <c r="F70" i="14"/>
  <c r="O69" i="14"/>
  <c r="P69" i="14" s="1"/>
  <c r="H69" i="14"/>
  <c r="F69" i="14"/>
  <c r="O68" i="14"/>
  <c r="P68" i="14" s="1"/>
  <c r="H68" i="14"/>
  <c r="F68" i="14"/>
  <c r="O67" i="14"/>
  <c r="P67" i="14" s="1"/>
  <c r="H67" i="14"/>
  <c r="F67" i="14"/>
  <c r="O66" i="14"/>
  <c r="H66" i="14"/>
  <c r="F66" i="14"/>
  <c r="O65" i="14"/>
  <c r="P65" i="14" s="1"/>
  <c r="H65" i="14"/>
  <c r="F65" i="14"/>
  <c r="O64" i="14"/>
  <c r="P64" i="14" s="1"/>
  <c r="H64" i="14"/>
  <c r="F64" i="14"/>
  <c r="O63" i="14"/>
  <c r="P63" i="14" s="1"/>
  <c r="H63" i="14"/>
  <c r="F63" i="14"/>
  <c r="O62" i="14"/>
  <c r="H62" i="14"/>
  <c r="F62" i="14"/>
  <c r="O61" i="14"/>
  <c r="H61" i="14"/>
  <c r="F61" i="14"/>
  <c r="O60" i="14"/>
  <c r="P60" i="14" s="1"/>
  <c r="H60" i="14"/>
  <c r="F60" i="14"/>
  <c r="O59" i="14"/>
  <c r="P59" i="14" s="1"/>
  <c r="H59" i="14"/>
  <c r="F59" i="14"/>
  <c r="O58" i="14"/>
  <c r="P58" i="14" s="1"/>
  <c r="H58" i="14"/>
  <c r="F58" i="14"/>
  <c r="O57" i="14"/>
  <c r="P57" i="14" s="1"/>
  <c r="H57" i="14"/>
  <c r="F57" i="14"/>
  <c r="O56" i="14"/>
  <c r="P56" i="14" s="1"/>
  <c r="H56" i="14"/>
  <c r="F56" i="14"/>
  <c r="O55" i="14"/>
  <c r="P55" i="14" s="1"/>
  <c r="H55" i="14"/>
  <c r="F55" i="14"/>
  <c r="O54" i="14"/>
  <c r="P54" i="14" s="1"/>
  <c r="H54" i="14"/>
  <c r="F54" i="14"/>
  <c r="O53" i="14"/>
  <c r="P53" i="14" s="1"/>
  <c r="H53" i="14"/>
  <c r="F53" i="14"/>
  <c r="O52" i="14"/>
  <c r="P52" i="14" s="1"/>
  <c r="H52" i="14"/>
  <c r="F52" i="14"/>
  <c r="O51" i="14"/>
  <c r="H51" i="14"/>
  <c r="F51" i="14"/>
  <c r="O50" i="14"/>
  <c r="P50" i="14" s="1"/>
  <c r="H50" i="14"/>
  <c r="F50" i="14"/>
  <c r="O49" i="14"/>
  <c r="P49" i="14" s="1"/>
  <c r="H49" i="14"/>
  <c r="F49" i="14"/>
  <c r="O48" i="14"/>
  <c r="H48" i="14"/>
  <c r="F48" i="14"/>
  <c r="O47" i="14"/>
  <c r="Q47" i="14" s="1"/>
  <c r="E47" i="14" s="1"/>
  <c r="H47" i="14"/>
  <c r="F47" i="14"/>
  <c r="O46" i="14"/>
  <c r="P46" i="14" s="1"/>
  <c r="H46" i="14"/>
  <c r="F46" i="14"/>
  <c r="O45" i="14"/>
  <c r="Q45" i="14" s="1"/>
  <c r="E45" i="14" s="1"/>
  <c r="H45" i="14"/>
  <c r="F45" i="14"/>
  <c r="O44" i="14"/>
  <c r="P44" i="14" s="1"/>
  <c r="H44" i="14"/>
  <c r="F44" i="14"/>
  <c r="O43" i="14"/>
  <c r="P43" i="14" s="1"/>
  <c r="H43" i="14"/>
  <c r="F43" i="14"/>
  <c r="O42" i="14"/>
  <c r="P42" i="14" s="1"/>
  <c r="H42" i="14"/>
  <c r="F42" i="14"/>
  <c r="O41" i="14"/>
  <c r="P41" i="14" s="1"/>
  <c r="H41" i="14"/>
  <c r="F41" i="14"/>
  <c r="O40" i="14"/>
  <c r="P40" i="14" s="1"/>
  <c r="H40" i="14"/>
  <c r="F40" i="14"/>
  <c r="O39" i="14"/>
  <c r="Q39" i="14" s="1"/>
  <c r="E39" i="14" s="1"/>
  <c r="H39" i="14"/>
  <c r="F39" i="14"/>
  <c r="O38" i="14"/>
  <c r="P38" i="14" s="1"/>
  <c r="H38" i="14"/>
  <c r="F38" i="14"/>
  <c r="O37" i="14"/>
  <c r="P37" i="14" s="1"/>
  <c r="H37" i="14"/>
  <c r="F37" i="14"/>
  <c r="O36" i="14"/>
  <c r="Q36" i="14" s="1"/>
  <c r="E36" i="14" s="1"/>
  <c r="H36" i="14"/>
  <c r="F36" i="14"/>
  <c r="O35" i="14"/>
  <c r="Q35" i="14" s="1"/>
  <c r="E35" i="14" s="1"/>
  <c r="H35" i="14"/>
  <c r="F35" i="14"/>
  <c r="O28" i="14"/>
  <c r="P28" i="14" s="1"/>
  <c r="H28" i="14"/>
  <c r="F28" i="14"/>
  <c r="E136" i="11"/>
  <c r="Q122" i="14"/>
  <c r="E122" i="14" s="1"/>
  <c r="Q103" i="14"/>
  <c r="E103" i="14" s="1"/>
  <c r="R27" i="13"/>
  <c r="X24" i="13"/>
  <c r="W23" i="13"/>
  <c r="T24" i="13"/>
  <c r="X26" i="13"/>
  <c r="O27" i="13"/>
  <c r="N29" i="13"/>
  <c r="O26" i="13"/>
  <c r="F137" i="11"/>
  <c r="H137" i="11"/>
  <c r="O137" i="11"/>
  <c r="P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 s="1"/>
  <c r="H136" i="11"/>
  <c r="F136" i="11"/>
  <c r="O135" i="11"/>
  <c r="P135" i="11" s="1"/>
  <c r="H135" i="11"/>
  <c r="F135" i="11"/>
  <c r="O134" i="11"/>
  <c r="P134" i="11" s="1"/>
  <c r="H134" i="11"/>
  <c r="F134" i="11"/>
  <c r="O133" i="11"/>
  <c r="H133" i="11"/>
  <c r="F133" i="11"/>
  <c r="O132" i="11"/>
  <c r="P132" i="11" s="1"/>
  <c r="H132" i="11"/>
  <c r="F132" i="11"/>
  <c r="O131" i="11"/>
  <c r="H131" i="11"/>
  <c r="F131" i="11"/>
  <c r="O130" i="11"/>
  <c r="P130" i="11" s="1"/>
  <c r="H130" i="11"/>
  <c r="F130" i="11"/>
  <c r="O129" i="11"/>
  <c r="H129" i="11"/>
  <c r="F129" i="11"/>
  <c r="O128" i="11"/>
  <c r="P128" i="11" s="1"/>
  <c r="H128" i="11"/>
  <c r="F128" i="11"/>
  <c r="O127" i="11"/>
  <c r="P127" i="11" s="1"/>
  <c r="H127" i="11"/>
  <c r="F127" i="11"/>
  <c r="O126" i="11"/>
  <c r="P126" i="11" s="1"/>
  <c r="H126" i="11"/>
  <c r="F126" i="11"/>
  <c r="O125" i="11"/>
  <c r="P125" i="11" s="1"/>
  <c r="H125" i="11"/>
  <c r="F125" i="11"/>
  <c r="O124" i="11"/>
  <c r="Q124" i="11" s="1"/>
  <c r="E124" i="11" s="1"/>
  <c r="H124" i="11"/>
  <c r="F124" i="11"/>
  <c r="O123" i="11"/>
  <c r="P123" i="11" s="1"/>
  <c r="H123" i="11"/>
  <c r="F123" i="11"/>
  <c r="O122" i="11"/>
  <c r="P122" i="11" s="1"/>
  <c r="H122" i="11"/>
  <c r="F122" i="11"/>
  <c r="O121" i="11"/>
  <c r="P121" i="11" s="1"/>
  <c r="H121" i="11"/>
  <c r="F121" i="11"/>
  <c r="O120" i="11"/>
  <c r="P120" i="11" s="1"/>
  <c r="H120" i="11"/>
  <c r="F120" i="11"/>
  <c r="O119" i="11"/>
  <c r="P119" i="11" s="1"/>
  <c r="H119" i="11"/>
  <c r="F119" i="11"/>
  <c r="O118" i="11"/>
  <c r="P118" i="11" s="1"/>
  <c r="H118" i="11"/>
  <c r="F118" i="11"/>
  <c r="O117" i="11"/>
  <c r="P117" i="11" s="1"/>
  <c r="H117" i="11"/>
  <c r="F117" i="11"/>
  <c r="O116" i="11"/>
  <c r="P116" i="11" s="1"/>
  <c r="H116" i="11"/>
  <c r="F116" i="11"/>
  <c r="O115" i="11"/>
  <c r="H115" i="11"/>
  <c r="F115" i="11"/>
  <c r="O114" i="11"/>
  <c r="P114" i="11" s="1"/>
  <c r="H114" i="11"/>
  <c r="F114" i="11"/>
  <c r="O113" i="11"/>
  <c r="H113" i="11"/>
  <c r="F113" i="11"/>
  <c r="O112" i="11"/>
  <c r="H112" i="11"/>
  <c r="F112" i="11"/>
  <c r="O111" i="11"/>
  <c r="P111" i="11" s="1"/>
  <c r="H111" i="11"/>
  <c r="F111" i="11"/>
  <c r="O110" i="11"/>
  <c r="P110" i="11" s="1"/>
  <c r="H110" i="11"/>
  <c r="F110" i="11"/>
  <c r="O109" i="11"/>
  <c r="H109" i="11"/>
  <c r="F109" i="11"/>
  <c r="O108" i="11"/>
  <c r="P108" i="11" s="1"/>
  <c r="H108" i="11"/>
  <c r="F108" i="11"/>
  <c r="O107" i="11"/>
  <c r="P107" i="11" s="1"/>
  <c r="H107" i="11"/>
  <c r="F107" i="11"/>
  <c r="O106" i="11"/>
  <c r="P106" i="11" s="1"/>
  <c r="H106" i="11"/>
  <c r="F106" i="11"/>
  <c r="O105" i="11"/>
  <c r="P105" i="11" s="1"/>
  <c r="H105" i="11"/>
  <c r="F105" i="11"/>
  <c r="O104" i="11"/>
  <c r="P104" i="11" s="1"/>
  <c r="H104" i="11"/>
  <c r="F104" i="11"/>
  <c r="O103" i="11"/>
  <c r="P103" i="11" s="1"/>
  <c r="H103" i="11"/>
  <c r="F103" i="11"/>
  <c r="O102" i="11"/>
  <c r="P102" i="11" s="1"/>
  <c r="H102" i="11"/>
  <c r="F102" i="11"/>
  <c r="O101" i="11"/>
  <c r="P101" i="11" s="1"/>
  <c r="H101" i="11"/>
  <c r="F101" i="11"/>
  <c r="O100" i="11"/>
  <c r="P100" i="11" s="1"/>
  <c r="H100" i="11"/>
  <c r="F100" i="11"/>
  <c r="O99" i="11"/>
  <c r="H99" i="11"/>
  <c r="F99" i="11"/>
  <c r="O98" i="11"/>
  <c r="H98" i="11"/>
  <c r="F98" i="11"/>
  <c r="O97" i="11"/>
  <c r="H97" i="11"/>
  <c r="F97" i="11"/>
  <c r="O96" i="11"/>
  <c r="H96" i="11"/>
  <c r="F96" i="11"/>
  <c r="O95" i="11"/>
  <c r="P95" i="11" s="1"/>
  <c r="H95" i="11"/>
  <c r="F95" i="11"/>
  <c r="O94" i="11"/>
  <c r="P94" i="11" s="1"/>
  <c r="H94" i="11"/>
  <c r="F94" i="11"/>
  <c r="O93" i="11"/>
  <c r="P93" i="11" s="1"/>
  <c r="H93" i="11"/>
  <c r="F93" i="11"/>
  <c r="O92" i="11"/>
  <c r="P92" i="11" s="1"/>
  <c r="H92" i="11"/>
  <c r="F92" i="11"/>
  <c r="O91" i="11"/>
  <c r="H91" i="11"/>
  <c r="F91" i="11"/>
  <c r="O90" i="11"/>
  <c r="H90" i="11"/>
  <c r="F90" i="11"/>
  <c r="O89" i="11"/>
  <c r="P89" i="11" s="1"/>
  <c r="H89" i="11"/>
  <c r="F89" i="11"/>
  <c r="O88" i="11"/>
  <c r="P88" i="11" s="1"/>
  <c r="H88" i="11"/>
  <c r="F88" i="11"/>
  <c r="O87" i="11"/>
  <c r="H87" i="11"/>
  <c r="F87" i="11"/>
  <c r="O86" i="11"/>
  <c r="P86" i="11" s="1"/>
  <c r="H86" i="11"/>
  <c r="F86" i="11"/>
  <c r="O85" i="11"/>
  <c r="Q85" i="11" s="1"/>
  <c r="E85" i="11" s="1"/>
  <c r="H85" i="11"/>
  <c r="F85" i="11"/>
  <c r="O84" i="11"/>
  <c r="P84" i="11" s="1"/>
  <c r="H84" i="11"/>
  <c r="F84" i="11"/>
  <c r="O83" i="11"/>
  <c r="P83" i="11" s="1"/>
  <c r="H83" i="11"/>
  <c r="F83" i="11"/>
  <c r="O82" i="11"/>
  <c r="H82" i="11"/>
  <c r="F82" i="11"/>
  <c r="O81" i="11"/>
  <c r="H81" i="11"/>
  <c r="F81" i="11"/>
  <c r="O80" i="11"/>
  <c r="H80" i="11"/>
  <c r="F80" i="11"/>
  <c r="O79" i="11"/>
  <c r="H79" i="11"/>
  <c r="F79" i="11"/>
  <c r="O78" i="11"/>
  <c r="H78" i="11"/>
  <c r="F78" i="11"/>
  <c r="O77" i="11"/>
  <c r="P77" i="11" s="1"/>
  <c r="H77" i="11"/>
  <c r="F77" i="11"/>
  <c r="O76" i="11"/>
  <c r="H76" i="11"/>
  <c r="F76" i="11"/>
  <c r="O75" i="11"/>
  <c r="P75" i="11" s="1"/>
  <c r="H75" i="11"/>
  <c r="F75" i="11"/>
  <c r="O74" i="11"/>
  <c r="P74" i="11" s="1"/>
  <c r="H74" i="11"/>
  <c r="F74" i="11"/>
  <c r="O73" i="11"/>
  <c r="Q73" i="11" s="1"/>
  <c r="E73" i="11" s="1"/>
  <c r="H73" i="11"/>
  <c r="F73" i="11"/>
  <c r="O72" i="11"/>
  <c r="P72" i="11" s="1"/>
  <c r="H72" i="11"/>
  <c r="F72" i="11"/>
  <c r="O71" i="11"/>
  <c r="P71" i="11" s="1"/>
  <c r="H71" i="11"/>
  <c r="F71" i="11"/>
  <c r="O70" i="11"/>
  <c r="P70" i="11" s="1"/>
  <c r="H70" i="11"/>
  <c r="F70" i="11"/>
  <c r="O69" i="11"/>
  <c r="H69" i="11"/>
  <c r="F69" i="11"/>
  <c r="O68" i="11"/>
  <c r="P68" i="11" s="1"/>
  <c r="H68" i="11"/>
  <c r="F68" i="11"/>
  <c r="O67" i="11"/>
  <c r="P67" i="11" s="1"/>
  <c r="H67" i="11"/>
  <c r="F67" i="11"/>
  <c r="O66" i="11"/>
  <c r="P66" i="11" s="1"/>
  <c r="H66" i="11"/>
  <c r="F66" i="11"/>
  <c r="O65" i="11"/>
  <c r="H65" i="11"/>
  <c r="F65" i="11"/>
  <c r="O64" i="11"/>
  <c r="H64" i="11"/>
  <c r="F64" i="11"/>
  <c r="O63" i="11"/>
  <c r="P63" i="11" s="1"/>
  <c r="H63" i="11"/>
  <c r="F63" i="11"/>
  <c r="O62" i="11"/>
  <c r="P62" i="11" s="1"/>
  <c r="H62" i="11"/>
  <c r="F62" i="11"/>
  <c r="O61" i="11"/>
  <c r="P61" i="11" s="1"/>
  <c r="H61" i="11"/>
  <c r="F61" i="11"/>
  <c r="O60" i="11"/>
  <c r="P60" i="11" s="1"/>
  <c r="H60" i="11"/>
  <c r="F60" i="11"/>
  <c r="O59" i="11"/>
  <c r="P59" i="11" s="1"/>
  <c r="H59" i="11"/>
  <c r="F59" i="11"/>
  <c r="O58" i="11"/>
  <c r="H58" i="11"/>
  <c r="F58" i="11"/>
  <c r="O57" i="11"/>
  <c r="H57" i="11"/>
  <c r="F57" i="11"/>
  <c r="O56" i="11"/>
  <c r="P56" i="11" s="1"/>
  <c r="H56" i="11"/>
  <c r="F56" i="11"/>
  <c r="O55" i="11"/>
  <c r="P55" i="11" s="1"/>
  <c r="H55" i="11"/>
  <c r="F55" i="11"/>
  <c r="O54" i="11"/>
  <c r="P54" i="11" s="1"/>
  <c r="H54" i="11"/>
  <c r="F54" i="11"/>
  <c r="O53" i="11"/>
  <c r="P53" i="11" s="1"/>
  <c r="H53" i="11"/>
  <c r="F53" i="11"/>
  <c r="O52" i="11"/>
  <c r="P52" i="11" s="1"/>
  <c r="H52" i="11"/>
  <c r="F52" i="11"/>
  <c r="O51" i="11"/>
  <c r="Q51" i="11" s="1"/>
  <c r="E51" i="11" s="1"/>
  <c r="H51" i="11"/>
  <c r="F51" i="11"/>
  <c r="O50" i="11"/>
  <c r="P50" i="11" s="1"/>
  <c r="H50" i="11"/>
  <c r="F50" i="11"/>
  <c r="O49" i="11"/>
  <c r="H49" i="11"/>
  <c r="F49" i="11"/>
  <c r="O48" i="11"/>
  <c r="P48" i="11" s="1"/>
  <c r="H48" i="11"/>
  <c r="F48" i="11"/>
  <c r="O47" i="11"/>
  <c r="P47" i="11" s="1"/>
  <c r="H47" i="11"/>
  <c r="F47" i="11"/>
  <c r="O46" i="11"/>
  <c r="P46" i="11" s="1"/>
  <c r="H46" i="11"/>
  <c r="F46" i="11"/>
  <c r="O45" i="11"/>
  <c r="P45" i="11" s="1"/>
  <c r="H45" i="11"/>
  <c r="F45" i="11"/>
  <c r="O44" i="11"/>
  <c r="P44" i="11" s="1"/>
  <c r="H44" i="11"/>
  <c r="F44" i="11"/>
  <c r="O43" i="11"/>
  <c r="Q43" i="11" s="1"/>
  <c r="E43" i="11" s="1"/>
  <c r="H43" i="11"/>
  <c r="F43" i="11"/>
  <c r="O42" i="11"/>
  <c r="P42" i="11" s="1"/>
  <c r="H42" i="11"/>
  <c r="F42" i="11"/>
  <c r="O41" i="11"/>
  <c r="P41" i="11" s="1"/>
  <c r="H41" i="11"/>
  <c r="F41" i="11"/>
  <c r="O40" i="11"/>
  <c r="Q40" i="11" s="1"/>
  <c r="E40" i="11" s="1"/>
  <c r="H40" i="11"/>
  <c r="F40" i="11"/>
  <c r="O39" i="11"/>
  <c r="P39" i="11" s="1"/>
  <c r="H39" i="11"/>
  <c r="F39" i="11"/>
  <c r="O38" i="11"/>
  <c r="Q38" i="11" s="1"/>
  <c r="E38" i="11" s="1"/>
  <c r="H38" i="11"/>
  <c r="F38" i="11"/>
  <c r="O37" i="11"/>
  <c r="Q37" i="11" s="1"/>
  <c r="E37" i="11" s="1"/>
  <c r="H37" i="11"/>
  <c r="F37" i="11"/>
  <c r="O36" i="11"/>
  <c r="P36" i="11" s="1"/>
  <c r="H36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K1" i="4" s="1"/>
  <c r="G5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J3" i="4"/>
  <c r="Q99" i="14"/>
  <c r="E99" i="14" s="1"/>
  <c r="Q82" i="14"/>
  <c r="E82" i="14" s="1"/>
  <c r="P154" i="14"/>
  <c r="P142" i="14"/>
  <c r="H145" i="11"/>
  <c r="Q106" i="11"/>
  <c r="E106" i="11" s="1"/>
  <c r="Q125" i="11"/>
  <c r="E125" i="11" s="1"/>
  <c r="Q68" i="11"/>
  <c r="E68" i="11" s="1"/>
  <c r="Q141" i="14"/>
  <c r="E141" i="14" s="1"/>
  <c r="F36" i="11"/>
  <c r="Q109" i="14"/>
  <c r="E109" i="14" s="1"/>
  <c r="P145" i="14"/>
  <c r="Q79" i="14"/>
  <c r="E79" i="14" s="1"/>
  <c r="Q53" i="14"/>
  <c r="E53" i="14" s="1"/>
  <c r="Q42" i="14"/>
  <c r="E42" i="14" s="1"/>
  <c r="P148" i="14"/>
  <c r="Q123" i="11"/>
  <c r="E123" i="11" s="1"/>
  <c r="Q42" i="11"/>
  <c r="E42" i="11" s="1"/>
  <c r="Q93" i="11"/>
  <c r="E93" i="11" s="1"/>
  <c r="Q50" i="11"/>
  <c r="E50" i="11" s="1"/>
  <c r="Q153" i="14"/>
  <c r="E153" i="14" s="1"/>
  <c r="Q151" i="14"/>
  <c r="E151" i="14" s="1"/>
  <c r="S28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3" i="14"/>
  <c r="S152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9" i="14"/>
  <c r="S168" i="14"/>
  <c r="S170" i="14"/>
  <c r="S171" i="14"/>
  <c r="S172" i="14"/>
  <c r="S173" i="14"/>
  <c r="S174" i="14"/>
  <c r="S175" i="14"/>
  <c r="S176" i="14"/>
  <c r="S178" i="14"/>
  <c r="S177" i="14"/>
  <c r="Q77" i="11" l="1"/>
  <c r="E77" i="11" s="1"/>
  <c r="Q101" i="11"/>
  <c r="E101" i="11" s="1"/>
  <c r="AB136" i="11"/>
  <c r="Q59" i="11"/>
  <c r="E59" i="11" s="1"/>
  <c r="Q103" i="11"/>
  <c r="E103" i="11" s="1"/>
  <c r="P144" i="11"/>
  <c r="Q117" i="14"/>
  <c r="E117" i="14" s="1"/>
  <c r="P150" i="14"/>
  <c r="Q46" i="14"/>
  <c r="E46" i="14" s="1"/>
  <c r="Q38" i="14"/>
  <c r="E38" i="14" s="1"/>
  <c r="Q57" i="14"/>
  <c r="E57" i="14" s="1"/>
  <c r="Q37" i="14"/>
  <c r="E37" i="14" s="1"/>
  <c r="G3" i="4"/>
  <c r="Q126" i="11"/>
  <c r="E126" i="11" s="1"/>
  <c r="Q138" i="11"/>
  <c r="E138" i="11" s="1"/>
  <c r="Q44" i="11"/>
  <c r="E44" i="11" s="1"/>
  <c r="Q62" i="11"/>
  <c r="E62" i="11" s="1"/>
  <c r="Q117" i="11"/>
  <c r="E117" i="11" s="1"/>
  <c r="Q86" i="11"/>
  <c r="E86" i="11" s="1"/>
  <c r="Q102" i="11"/>
  <c r="E102" i="11" s="1"/>
  <c r="M191" i="14"/>
  <c r="AB190" i="14"/>
  <c r="P196" i="14"/>
  <c r="Q43" i="14"/>
  <c r="E43" i="14" s="1"/>
  <c r="Q123" i="14"/>
  <c r="E123" i="14" s="1"/>
  <c r="Q52" i="14"/>
  <c r="E52" i="14" s="1"/>
  <c r="Q63" i="14"/>
  <c r="E63" i="14" s="1"/>
  <c r="Q59" i="14"/>
  <c r="E59" i="14" s="1"/>
  <c r="Q111" i="14"/>
  <c r="E111" i="14" s="1"/>
  <c r="AB192" i="14"/>
  <c r="M189" i="14"/>
  <c r="P197" i="14"/>
  <c r="Q104" i="11"/>
  <c r="E104" i="11" s="1"/>
  <c r="Q141" i="11"/>
  <c r="E141" i="11" s="1"/>
  <c r="Q52" i="11"/>
  <c r="E52" i="11" s="1"/>
  <c r="Q48" i="11"/>
  <c r="E48" i="11" s="1"/>
  <c r="Q128" i="11"/>
  <c r="E128" i="11" s="1"/>
  <c r="Q56" i="11"/>
  <c r="E56" i="11" s="1"/>
  <c r="Q47" i="11"/>
  <c r="E47" i="11" s="1"/>
  <c r="Q84" i="11"/>
  <c r="E84" i="11" s="1"/>
  <c r="Q116" i="11"/>
  <c r="E116" i="11" s="1"/>
  <c r="Q92" i="11"/>
  <c r="E92" i="11" s="1"/>
  <c r="P142" i="11"/>
  <c r="Q95" i="11"/>
  <c r="E95" i="11" s="1"/>
  <c r="Q88" i="11"/>
  <c r="E88" i="11" s="1"/>
  <c r="Q127" i="11"/>
  <c r="E127" i="11" s="1"/>
  <c r="Q60" i="11"/>
  <c r="E60" i="11" s="1"/>
  <c r="Q143" i="11"/>
  <c r="E143" i="11" s="1"/>
  <c r="Q118" i="11"/>
  <c r="E118" i="11" s="1"/>
  <c r="Q120" i="11"/>
  <c r="E120" i="11" s="1"/>
  <c r="P138" i="14"/>
  <c r="Q49" i="14"/>
  <c r="E49" i="14" s="1"/>
  <c r="Q41" i="14"/>
  <c r="E41" i="14" s="1"/>
  <c r="Q65" i="14"/>
  <c r="E65" i="14" s="1"/>
  <c r="Q132" i="14"/>
  <c r="E132" i="14" s="1"/>
  <c r="Q46" i="11"/>
  <c r="E46" i="11" s="1"/>
  <c r="Q45" i="11"/>
  <c r="E45" i="11" s="1"/>
  <c r="Q100" i="11"/>
  <c r="E100" i="11" s="1"/>
  <c r="Q137" i="11"/>
  <c r="E137" i="11" s="1"/>
  <c r="Q132" i="11"/>
  <c r="E132" i="11" s="1"/>
  <c r="Q72" i="11"/>
  <c r="E72" i="11" s="1"/>
  <c r="Q114" i="11"/>
  <c r="E114" i="11" s="1"/>
  <c r="Q108" i="11"/>
  <c r="E108" i="11" s="1"/>
  <c r="AB140" i="11"/>
  <c r="AB195" i="11"/>
  <c r="AB147" i="14"/>
  <c r="P168" i="14"/>
  <c r="Q170" i="14"/>
  <c r="E170" i="14" s="1"/>
  <c r="M174" i="14"/>
  <c r="M171" i="14"/>
  <c r="M169" i="14"/>
  <c r="M178" i="14"/>
  <c r="P177" i="14"/>
  <c r="Q28" i="14"/>
  <c r="E28" i="14" s="1"/>
  <c r="AB28" i="14" s="1"/>
  <c r="Q88" i="14"/>
  <c r="E88" i="14" s="1"/>
  <c r="P162" i="14"/>
  <c r="Q174" i="14"/>
  <c r="E174" i="14" s="1"/>
  <c r="M172" i="14"/>
  <c r="Q171" i="14"/>
  <c r="E171" i="14" s="1"/>
  <c r="M170" i="14"/>
  <c r="P178" i="14"/>
  <c r="P176" i="14"/>
  <c r="H5" i="16"/>
  <c r="Q75" i="11"/>
  <c r="E75" i="11" s="1"/>
  <c r="Q41" i="11"/>
  <c r="E41" i="11" s="1"/>
  <c r="Q119" i="11"/>
  <c r="E119" i="11" s="1"/>
  <c r="Q130" i="11"/>
  <c r="E130" i="11" s="1"/>
  <c r="Q134" i="11"/>
  <c r="E134" i="11" s="1"/>
  <c r="Q111" i="11"/>
  <c r="E111" i="11" s="1"/>
  <c r="Q66" i="11"/>
  <c r="E66" i="11" s="1"/>
  <c r="Q83" i="11"/>
  <c r="E83" i="11" s="1"/>
  <c r="AB83" i="11" s="1"/>
  <c r="Q94" i="11"/>
  <c r="E94" i="11" s="1"/>
  <c r="Q139" i="11"/>
  <c r="E139" i="11" s="1"/>
  <c r="Q54" i="11"/>
  <c r="E54" i="11" s="1"/>
  <c r="Q122" i="11"/>
  <c r="E122" i="11" s="1"/>
  <c r="Q107" i="11"/>
  <c r="E107" i="11" s="1"/>
  <c r="Q63" i="11"/>
  <c r="E63" i="11" s="1"/>
  <c r="Q110" i="11"/>
  <c r="E110" i="11" s="1"/>
  <c r="P124" i="11"/>
  <c r="Q55" i="11"/>
  <c r="E55" i="11" s="1"/>
  <c r="Q67" i="11"/>
  <c r="E67" i="11" s="1"/>
  <c r="Q149" i="14"/>
  <c r="E149" i="14" s="1"/>
  <c r="Q146" i="14"/>
  <c r="E146" i="14" s="1"/>
  <c r="Q40" i="14"/>
  <c r="E40" i="14" s="1"/>
  <c r="AB40" i="14" s="1"/>
  <c r="Q44" i="14"/>
  <c r="E44" i="14" s="1"/>
  <c r="Q69" i="14"/>
  <c r="E69" i="14" s="1"/>
  <c r="Q133" i="14"/>
  <c r="E133" i="14" s="1"/>
  <c r="P135" i="14"/>
  <c r="Q55" i="14"/>
  <c r="E55" i="14" s="1"/>
  <c r="P152" i="14"/>
  <c r="Q81" i="14"/>
  <c r="E81" i="14" s="1"/>
  <c r="Q89" i="14"/>
  <c r="E89" i="14" s="1"/>
  <c r="Q97" i="14"/>
  <c r="E97" i="14" s="1"/>
  <c r="Q118" i="14"/>
  <c r="E118" i="14" s="1"/>
  <c r="Q58" i="14"/>
  <c r="E58" i="14" s="1"/>
  <c r="P36" i="14"/>
  <c r="P39" i="14"/>
  <c r="P45" i="14"/>
  <c r="P47" i="14"/>
  <c r="M182" i="14"/>
  <c r="N182" i="14" s="1"/>
  <c r="P181" i="14"/>
  <c r="Q85" i="14"/>
  <c r="E85" i="14" s="1"/>
  <c r="Q77" i="14"/>
  <c r="E77" i="14" s="1"/>
  <c r="Q113" i="14"/>
  <c r="E113" i="14" s="1"/>
  <c r="Q121" i="14"/>
  <c r="E121" i="14" s="1"/>
  <c r="Q129" i="14"/>
  <c r="E129" i="14" s="1"/>
  <c r="P182" i="14"/>
  <c r="P188" i="14"/>
  <c r="M195" i="14"/>
  <c r="N195" i="14" s="1"/>
  <c r="Q101" i="14"/>
  <c r="E101" i="14" s="1"/>
  <c r="AB101" i="14" s="1"/>
  <c r="P139" i="14"/>
  <c r="Q73" i="14"/>
  <c r="E73" i="14" s="1"/>
  <c r="Q163" i="14"/>
  <c r="E163" i="14" s="1"/>
  <c r="Q172" i="14"/>
  <c r="E172" i="14" s="1"/>
  <c r="M181" i="14"/>
  <c r="M188" i="14"/>
  <c r="AB196" i="14"/>
  <c r="P35" i="14"/>
  <c r="Q53" i="11"/>
  <c r="E53" i="11" s="1"/>
  <c r="Q70" i="11"/>
  <c r="E70" i="11" s="1"/>
  <c r="Q89" i="11"/>
  <c r="E89" i="11" s="1"/>
  <c r="Q74" i="11"/>
  <c r="E74" i="11" s="1"/>
  <c r="Q39" i="11"/>
  <c r="E39" i="11" s="1"/>
  <c r="Q71" i="11"/>
  <c r="E71" i="11" s="1"/>
  <c r="P73" i="11"/>
  <c r="P85" i="11"/>
  <c r="AB149" i="11"/>
  <c r="AB145" i="11"/>
  <c r="AB175" i="11"/>
  <c r="AB173" i="11"/>
  <c r="AB171" i="11"/>
  <c r="Q61" i="11"/>
  <c r="E61" i="11" s="1"/>
  <c r="Q105" i="11"/>
  <c r="E105" i="11" s="1"/>
  <c r="AB105" i="11" s="1"/>
  <c r="AB199" i="11"/>
  <c r="Q112" i="14"/>
  <c r="E112" i="14" s="1"/>
  <c r="Q68" i="14"/>
  <c r="E68" i="14" s="1"/>
  <c r="AB37" i="14"/>
  <c r="AB38" i="14"/>
  <c r="AB41" i="14"/>
  <c r="AB46" i="14"/>
  <c r="AB88" i="14"/>
  <c r="AB144" i="14"/>
  <c r="Q160" i="14"/>
  <c r="E160" i="14" s="1"/>
  <c r="AB162" i="14"/>
  <c r="P198" i="14"/>
  <c r="Q195" i="14"/>
  <c r="E195" i="14" s="1"/>
  <c r="Q96" i="14"/>
  <c r="E96" i="14" s="1"/>
  <c r="Q60" i="14"/>
  <c r="E60" i="14" s="1"/>
  <c r="Q161" i="14"/>
  <c r="E161" i="14" s="1"/>
  <c r="M161" i="14"/>
  <c r="N161" i="14" s="1"/>
  <c r="M157" i="14"/>
  <c r="N157" i="14" s="1"/>
  <c r="M153" i="14"/>
  <c r="M149" i="14"/>
  <c r="N149" i="14" s="1"/>
  <c r="Q165" i="14"/>
  <c r="E165" i="14" s="1"/>
  <c r="M176" i="14"/>
  <c r="M183" i="14"/>
  <c r="N183" i="14" s="1"/>
  <c r="M184" i="14"/>
  <c r="N184" i="14" s="1"/>
  <c r="Q184" i="14"/>
  <c r="E184" i="14" s="1"/>
  <c r="M186" i="14"/>
  <c r="Q186" i="14"/>
  <c r="E186" i="14" s="1"/>
  <c r="Q140" i="14"/>
  <c r="E140" i="14" s="1"/>
  <c r="Q124" i="14"/>
  <c r="E124" i="14" s="1"/>
  <c r="AB124" i="14" s="1"/>
  <c r="Q76" i="14"/>
  <c r="E76" i="14" s="1"/>
  <c r="AB65" i="14"/>
  <c r="AB135" i="14"/>
  <c r="AB139" i="14"/>
  <c r="AB138" i="14"/>
  <c r="P147" i="14"/>
  <c r="AB155" i="14"/>
  <c r="M163" i="14"/>
  <c r="N163" i="14" s="1"/>
  <c r="M159" i="14"/>
  <c r="M155" i="14"/>
  <c r="N155" i="14" s="1"/>
  <c r="M151" i="14"/>
  <c r="M147" i="14"/>
  <c r="N147" i="14" s="1"/>
  <c r="M143" i="14"/>
  <c r="M139" i="14"/>
  <c r="M135" i="14"/>
  <c r="M131" i="14"/>
  <c r="N131" i="14" s="1"/>
  <c r="M127" i="14"/>
  <c r="M123" i="14"/>
  <c r="N123" i="14" s="1"/>
  <c r="M119" i="14"/>
  <c r="M115" i="14"/>
  <c r="N115" i="14" s="1"/>
  <c r="M111" i="14"/>
  <c r="N111" i="14" s="1"/>
  <c r="M107" i="14"/>
  <c r="N107" i="14" s="1"/>
  <c r="M103" i="14"/>
  <c r="M99" i="14"/>
  <c r="N99" i="14" s="1"/>
  <c r="M95" i="14"/>
  <c r="M91" i="14"/>
  <c r="N91" i="14" s="1"/>
  <c r="M87" i="14"/>
  <c r="M83" i="14"/>
  <c r="N83" i="14" s="1"/>
  <c r="M79" i="14"/>
  <c r="M75" i="14"/>
  <c r="N75" i="14" s="1"/>
  <c r="M71" i="14"/>
  <c r="N71" i="14" s="1"/>
  <c r="M67" i="14"/>
  <c r="M63" i="14"/>
  <c r="N63" i="14" s="1"/>
  <c r="M59" i="14"/>
  <c r="N59" i="14" s="1"/>
  <c r="M55" i="14"/>
  <c r="N55" i="14" s="1"/>
  <c r="M51" i="14"/>
  <c r="N51" i="14" s="1"/>
  <c r="M47" i="14"/>
  <c r="M43" i="14"/>
  <c r="N43" i="14" s="1"/>
  <c r="M39" i="14"/>
  <c r="M35" i="14"/>
  <c r="N35" i="14" s="1"/>
  <c r="P167" i="14"/>
  <c r="M167" i="14"/>
  <c r="N167" i="14" s="1"/>
  <c r="M175" i="14"/>
  <c r="P183" i="14"/>
  <c r="P185" i="14"/>
  <c r="M197" i="14"/>
  <c r="N197" i="14" s="1"/>
  <c r="P37" i="11"/>
  <c r="P38" i="11"/>
  <c r="P40" i="11"/>
  <c r="P43" i="11"/>
  <c r="AB46" i="11"/>
  <c r="AB47" i="11"/>
  <c r="AB48" i="11"/>
  <c r="P51" i="11"/>
  <c r="AB89" i="11"/>
  <c r="AB93" i="11"/>
  <c r="AB106" i="11"/>
  <c r="AB110" i="11"/>
  <c r="AB130" i="11"/>
  <c r="AB134" i="11"/>
  <c r="AB138" i="11"/>
  <c r="AB139" i="11"/>
  <c r="AB143" i="11"/>
  <c r="AB146" i="11"/>
  <c r="AB152" i="11"/>
  <c r="AB164" i="11"/>
  <c r="AB45" i="11"/>
  <c r="AB61" i="11"/>
  <c r="AB62" i="11"/>
  <c r="AB63" i="11"/>
  <c r="AB68" i="11"/>
  <c r="AB88" i="11"/>
  <c r="AB92" i="11"/>
  <c r="AB100" i="11"/>
  <c r="AB101" i="11"/>
  <c r="AB102" i="11"/>
  <c r="AB103" i="11"/>
  <c r="AB104" i="11"/>
  <c r="AB117" i="11"/>
  <c r="AB122" i="11"/>
  <c r="Q131" i="11"/>
  <c r="E131" i="11" s="1"/>
  <c r="AB131" i="11" s="1"/>
  <c r="P131" i="11"/>
  <c r="Q135" i="11"/>
  <c r="E135" i="11" s="1"/>
  <c r="AB135" i="11" s="1"/>
  <c r="AB37" i="11"/>
  <c r="AB38" i="11"/>
  <c r="AB39" i="11"/>
  <c r="AB40" i="11"/>
  <c r="AB41" i="11"/>
  <c r="AB42" i="11"/>
  <c r="AB43" i="11"/>
  <c r="AB44" i="11"/>
  <c r="AB50" i="11"/>
  <c r="AB51" i="11"/>
  <c r="AB52" i="11"/>
  <c r="AB53" i="11"/>
  <c r="AB54" i="11"/>
  <c r="AB55" i="11"/>
  <c r="AB56" i="11"/>
  <c r="AB60" i="11"/>
  <c r="AB67" i="11"/>
  <c r="AB77" i="11"/>
  <c r="AB95" i="11"/>
  <c r="AB108" i="11"/>
  <c r="AB116" i="11"/>
  <c r="AB128" i="11"/>
  <c r="AB132" i="11"/>
  <c r="AB137" i="11"/>
  <c r="P140" i="11"/>
  <c r="AB141" i="11"/>
  <c r="AB147" i="11"/>
  <c r="AB154" i="11"/>
  <c r="AB162" i="11"/>
  <c r="AB59" i="11"/>
  <c r="AB66" i="11"/>
  <c r="AB70" i="11"/>
  <c r="AB71" i="11"/>
  <c r="AB72" i="11"/>
  <c r="AB73" i="11"/>
  <c r="AB74" i="11"/>
  <c r="AB75" i="11"/>
  <c r="AB84" i="11"/>
  <c r="AB85" i="11"/>
  <c r="AB86" i="11"/>
  <c r="AB94" i="11"/>
  <c r="AB107" i="11"/>
  <c r="Q109" i="11"/>
  <c r="E109" i="11" s="1"/>
  <c r="AB109" i="11" s="1"/>
  <c r="P109" i="11"/>
  <c r="AB111" i="11"/>
  <c r="AB120" i="11"/>
  <c r="AB124" i="11"/>
  <c r="AB125" i="11"/>
  <c r="AB126" i="11"/>
  <c r="AB127" i="11"/>
  <c r="Q129" i="11"/>
  <c r="E129" i="11" s="1"/>
  <c r="AB129" i="11" s="1"/>
  <c r="P129" i="11"/>
  <c r="Q133" i="11"/>
  <c r="E133" i="11" s="1"/>
  <c r="AB133" i="11" s="1"/>
  <c r="P133" i="11"/>
  <c r="AB142" i="11"/>
  <c r="AB159" i="11"/>
  <c r="AB157" i="11"/>
  <c r="AB155" i="11"/>
  <c r="AB153" i="11"/>
  <c r="AB151" i="11"/>
  <c r="AB165" i="11"/>
  <c r="AB163" i="11"/>
  <c r="AB161" i="11"/>
  <c r="M147" i="11"/>
  <c r="N147" i="11" s="1"/>
  <c r="M143" i="11"/>
  <c r="M139" i="11"/>
  <c r="N139" i="11" s="1"/>
  <c r="M135" i="11"/>
  <c r="N135" i="11" s="1"/>
  <c r="M131" i="11"/>
  <c r="M127" i="11"/>
  <c r="M123" i="11"/>
  <c r="N123" i="11" s="1"/>
  <c r="M119" i="11"/>
  <c r="N119" i="11" s="1"/>
  <c r="M115" i="11"/>
  <c r="N115" i="11" s="1"/>
  <c r="M111" i="11"/>
  <c r="N111" i="11" s="1"/>
  <c r="M107" i="11"/>
  <c r="N107" i="11" s="1"/>
  <c r="M103" i="11"/>
  <c r="N103" i="11" s="1"/>
  <c r="M99" i="11"/>
  <c r="N99" i="11" s="1"/>
  <c r="M95" i="11"/>
  <c r="N95" i="11" s="1"/>
  <c r="M91" i="11"/>
  <c r="N91" i="11" s="1"/>
  <c r="M87" i="11"/>
  <c r="N87" i="11" s="1"/>
  <c r="M83" i="11"/>
  <c r="N83" i="11" s="1"/>
  <c r="M79" i="11"/>
  <c r="N79" i="11" s="1"/>
  <c r="M75" i="11"/>
  <c r="N75" i="11" s="1"/>
  <c r="M71" i="11"/>
  <c r="N71" i="11" s="1"/>
  <c r="M67" i="11"/>
  <c r="M63" i="11"/>
  <c r="N63" i="11" s="1"/>
  <c r="M59" i="11"/>
  <c r="M55" i="11"/>
  <c r="N55" i="11" s="1"/>
  <c r="M51" i="11"/>
  <c r="N51" i="11" s="1"/>
  <c r="M47" i="11"/>
  <c r="N47" i="11" s="1"/>
  <c r="M43" i="11"/>
  <c r="N43" i="11" s="1"/>
  <c r="M39" i="11"/>
  <c r="N39" i="11" s="1"/>
  <c r="AB184" i="11"/>
  <c r="AB189" i="11"/>
  <c r="AB191" i="11"/>
  <c r="AB114" i="11"/>
  <c r="AB118" i="11"/>
  <c r="AB119" i="11"/>
  <c r="AB123" i="11"/>
  <c r="AB144" i="11"/>
  <c r="AB150" i="11"/>
  <c r="AB148" i="11"/>
  <c r="AB160" i="11"/>
  <c r="AB158" i="11"/>
  <c r="AB156" i="11"/>
  <c r="M150" i="11"/>
  <c r="N150" i="11" s="1"/>
  <c r="M146" i="11"/>
  <c r="N146" i="11" s="1"/>
  <c r="M142" i="11"/>
  <c r="N142" i="11" s="1"/>
  <c r="M138" i="11"/>
  <c r="N138" i="11" s="1"/>
  <c r="M134" i="11"/>
  <c r="N134" i="11" s="1"/>
  <c r="M130" i="11"/>
  <c r="N130" i="11" s="1"/>
  <c r="M126" i="11"/>
  <c r="N126" i="11" s="1"/>
  <c r="M122" i="11"/>
  <c r="N122" i="11" s="1"/>
  <c r="M118" i="11"/>
  <c r="N118" i="11" s="1"/>
  <c r="M114" i="11"/>
  <c r="N114" i="11" s="1"/>
  <c r="M110" i="11"/>
  <c r="N110" i="11" s="1"/>
  <c r="M106" i="11"/>
  <c r="N106" i="11" s="1"/>
  <c r="M102" i="11"/>
  <c r="N102" i="11" s="1"/>
  <c r="M98" i="11"/>
  <c r="N98" i="11" s="1"/>
  <c r="M94" i="11"/>
  <c r="N94" i="11" s="1"/>
  <c r="M90" i="11"/>
  <c r="N90" i="11" s="1"/>
  <c r="M86" i="11"/>
  <c r="N86" i="11" s="1"/>
  <c r="M82" i="11"/>
  <c r="N82" i="11" s="1"/>
  <c r="M78" i="11"/>
  <c r="N78" i="11" s="1"/>
  <c r="M74" i="11"/>
  <c r="N74" i="11" s="1"/>
  <c r="M70" i="11"/>
  <c r="N70" i="11" s="1"/>
  <c r="M66" i="11"/>
  <c r="N66" i="11" s="1"/>
  <c r="M62" i="11"/>
  <c r="N62" i="11" s="1"/>
  <c r="M58" i="11"/>
  <c r="N58" i="11" s="1"/>
  <c r="M54" i="11"/>
  <c r="N54" i="11" s="1"/>
  <c r="M50" i="11"/>
  <c r="N50" i="11" s="1"/>
  <c r="M46" i="11"/>
  <c r="N46" i="11" s="1"/>
  <c r="M42" i="11"/>
  <c r="N42" i="11" s="1"/>
  <c r="M38" i="11"/>
  <c r="N38" i="11" s="1"/>
  <c r="AB174" i="11"/>
  <c r="AB172" i="11"/>
  <c r="AB182" i="11"/>
  <c r="AB198" i="11"/>
  <c r="AB196" i="11"/>
  <c r="M149" i="11"/>
  <c r="N149" i="11" s="1"/>
  <c r="M145" i="11"/>
  <c r="N145" i="11" s="1"/>
  <c r="M141" i="11"/>
  <c r="N141" i="11" s="1"/>
  <c r="M137" i="11"/>
  <c r="N137" i="11" s="1"/>
  <c r="M133" i="11"/>
  <c r="N133" i="11" s="1"/>
  <c r="M129" i="11"/>
  <c r="N129" i="11" s="1"/>
  <c r="M125" i="11"/>
  <c r="N125" i="11" s="1"/>
  <c r="M121" i="11"/>
  <c r="N121" i="11" s="1"/>
  <c r="M117" i="11"/>
  <c r="N117" i="11" s="1"/>
  <c r="M113" i="11"/>
  <c r="N113" i="11" s="1"/>
  <c r="M109" i="11"/>
  <c r="N109" i="11" s="1"/>
  <c r="M105" i="11"/>
  <c r="N105" i="11" s="1"/>
  <c r="M101" i="11"/>
  <c r="N101" i="11" s="1"/>
  <c r="M97" i="11"/>
  <c r="N97" i="11" s="1"/>
  <c r="M93" i="11"/>
  <c r="N93" i="11" s="1"/>
  <c r="M89" i="11"/>
  <c r="N89" i="11" s="1"/>
  <c r="M85" i="11"/>
  <c r="N85" i="11" s="1"/>
  <c r="M81" i="11"/>
  <c r="N81" i="11" s="1"/>
  <c r="M77" i="11"/>
  <c r="N77" i="11" s="1"/>
  <c r="M73" i="11"/>
  <c r="N73" i="11" s="1"/>
  <c r="M69" i="11"/>
  <c r="N69" i="11" s="1"/>
  <c r="M65" i="11"/>
  <c r="N65" i="11" s="1"/>
  <c r="M61" i="11"/>
  <c r="N61" i="11" s="1"/>
  <c r="M57" i="11"/>
  <c r="N57" i="11" s="1"/>
  <c r="M53" i="11"/>
  <c r="N53" i="11" s="1"/>
  <c r="M49" i="11"/>
  <c r="N49" i="11" s="1"/>
  <c r="M45" i="11"/>
  <c r="N45" i="11" s="1"/>
  <c r="M41" i="11"/>
  <c r="N41" i="11" s="1"/>
  <c r="M37" i="11"/>
  <c r="N37" i="11" s="1"/>
  <c r="AB166" i="11"/>
  <c r="AB169" i="11"/>
  <c r="AB167" i="11"/>
  <c r="AB179" i="11"/>
  <c r="AB177" i="11"/>
  <c r="AB183" i="11"/>
  <c r="AB180" i="11"/>
  <c r="AB186" i="11"/>
  <c r="AB187" i="11"/>
  <c r="AB194" i="11"/>
  <c r="AB192" i="11"/>
  <c r="AB190" i="11"/>
  <c r="M148" i="11"/>
  <c r="N148" i="11" s="1"/>
  <c r="M144" i="11"/>
  <c r="N144" i="11" s="1"/>
  <c r="M140" i="11"/>
  <c r="N140" i="11" s="1"/>
  <c r="M136" i="11"/>
  <c r="N136" i="11" s="1"/>
  <c r="M132" i="11"/>
  <c r="N132" i="11" s="1"/>
  <c r="M128" i="11"/>
  <c r="N128" i="11" s="1"/>
  <c r="M124" i="11"/>
  <c r="N124" i="11" s="1"/>
  <c r="M120" i="11"/>
  <c r="N120" i="11" s="1"/>
  <c r="M116" i="11"/>
  <c r="N116" i="11" s="1"/>
  <c r="M112" i="11"/>
  <c r="N112" i="11" s="1"/>
  <c r="M108" i="11"/>
  <c r="N108" i="11" s="1"/>
  <c r="M104" i="11"/>
  <c r="N104" i="11" s="1"/>
  <c r="M100" i="11"/>
  <c r="N100" i="11" s="1"/>
  <c r="M96" i="11"/>
  <c r="N96" i="11" s="1"/>
  <c r="M92" i="11"/>
  <c r="N92" i="11" s="1"/>
  <c r="M88" i="11"/>
  <c r="N88" i="11" s="1"/>
  <c r="M84" i="11"/>
  <c r="N84" i="11" s="1"/>
  <c r="M80" i="11"/>
  <c r="N80" i="11" s="1"/>
  <c r="M76" i="11"/>
  <c r="N76" i="11" s="1"/>
  <c r="M72" i="11"/>
  <c r="N72" i="11" s="1"/>
  <c r="M68" i="11"/>
  <c r="N68" i="11" s="1"/>
  <c r="M64" i="11"/>
  <c r="N64" i="11" s="1"/>
  <c r="M60" i="11"/>
  <c r="N60" i="11" s="1"/>
  <c r="M56" i="11"/>
  <c r="N56" i="11" s="1"/>
  <c r="M52" i="11"/>
  <c r="N52" i="11" s="1"/>
  <c r="M48" i="11"/>
  <c r="N48" i="11" s="1"/>
  <c r="M44" i="11"/>
  <c r="N44" i="11" s="1"/>
  <c r="M40" i="11"/>
  <c r="N40" i="11" s="1"/>
  <c r="M36" i="11"/>
  <c r="N36" i="11" s="1"/>
  <c r="AB170" i="11"/>
  <c r="AB168" i="11"/>
  <c r="AB178" i="11"/>
  <c r="AB176" i="11"/>
  <c r="AB181" i="11"/>
  <c r="AB185" i="11"/>
  <c r="AB188" i="11"/>
  <c r="AB193" i="11"/>
  <c r="AB197" i="11"/>
  <c r="Q56" i="14"/>
  <c r="E56" i="14" s="1"/>
  <c r="AB56" i="14" s="1"/>
  <c r="Q50" i="14"/>
  <c r="E50" i="14" s="1"/>
  <c r="AB50" i="14" s="1"/>
  <c r="Q86" i="14"/>
  <c r="E86" i="14" s="1"/>
  <c r="AB86" i="14" s="1"/>
  <c r="Q120" i="14"/>
  <c r="E120" i="14" s="1"/>
  <c r="Q100" i="14"/>
  <c r="E100" i="14" s="1"/>
  <c r="AB100" i="14" s="1"/>
  <c r="Q80" i="14"/>
  <c r="E80" i="14" s="1"/>
  <c r="AB80" i="14" s="1"/>
  <c r="Q64" i="14"/>
  <c r="E64" i="14" s="1"/>
  <c r="AB64" i="14" s="1"/>
  <c r="Q74" i="14"/>
  <c r="E74" i="14" s="1"/>
  <c r="AB74" i="14" s="1"/>
  <c r="AB49" i="14"/>
  <c r="AB53" i="14"/>
  <c r="AB57" i="14"/>
  <c r="AB69" i="14"/>
  <c r="AB73" i="14"/>
  <c r="AB77" i="14"/>
  <c r="AB81" i="14"/>
  <c r="AB85" i="14"/>
  <c r="AB89" i="14"/>
  <c r="AB97" i="14"/>
  <c r="AB109" i="14"/>
  <c r="AB113" i="14"/>
  <c r="AB117" i="14"/>
  <c r="AB121" i="14"/>
  <c r="AB129" i="14"/>
  <c r="AB133" i="14"/>
  <c r="AB152" i="14"/>
  <c r="Q164" i="14"/>
  <c r="E164" i="14" s="1"/>
  <c r="P164" i="14"/>
  <c r="AB161" i="14"/>
  <c r="AB160" i="14"/>
  <c r="M164" i="14"/>
  <c r="N164" i="14" s="1"/>
  <c r="AB112" i="14"/>
  <c r="AB120" i="14"/>
  <c r="AB132" i="14"/>
  <c r="AB153" i="14"/>
  <c r="AB163" i="14"/>
  <c r="AB35" i="14"/>
  <c r="AB36" i="14"/>
  <c r="AB39" i="14"/>
  <c r="AB42" i="14"/>
  <c r="AB43" i="14"/>
  <c r="AB44" i="14"/>
  <c r="AB45" i="14"/>
  <c r="AB47" i="14"/>
  <c r="AB52" i="14"/>
  <c r="AB60" i="14"/>
  <c r="AB68" i="14"/>
  <c r="AB76" i="14"/>
  <c r="AB96" i="14"/>
  <c r="P144" i="14"/>
  <c r="Q83" i="14"/>
  <c r="E83" i="14" s="1"/>
  <c r="AB83" i="14" s="1"/>
  <c r="Q110" i="14"/>
  <c r="E110" i="14" s="1"/>
  <c r="AB110" i="14" s="1"/>
  <c r="Q54" i="14"/>
  <c r="E54" i="14" s="1"/>
  <c r="AB54" i="14" s="1"/>
  <c r="Q119" i="14"/>
  <c r="E119" i="14" s="1"/>
  <c r="Q128" i="14"/>
  <c r="E128" i="14" s="1"/>
  <c r="AB128" i="14" s="1"/>
  <c r="Q108" i="14"/>
  <c r="E108" i="14" s="1"/>
  <c r="AB108" i="14" s="1"/>
  <c r="Q92" i="14"/>
  <c r="E92" i="14" s="1"/>
  <c r="AB92" i="14" s="1"/>
  <c r="AB55" i="14"/>
  <c r="AB59" i="14"/>
  <c r="AB63" i="14"/>
  <c r="AB79" i="14"/>
  <c r="AB99" i="14"/>
  <c r="AB103" i="14"/>
  <c r="AB140" i="14"/>
  <c r="Q143" i="14"/>
  <c r="E143" i="14" s="1"/>
  <c r="AB143" i="14" s="1"/>
  <c r="P143" i="14"/>
  <c r="AB149" i="14"/>
  <c r="AB148" i="14"/>
  <c r="AB146" i="14"/>
  <c r="AB145" i="14"/>
  <c r="AB154" i="14"/>
  <c r="P158" i="14"/>
  <c r="AB158" i="14"/>
  <c r="AB164" i="14"/>
  <c r="Q106" i="14"/>
  <c r="E106" i="14" s="1"/>
  <c r="AB106" i="14" s="1"/>
  <c r="AB58" i="14"/>
  <c r="AB82" i="14"/>
  <c r="AB118" i="14"/>
  <c r="AB122" i="14"/>
  <c r="AB137" i="14"/>
  <c r="AB151" i="14"/>
  <c r="AB150" i="14"/>
  <c r="P157" i="14"/>
  <c r="Q157" i="14"/>
  <c r="E157" i="14" s="1"/>
  <c r="M145" i="14"/>
  <c r="N145" i="14" s="1"/>
  <c r="M141" i="14"/>
  <c r="N141" i="14" s="1"/>
  <c r="M137" i="14"/>
  <c r="N137" i="14" s="1"/>
  <c r="M133" i="14"/>
  <c r="N133" i="14" s="1"/>
  <c r="M129" i="14"/>
  <c r="N129" i="14" s="1"/>
  <c r="M125" i="14"/>
  <c r="N125" i="14" s="1"/>
  <c r="M121" i="14"/>
  <c r="N121" i="14" s="1"/>
  <c r="M117" i="14"/>
  <c r="N117" i="14" s="1"/>
  <c r="M113" i="14"/>
  <c r="N113" i="14" s="1"/>
  <c r="M109" i="14"/>
  <c r="N109" i="14" s="1"/>
  <c r="M105" i="14"/>
  <c r="N105" i="14" s="1"/>
  <c r="M101" i="14"/>
  <c r="N101" i="14" s="1"/>
  <c r="M97" i="14"/>
  <c r="N97" i="14" s="1"/>
  <c r="M93" i="14"/>
  <c r="N93" i="14" s="1"/>
  <c r="M89" i="14"/>
  <c r="N89" i="14" s="1"/>
  <c r="M85" i="14"/>
  <c r="N85" i="14" s="1"/>
  <c r="M81" i="14"/>
  <c r="N81" i="14" s="1"/>
  <c r="M77" i="14"/>
  <c r="N77" i="14" s="1"/>
  <c r="M73" i="14"/>
  <c r="N73" i="14" s="1"/>
  <c r="M69" i="14"/>
  <c r="N69" i="14" s="1"/>
  <c r="M65" i="14"/>
  <c r="N65" i="14" s="1"/>
  <c r="M61" i="14"/>
  <c r="N61" i="14" s="1"/>
  <c r="M57" i="14"/>
  <c r="N57" i="14" s="1"/>
  <c r="M53" i="14"/>
  <c r="N53" i="14" s="1"/>
  <c r="M49" i="14"/>
  <c r="N49" i="14" s="1"/>
  <c r="M45" i="14"/>
  <c r="N45" i="14" s="1"/>
  <c r="M41" i="14"/>
  <c r="N41" i="14" s="1"/>
  <c r="M37" i="14"/>
  <c r="N37" i="14" s="1"/>
  <c r="AB165" i="14"/>
  <c r="AB173" i="14"/>
  <c r="P187" i="14"/>
  <c r="AB187" i="14"/>
  <c r="AB198" i="14"/>
  <c r="AB197" i="14"/>
  <c r="M160" i="14"/>
  <c r="N160" i="14" s="1"/>
  <c r="M156" i="14"/>
  <c r="N156" i="14" s="1"/>
  <c r="M152" i="14"/>
  <c r="N152" i="14" s="1"/>
  <c r="M148" i="14"/>
  <c r="N148" i="14" s="1"/>
  <c r="M144" i="14"/>
  <c r="N144" i="14" s="1"/>
  <c r="M140" i="14"/>
  <c r="N140" i="14" s="1"/>
  <c r="M136" i="14"/>
  <c r="N136" i="14" s="1"/>
  <c r="M132" i="14"/>
  <c r="N132" i="14" s="1"/>
  <c r="M128" i="14"/>
  <c r="N128" i="14" s="1"/>
  <c r="M124" i="14"/>
  <c r="N124" i="14" s="1"/>
  <c r="M120" i="14"/>
  <c r="N120" i="14" s="1"/>
  <c r="M116" i="14"/>
  <c r="N116" i="14" s="1"/>
  <c r="M112" i="14"/>
  <c r="N112" i="14" s="1"/>
  <c r="M108" i="14"/>
  <c r="N108" i="14" s="1"/>
  <c r="M104" i="14"/>
  <c r="N104" i="14" s="1"/>
  <c r="M100" i="14"/>
  <c r="N100" i="14" s="1"/>
  <c r="M96" i="14"/>
  <c r="N96" i="14" s="1"/>
  <c r="M92" i="14"/>
  <c r="N92" i="14" s="1"/>
  <c r="M88" i="14"/>
  <c r="N88" i="14" s="1"/>
  <c r="M84" i="14"/>
  <c r="N84" i="14" s="1"/>
  <c r="M80" i="14"/>
  <c r="N80" i="14" s="1"/>
  <c r="M76" i="14"/>
  <c r="N76" i="14" s="1"/>
  <c r="M72" i="14"/>
  <c r="N72" i="14" s="1"/>
  <c r="M68" i="14"/>
  <c r="N68" i="14" s="1"/>
  <c r="M64" i="14"/>
  <c r="N64" i="14" s="1"/>
  <c r="M60" i="14"/>
  <c r="N60" i="14" s="1"/>
  <c r="M56" i="14"/>
  <c r="N56" i="14" s="1"/>
  <c r="M52" i="14"/>
  <c r="N52" i="14" s="1"/>
  <c r="M48" i="14"/>
  <c r="N48" i="14" s="1"/>
  <c r="M44" i="14"/>
  <c r="N44" i="14" s="1"/>
  <c r="M40" i="14"/>
  <c r="N40" i="14" s="1"/>
  <c r="M36" i="14"/>
  <c r="N36" i="14" s="1"/>
  <c r="M28" i="14"/>
  <c r="N28" i="14" s="1"/>
  <c r="Q166" i="14"/>
  <c r="E166" i="14" s="1"/>
  <c r="AB166" i="14" s="1"/>
  <c r="M165" i="14"/>
  <c r="N165" i="14" s="1"/>
  <c r="M166" i="14"/>
  <c r="N166" i="14" s="1"/>
  <c r="M173" i="14"/>
  <c r="N173" i="14" s="1"/>
  <c r="AB172" i="14"/>
  <c r="AB170" i="14"/>
  <c r="AB169" i="14"/>
  <c r="AB178" i="14"/>
  <c r="AB175" i="14"/>
  <c r="AB181" i="14"/>
  <c r="M179" i="14"/>
  <c r="N179" i="14" s="1"/>
  <c r="AB188" i="14"/>
  <c r="M187" i="14"/>
  <c r="N187" i="14" s="1"/>
  <c r="AB193" i="14"/>
  <c r="M190" i="14"/>
  <c r="N190" i="14" s="1"/>
  <c r="AB189" i="14"/>
  <c r="AB168" i="14"/>
  <c r="AB180" i="14"/>
  <c r="AB185" i="14"/>
  <c r="P194" i="14"/>
  <c r="AB194" i="14"/>
  <c r="AB111" i="14"/>
  <c r="AB119" i="14"/>
  <c r="AB123" i="14"/>
  <c r="AB142" i="14"/>
  <c r="AB141" i="14"/>
  <c r="AB157" i="14"/>
  <c r="M162" i="14"/>
  <c r="N162" i="14" s="1"/>
  <c r="M158" i="14"/>
  <c r="N158" i="14" s="1"/>
  <c r="M154" i="14"/>
  <c r="N154" i="14" s="1"/>
  <c r="M150" i="14"/>
  <c r="N150" i="14" s="1"/>
  <c r="M146" i="14"/>
  <c r="N146" i="14" s="1"/>
  <c r="M142" i="14"/>
  <c r="N142" i="14" s="1"/>
  <c r="M138" i="14"/>
  <c r="N138" i="14" s="1"/>
  <c r="M134" i="14"/>
  <c r="N134" i="14" s="1"/>
  <c r="M130" i="14"/>
  <c r="N130" i="14" s="1"/>
  <c r="M126" i="14"/>
  <c r="N126" i="14" s="1"/>
  <c r="M122" i="14"/>
  <c r="N122" i="14" s="1"/>
  <c r="M118" i="14"/>
  <c r="N118" i="14" s="1"/>
  <c r="M114" i="14"/>
  <c r="N114" i="14" s="1"/>
  <c r="M110" i="14"/>
  <c r="N110" i="14" s="1"/>
  <c r="M106" i="14"/>
  <c r="N106" i="14" s="1"/>
  <c r="M102" i="14"/>
  <c r="N102" i="14" s="1"/>
  <c r="M98" i="14"/>
  <c r="N98" i="14" s="1"/>
  <c r="M94" i="14"/>
  <c r="N94" i="14" s="1"/>
  <c r="M90" i="14"/>
  <c r="N90" i="14" s="1"/>
  <c r="M86" i="14"/>
  <c r="N86" i="14" s="1"/>
  <c r="M82" i="14"/>
  <c r="N82" i="14" s="1"/>
  <c r="M78" i="14"/>
  <c r="N78" i="14" s="1"/>
  <c r="M74" i="14"/>
  <c r="N74" i="14" s="1"/>
  <c r="M70" i="14"/>
  <c r="N70" i="14" s="1"/>
  <c r="M66" i="14"/>
  <c r="N66" i="14" s="1"/>
  <c r="M62" i="14"/>
  <c r="N62" i="14" s="1"/>
  <c r="M58" i="14"/>
  <c r="N58" i="14" s="1"/>
  <c r="M54" i="14"/>
  <c r="N54" i="14" s="1"/>
  <c r="M50" i="14"/>
  <c r="N50" i="14" s="1"/>
  <c r="M46" i="14"/>
  <c r="N46" i="14" s="1"/>
  <c r="M42" i="14"/>
  <c r="N42" i="14" s="1"/>
  <c r="M38" i="14"/>
  <c r="N38" i="14" s="1"/>
  <c r="M168" i="14"/>
  <c r="N168" i="14" s="1"/>
  <c r="AB167" i="14"/>
  <c r="P173" i="14"/>
  <c r="AB174" i="14"/>
  <c r="AB171" i="14"/>
  <c r="AB177" i="14"/>
  <c r="AB176" i="14"/>
  <c r="Q179" i="14"/>
  <c r="E179" i="14" s="1"/>
  <c r="AB179" i="14" s="1"/>
  <c r="AB183" i="14"/>
  <c r="AB182" i="14"/>
  <c r="M180" i="14"/>
  <c r="N180" i="14" s="1"/>
  <c r="AB184" i="14"/>
  <c r="M185" i="14"/>
  <c r="N185" i="14" s="1"/>
  <c r="AB186" i="14"/>
  <c r="M192" i="14"/>
  <c r="N192" i="14" s="1"/>
  <c r="AB191" i="14"/>
  <c r="AB195" i="14"/>
  <c r="M194" i="14"/>
  <c r="N194" i="14" s="1"/>
  <c r="O3" i="4"/>
  <c r="N1" i="4" s="1"/>
  <c r="M195" i="11"/>
  <c r="N195" i="11" s="1"/>
  <c r="M196" i="11"/>
  <c r="N196" i="11" s="1"/>
  <c r="Q36" i="11"/>
  <c r="E36" i="11" s="1"/>
  <c r="AB36" i="11" s="1"/>
  <c r="N175" i="11"/>
  <c r="N173" i="11"/>
  <c r="N171" i="11"/>
  <c r="M177" i="14"/>
  <c r="N177" i="14" s="1"/>
  <c r="M193" i="14"/>
  <c r="N193" i="14" s="1"/>
  <c r="N198" i="14"/>
  <c r="N180" i="11"/>
  <c r="N189" i="11"/>
  <c r="N184" i="11"/>
  <c r="N199" i="11"/>
  <c r="N176" i="14"/>
  <c r="N196" i="14"/>
  <c r="N151" i="11"/>
  <c r="V42" i="11"/>
  <c r="V43" i="11" s="1"/>
  <c r="V44" i="11" s="1"/>
  <c r="V45" i="11" s="1"/>
  <c r="V46" i="11" s="1"/>
  <c r="V47" i="11" s="1"/>
  <c r="V48" i="11" s="1"/>
  <c r="N197" i="11"/>
  <c r="N164" i="11"/>
  <c r="N191" i="14"/>
  <c r="N160" i="11"/>
  <c r="N182" i="11"/>
  <c r="N185" i="11"/>
  <c r="N194" i="11"/>
  <c r="N192" i="11"/>
  <c r="N190" i="11"/>
  <c r="N159" i="11"/>
  <c r="N166" i="11"/>
  <c r="N169" i="11"/>
  <c r="N167" i="11"/>
  <c r="N131" i="11"/>
  <c r="N179" i="11"/>
  <c r="N177" i="11"/>
  <c r="N181" i="11"/>
  <c r="N191" i="11"/>
  <c r="N174" i="14"/>
  <c r="N171" i="14"/>
  <c r="P48" i="14"/>
  <c r="Q48" i="14"/>
  <c r="E48" i="14" s="1"/>
  <c r="AB48" i="14" s="1"/>
  <c r="H1" i="14"/>
  <c r="P62" i="14"/>
  <c r="Q62" i="14"/>
  <c r="E62" i="14" s="1"/>
  <c r="AB62" i="14" s="1"/>
  <c r="P66" i="14"/>
  <c r="Q66" i="14"/>
  <c r="E66" i="14" s="1"/>
  <c r="AB66" i="14" s="1"/>
  <c r="P70" i="14"/>
  <c r="Q70" i="14"/>
  <c r="E70" i="14" s="1"/>
  <c r="AB70" i="14" s="1"/>
  <c r="P51" i="14"/>
  <c r="Q51" i="14"/>
  <c r="E51" i="14" s="1"/>
  <c r="AB51" i="14" s="1"/>
  <c r="P71" i="14"/>
  <c r="Q71" i="14"/>
  <c r="E71" i="14" s="1"/>
  <c r="AB71" i="14" s="1"/>
  <c r="P75" i="14"/>
  <c r="Q75" i="14"/>
  <c r="E75" i="14" s="1"/>
  <c r="AB75" i="14" s="1"/>
  <c r="P95" i="14"/>
  <c r="Q95" i="14"/>
  <c r="E95" i="14" s="1"/>
  <c r="AB95" i="14" s="1"/>
  <c r="P107" i="14"/>
  <c r="Q107" i="14"/>
  <c r="E107" i="14" s="1"/>
  <c r="AB107" i="14" s="1"/>
  <c r="P115" i="14"/>
  <c r="Q115" i="14"/>
  <c r="E115" i="14" s="1"/>
  <c r="AB115" i="14" s="1"/>
  <c r="P127" i="14"/>
  <c r="Q127" i="14"/>
  <c r="E127" i="14" s="1"/>
  <c r="AB127" i="14" s="1"/>
  <c r="Q156" i="14"/>
  <c r="E156" i="14" s="1"/>
  <c r="AB156" i="14" s="1"/>
  <c r="P155" i="14"/>
  <c r="P94" i="14"/>
  <c r="Q94" i="14"/>
  <c r="E94" i="14" s="1"/>
  <c r="AB94" i="14" s="1"/>
  <c r="P98" i="14"/>
  <c r="Q98" i="14"/>
  <c r="E98" i="14" s="1"/>
  <c r="AB98" i="14" s="1"/>
  <c r="P102" i="14"/>
  <c r="Q102" i="14"/>
  <c r="E102" i="14" s="1"/>
  <c r="AB102" i="14" s="1"/>
  <c r="P126" i="14"/>
  <c r="Q126" i="14"/>
  <c r="E126" i="14" s="1"/>
  <c r="AB126" i="14" s="1"/>
  <c r="P130" i="14"/>
  <c r="Q130" i="14"/>
  <c r="E130" i="14" s="1"/>
  <c r="AB130" i="14" s="1"/>
  <c r="P134" i="14"/>
  <c r="Q134" i="14"/>
  <c r="E134" i="14" s="1"/>
  <c r="AB134" i="14" s="1"/>
  <c r="Q136" i="14"/>
  <c r="E136" i="14" s="1"/>
  <c r="AB136" i="14" s="1"/>
  <c r="Q67" i="14"/>
  <c r="E67" i="14" s="1"/>
  <c r="AB67" i="14" s="1"/>
  <c r="Q78" i="14"/>
  <c r="E78" i="14" s="1"/>
  <c r="AB78" i="14" s="1"/>
  <c r="Q114" i="14"/>
  <c r="E114" i="14" s="1"/>
  <c r="AB114" i="14" s="1"/>
  <c r="Q91" i="14"/>
  <c r="E91" i="14" s="1"/>
  <c r="AB91" i="14" s="1"/>
  <c r="Q131" i="14"/>
  <c r="E131" i="14" s="1"/>
  <c r="AB131" i="14" s="1"/>
  <c r="Q87" i="14"/>
  <c r="E87" i="14" s="1"/>
  <c r="AB87" i="14" s="1"/>
  <c r="Q116" i="14"/>
  <c r="E116" i="14" s="1"/>
  <c r="AB116" i="14" s="1"/>
  <c r="Q104" i="14"/>
  <c r="E104" i="14" s="1"/>
  <c r="AB104" i="14" s="1"/>
  <c r="Q84" i="14"/>
  <c r="E84" i="14" s="1"/>
  <c r="AB84" i="14" s="1"/>
  <c r="Q72" i="14"/>
  <c r="E72" i="14" s="1"/>
  <c r="AB72" i="14" s="1"/>
  <c r="Q90" i="14"/>
  <c r="E90" i="14" s="1"/>
  <c r="AB90" i="14" s="1"/>
  <c r="P61" i="14"/>
  <c r="Q61" i="14"/>
  <c r="E61" i="14" s="1"/>
  <c r="AB61" i="14" s="1"/>
  <c r="P93" i="14"/>
  <c r="Q93" i="14"/>
  <c r="E93" i="14" s="1"/>
  <c r="AB93" i="14" s="1"/>
  <c r="P105" i="14"/>
  <c r="Q105" i="14"/>
  <c r="E105" i="14" s="1"/>
  <c r="AB105" i="14" s="1"/>
  <c r="P125" i="14"/>
  <c r="Q125" i="14"/>
  <c r="E125" i="14" s="1"/>
  <c r="AB125" i="14" s="1"/>
  <c r="Q159" i="14"/>
  <c r="E159" i="14" s="1"/>
  <c r="AB159" i="14" s="1"/>
  <c r="S179" i="14"/>
  <c r="R180" i="14"/>
  <c r="N153" i="14"/>
  <c r="N159" i="14"/>
  <c r="N151" i="14"/>
  <c r="N143" i="14"/>
  <c r="N139" i="14"/>
  <c r="N135" i="14"/>
  <c r="N127" i="14"/>
  <c r="N119" i="14"/>
  <c r="N103" i="14"/>
  <c r="N95" i="14"/>
  <c r="N87" i="14"/>
  <c r="N79" i="14"/>
  <c r="N67" i="14"/>
  <c r="N47" i="14"/>
  <c r="N39" i="14"/>
  <c r="N170" i="14"/>
  <c r="N178" i="14"/>
  <c r="N175" i="14"/>
  <c r="P180" i="14"/>
  <c r="N181" i="14"/>
  <c r="N169" i="14"/>
  <c r="N188" i="14"/>
  <c r="N186" i="14"/>
  <c r="P193" i="14"/>
  <c r="P192" i="14"/>
  <c r="P191" i="14"/>
  <c r="P190" i="14"/>
  <c r="P189" i="14"/>
  <c r="N189" i="14"/>
  <c r="N172" i="14"/>
  <c r="P87" i="11"/>
  <c r="Q87" i="11"/>
  <c r="E87" i="11" s="1"/>
  <c r="AB87" i="11" s="1"/>
  <c r="P115" i="11"/>
  <c r="Q115" i="11"/>
  <c r="E115" i="11" s="1"/>
  <c r="AB115" i="11" s="1"/>
  <c r="P91" i="11"/>
  <c r="Q91" i="11"/>
  <c r="E91" i="11" s="1"/>
  <c r="AB91" i="11" s="1"/>
  <c r="P99" i="11"/>
  <c r="Q99" i="11"/>
  <c r="E99" i="11" s="1"/>
  <c r="AB99" i="11" s="1"/>
  <c r="Q121" i="11"/>
  <c r="E121" i="11" s="1"/>
  <c r="AB121" i="11" s="1"/>
  <c r="P57" i="11"/>
  <c r="Q57" i="11"/>
  <c r="E57" i="11" s="1"/>
  <c r="AB57" i="11" s="1"/>
  <c r="P65" i="11"/>
  <c r="Q65" i="11"/>
  <c r="E65" i="11" s="1"/>
  <c r="AB65" i="11" s="1"/>
  <c r="P69" i="11"/>
  <c r="Q69" i="11"/>
  <c r="E69" i="11" s="1"/>
  <c r="AB69" i="11" s="1"/>
  <c r="Q76" i="11"/>
  <c r="E76" i="11" s="1"/>
  <c r="AB76" i="11" s="1"/>
  <c r="P76" i="11"/>
  <c r="P80" i="11"/>
  <c r="Q80" i="11"/>
  <c r="E80" i="11" s="1"/>
  <c r="AB80" i="11" s="1"/>
  <c r="P90" i="11"/>
  <c r="Q90" i="11"/>
  <c r="E90" i="11" s="1"/>
  <c r="AB90" i="11" s="1"/>
  <c r="P98" i="11"/>
  <c r="Q98" i="11"/>
  <c r="E98" i="11" s="1"/>
  <c r="AB98" i="11" s="1"/>
  <c r="H1" i="11"/>
  <c r="P49" i="11"/>
  <c r="Q49" i="11"/>
  <c r="E49" i="11" s="1"/>
  <c r="AB49" i="11" s="1"/>
  <c r="P64" i="11"/>
  <c r="Q64" i="11"/>
  <c r="E64" i="11" s="1"/>
  <c r="AB64" i="11" s="1"/>
  <c r="P79" i="11"/>
  <c r="Q79" i="11"/>
  <c r="E79" i="11" s="1"/>
  <c r="AB79" i="11" s="1"/>
  <c r="Q112" i="11"/>
  <c r="E112" i="11" s="1"/>
  <c r="AB112" i="11" s="1"/>
  <c r="P112" i="11"/>
  <c r="P78" i="11"/>
  <c r="Q78" i="11"/>
  <c r="E78" i="11" s="1"/>
  <c r="AB78" i="11" s="1"/>
  <c r="P82" i="11"/>
  <c r="Q82" i="11"/>
  <c r="E82" i="11" s="1"/>
  <c r="AB82" i="11" s="1"/>
  <c r="P97" i="11"/>
  <c r="Q97" i="11"/>
  <c r="E97" i="11" s="1"/>
  <c r="AB97" i="11" s="1"/>
  <c r="N157" i="11"/>
  <c r="Q58" i="11"/>
  <c r="E58" i="11" s="1"/>
  <c r="AB58" i="11" s="1"/>
  <c r="P58" i="11"/>
  <c r="P81" i="11"/>
  <c r="Q81" i="11"/>
  <c r="E81" i="11" s="1"/>
  <c r="AB81" i="11" s="1"/>
  <c r="P96" i="11"/>
  <c r="Q96" i="11"/>
  <c r="E96" i="11" s="1"/>
  <c r="AB96" i="11" s="1"/>
  <c r="P113" i="11"/>
  <c r="Q113" i="11"/>
  <c r="E113" i="11" s="1"/>
  <c r="AB113" i="11" s="1"/>
  <c r="N67" i="11"/>
  <c r="N162" i="11"/>
  <c r="N153" i="11"/>
  <c r="N154" i="11"/>
  <c r="N165" i="11"/>
  <c r="N161" i="11"/>
  <c r="N152" i="11"/>
  <c r="N155" i="11"/>
  <c r="N156" i="11"/>
  <c r="N163" i="11"/>
  <c r="N143" i="11"/>
  <c r="N127" i="11"/>
  <c r="N193" i="11"/>
  <c r="N168" i="11"/>
  <c r="N174" i="11"/>
  <c r="N176" i="11"/>
  <c r="N188" i="11"/>
  <c r="N59" i="11"/>
  <c r="N170" i="11"/>
  <c r="N172" i="11"/>
  <c r="N178" i="11"/>
  <c r="N183" i="11"/>
  <c r="N186" i="11"/>
  <c r="N187" i="11"/>
  <c r="N198" i="11"/>
  <c r="N158" i="11"/>
  <c r="E1" i="4" l="1"/>
  <c r="H1" i="4"/>
  <c r="H6" i="16"/>
  <c r="J5" i="16"/>
  <c r="V49" i="11"/>
  <c r="N1" i="14"/>
  <c r="R181" i="14"/>
  <c r="S180" i="14"/>
  <c r="N1" i="11"/>
  <c r="H7" i="16" l="1"/>
  <c r="J7" i="16" s="1"/>
  <c r="J6" i="16"/>
  <c r="V50" i="11"/>
  <c r="R182" i="14"/>
  <c r="S181" i="14"/>
  <c r="V51" i="11" l="1"/>
  <c r="R183" i="14"/>
  <c r="S182" i="14"/>
  <c r="V52" i="11" l="1"/>
  <c r="R184" i="14"/>
  <c r="S183" i="14"/>
  <c r="V53" i="11" l="1"/>
  <c r="R185" i="14"/>
  <c r="S184" i="14"/>
  <c r="V54" i="11" l="1"/>
  <c r="R186" i="14"/>
  <c r="S185" i="14"/>
  <c r="V55" i="11" l="1"/>
  <c r="V28" i="14"/>
  <c r="R187" i="14"/>
  <c r="S186" i="14"/>
  <c r="V56" i="11" l="1"/>
  <c r="W28" i="14"/>
  <c r="R188" i="14"/>
  <c r="S187" i="14"/>
  <c r="X28" i="14" l="1"/>
  <c r="Y28" i="14" s="1"/>
  <c r="V57" i="11"/>
  <c r="V58" i="11" s="1"/>
  <c r="R189" i="14"/>
  <c r="S188" i="14"/>
  <c r="Z28" i="14" l="1"/>
  <c r="AA28" i="14"/>
  <c r="V59" i="11"/>
  <c r="R190" i="14"/>
  <c r="S189" i="14"/>
  <c r="V60" i="11" l="1"/>
  <c r="V61" i="11" s="1"/>
  <c r="S190" i="14"/>
  <c r="R191" i="14"/>
  <c r="V62" i="11" l="1"/>
  <c r="V63" i="11" s="1"/>
  <c r="V64" i="11" s="1"/>
  <c r="S191" i="14"/>
  <c r="R192" i="14"/>
  <c r="V65" i="11" l="1"/>
  <c r="V66" i="11" s="1"/>
  <c r="S192" i="14"/>
  <c r="R193" i="14"/>
  <c r="V67" i="11" l="1"/>
  <c r="V35" i="14"/>
  <c r="R194" i="14"/>
  <c r="S193" i="14"/>
  <c r="V68" i="11" l="1"/>
  <c r="V36" i="14"/>
  <c r="W35" i="14"/>
  <c r="S194" i="14"/>
  <c r="R195" i="14"/>
  <c r="X35" i="14" l="1"/>
  <c r="Z35" i="14" s="1"/>
  <c r="V69" i="11"/>
  <c r="V37" i="14"/>
  <c r="W36" i="14"/>
  <c r="S195" i="14"/>
  <c r="R196" i="14"/>
  <c r="Y35" i="14" l="1"/>
  <c r="X36" i="14"/>
  <c r="Y36" i="14" s="1"/>
  <c r="AA35" i="14"/>
  <c r="V70" i="11"/>
  <c r="V38" i="14"/>
  <c r="W37" i="14"/>
  <c r="S196" i="14"/>
  <c r="R197" i="14"/>
  <c r="Z36" i="14" l="1"/>
  <c r="X37" i="14"/>
  <c r="Y37" i="14" s="1"/>
  <c r="AA36" i="14"/>
  <c r="V71" i="11"/>
  <c r="V72" i="11" s="1"/>
  <c r="V39" i="14"/>
  <c r="W38" i="14"/>
  <c r="S197" i="14"/>
  <c r="R198" i="14"/>
  <c r="Z37" i="14" l="1"/>
  <c r="X38" i="14"/>
  <c r="Z38" i="14" s="1"/>
  <c r="AA37" i="14"/>
  <c r="V73" i="11"/>
  <c r="S198" i="14"/>
  <c r="R199" i="14"/>
  <c r="V40" i="14"/>
  <c r="W39" i="14"/>
  <c r="Y38" i="14" l="1"/>
  <c r="X39" i="14"/>
  <c r="Z39" i="14" s="1"/>
  <c r="AA38" i="14"/>
  <c r="V74" i="11"/>
  <c r="V75" i="11" s="1"/>
  <c r="V41" i="14"/>
  <c r="W40" i="14"/>
  <c r="R200" i="14"/>
  <c r="S199" i="14"/>
  <c r="Y39" i="14" l="1"/>
  <c r="X40" i="14"/>
  <c r="Y40" i="14" s="1"/>
  <c r="AA39" i="14"/>
  <c r="V76" i="11"/>
  <c r="V42" i="14"/>
  <c r="W41" i="14"/>
  <c r="S200" i="14"/>
  <c r="R201" i="14"/>
  <c r="Z40" i="14" l="1"/>
  <c r="X41" i="14"/>
  <c r="Z41" i="14" s="1"/>
  <c r="AA40" i="14"/>
  <c r="V77" i="11"/>
  <c r="S201" i="14"/>
  <c r="R202" i="14"/>
  <c r="V43" i="14"/>
  <c r="W42" i="14"/>
  <c r="Y41" i="14" l="1"/>
  <c r="X42" i="14"/>
  <c r="Y42" i="14" s="1"/>
  <c r="AA41" i="14"/>
  <c r="V78" i="11"/>
  <c r="S202" i="14"/>
  <c r="R203" i="14"/>
  <c r="V44" i="14"/>
  <c r="W43" i="14"/>
  <c r="S203" i="14" l="1"/>
  <c r="R204" i="14"/>
  <c r="Z42" i="14"/>
  <c r="X43" i="14"/>
  <c r="Y43" i="14" s="1"/>
  <c r="AA42" i="14"/>
  <c r="V79" i="11"/>
  <c r="V45" i="14"/>
  <c r="W44" i="14"/>
  <c r="S204" i="14" l="1"/>
  <c r="R205" i="14"/>
  <c r="Z43" i="14"/>
  <c r="X44" i="14"/>
  <c r="Z44" i="14" s="1"/>
  <c r="AA43" i="14"/>
  <c r="V80" i="11"/>
  <c r="V81" i="11" s="1"/>
  <c r="V46" i="14"/>
  <c r="W45" i="14"/>
  <c r="R206" i="14" l="1"/>
  <c r="S205" i="14"/>
  <c r="Y44" i="14"/>
  <c r="X45" i="14"/>
  <c r="Y45" i="14" s="1"/>
  <c r="AA44" i="14"/>
  <c r="V82" i="11"/>
  <c r="V47" i="14"/>
  <c r="W46" i="14"/>
  <c r="S206" i="14" l="1"/>
  <c r="R207" i="14"/>
  <c r="Z45" i="14"/>
  <c r="X46" i="14"/>
  <c r="Z46" i="14" s="1"/>
  <c r="AA45" i="14"/>
  <c r="V83" i="11"/>
  <c r="V84" i="11" s="1"/>
  <c r="V48" i="14"/>
  <c r="W47" i="14"/>
  <c r="Y46" i="14" l="1"/>
  <c r="S207" i="14"/>
  <c r="R208" i="14"/>
  <c r="X47" i="14"/>
  <c r="Y47" i="14" s="1"/>
  <c r="AA46" i="14"/>
  <c r="V85" i="11"/>
  <c r="V49" i="14"/>
  <c r="W48" i="14"/>
  <c r="S208" i="14" l="1"/>
  <c r="R209" i="14"/>
  <c r="Z47" i="14"/>
  <c r="X48" i="14"/>
  <c r="Y48" i="14" s="1"/>
  <c r="AA47" i="14"/>
  <c r="V86" i="11"/>
  <c r="V87" i="11" s="1"/>
  <c r="V50" i="14"/>
  <c r="W49" i="14"/>
  <c r="S209" i="14" l="1"/>
  <c r="R210" i="14"/>
  <c r="Z48" i="14"/>
  <c r="X49" i="14"/>
  <c r="Y49" i="14" s="1"/>
  <c r="AA48" i="14"/>
  <c r="V88" i="11"/>
  <c r="V89" i="11" s="1"/>
  <c r="V51" i="14"/>
  <c r="W50" i="14"/>
  <c r="R211" i="14" l="1"/>
  <c r="S210" i="14"/>
  <c r="Z49" i="14"/>
  <c r="X50" i="14"/>
  <c r="Z50" i="14" s="1"/>
  <c r="AA49" i="14"/>
  <c r="R36" i="11"/>
  <c r="V90" i="11"/>
  <c r="V52" i="14"/>
  <c r="W51" i="14"/>
  <c r="S211" i="14" l="1"/>
  <c r="R212" i="14"/>
  <c r="Y50" i="14"/>
  <c r="X51" i="14"/>
  <c r="Y51" i="14" s="1"/>
  <c r="AA50" i="14"/>
  <c r="V91" i="11"/>
  <c r="R37" i="11"/>
  <c r="S36" i="11"/>
  <c r="V53" i="14"/>
  <c r="W52" i="14"/>
  <c r="R213" i="14" l="1"/>
  <c r="S212" i="14"/>
  <c r="Z51" i="14"/>
  <c r="X52" i="14"/>
  <c r="Y52" i="14" s="1"/>
  <c r="AA51" i="14"/>
  <c r="W36" i="11"/>
  <c r="AA36" i="11"/>
  <c r="R38" i="11"/>
  <c r="S37" i="11"/>
  <c r="V92" i="11"/>
  <c r="V54" i="14"/>
  <c r="W53" i="14"/>
  <c r="S213" i="14" l="1"/>
  <c r="R214" i="14"/>
  <c r="Z52" i="14"/>
  <c r="X53" i="14"/>
  <c r="Y53" i="14" s="1"/>
  <c r="AA52" i="14"/>
  <c r="V93" i="11"/>
  <c r="Y36" i="11"/>
  <c r="Z36" i="11"/>
  <c r="AA37" i="11"/>
  <c r="W37" i="11"/>
  <c r="R39" i="11"/>
  <c r="S38" i="11"/>
  <c r="V55" i="14"/>
  <c r="W54" i="14"/>
  <c r="S214" i="14" l="1"/>
  <c r="R215" i="14"/>
  <c r="Z53" i="14"/>
  <c r="X54" i="14"/>
  <c r="Z54" i="14" s="1"/>
  <c r="AA53" i="14"/>
  <c r="AA38" i="11"/>
  <c r="W38" i="11"/>
  <c r="R40" i="11"/>
  <c r="S39" i="11"/>
  <c r="Z37" i="11"/>
  <c r="Y37" i="11"/>
  <c r="V94" i="11"/>
  <c r="V56" i="14"/>
  <c r="W55" i="14"/>
  <c r="S215" i="14" l="1"/>
  <c r="R216" i="14"/>
  <c r="Y54" i="14"/>
  <c r="X55" i="14"/>
  <c r="Y55" i="14" s="1"/>
  <c r="AA54" i="14"/>
  <c r="V95" i="11"/>
  <c r="W39" i="11"/>
  <c r="AA39" i="11"/>
  <c r="R41" i="11"/>
  <c r="S40" i="11"/>
  <c r="Y38" i="11"/>
  <c r="Z38" i="11"/>
  <c r="V57" i="14"/>
  <c r="W56" i="14"/>
  <c r="S216" i="14" l="1"/>
  <c r="R217" i="14"/>
  <c r="Z55" i="14"/>
  <c r="X56" i="14"/>
  <c r="Z56" i="14" s="1"/>
  <c r="AA55" i="14"/>
  <c r="AA40" i="11"/>
  <c r="W40" i="11"/>
  <c r="Z39" i="11"/>
  <c r="Y39" i="11"/>
  <c r="R42" i="11"/>
  <c r="S41" i="11"/>
  <c r="V96" i="11"/>
  <c r="V58" i="14"/>
  <c r="W57" i="14"/>
  <c r="R218" i="14" l="1"/>
  <c r="S217" i="14"/>
  <c r="Y56" i="14"/>
  <c r="X57" i="14"/>
  <c r="Z57" i="14" s="1"/>
  <c r="AA56" i="14"/>
  <c r="V97" i="11"/>
  <c r="W41" i="11"/>
  <c r="AA41" i="11"/>
  <c r="R43" i="11"/>
  <c r="S42" i="11"/>
  <c r="Z40" i="11"/>
  <c r="Y40" i="11"/>
  <c r="V59" i="14"/>
  <c r="W58" i="14"/>
  <c r="S218" i="14" l="1"/>
  <c r="R219" i="14"/>
  <c r="Y57" i="14"/>
  <c r="X58" i="14"/>
  <c r="Y58" i="14" s="1"/>
  <c r="AA57" i="14"/>
  <c r="AA42" i="11"/>
  <c r="W42" i="11"/>
  <c r="Y41" i="11"/>
  <c r="Z41" i="11"/>
  <c r="R44" i="11"/>
  <c r="S43" i="11"/>
  <c r="V98" i="11"/>
  <c r="V60" i="14"/>
  <c r="W59" i="14"/>
  <c r="S219" i="14" l="1"/>
  <c r="R220" i="14"/>
  <c r="Z58" i="14"/>
  <c r="X59" i="14"/>
  <c r="Y59" i="14" s="1"/>
  <c r="AA58" i="14"/>
  <c r="V99" i="11"/>
  <c r="W43" i="11"/>
  <c r="AA43" i="11"/>
  <c r="R45" i="11"/>
  <c r="S44" i="11"/>
  <c r="Y42" i="11"/>
  <c r="Z42" i="11"/>
  <c r="V61" i="14"/>
  <c r="W60" i="14"/>
  <c r="S220" i="14" l="1"/>
  <c r="R221" i="14"/>
  <c r="Z59" i="14"/>
  <c r="X60" i="14"/>
  <c r="Y60" i="14" s="1"/>
  <c r="AA59" i="14"/>
  <c r="Z43" i="11"/>
  <c r="Y43" i="11"/>
  <c r="AA44" i="11"/>
  <c r="W44" i="11"/>
  <c r="R46" i="11"/>
  <c r="S45" i="11"/>
  <c r="V100" i="11"/>
  <c r="V62" i="14"/>
  <c r="W61" i="14"/>
  <c r="S221" i="14" l="1"/>
  <c r="R222" i="14"/>
  <c r="Z60" i="14"/>
  <c r="X61" i="14"/>
  <c r="Z61" i="14" s="1"/>
  <c r="AA60" i="14"/>
  <c r="V101" i="11"/>
  <c r="V102" i="11" s="1"/>
  <c r="V103" i="11" s="1"/>
  <c r="AA45" i="11"/>
  <c r="W45" i="11"/>
  <c r="R47" i="11"/>
  <c r="S46" i="11"/>
  <c r="Z44" i="11"/>
  <c r="Y44" i="11"/>
  <c r="V63" i="14"/>
  <c r="W62" i="14"/>
  <c r="S222" i="14" l="1"/>
  <c r="R223" i="14"/>
  <c r="Y61" i="14"/>
  <c r="X62" i="14"/>
  <c r="Z62" i="14" s="1"/>
  <c r="AA61" i="14"/>
  <c r="Y45" i="11"/>
  <c r="Z45" i="11"/>
  <c r="W46" i="11"/>
  <c r="AA46" i="11"/>
  <c r="R48" i="11"/>
  <c r="S47" i="11"/>
  <c r="V104" i="11"/>
  <c r="V64" i="14"/>
  <c r="W63" i="14"/>
  <c r="S223" i="14" l="1"/>
  <c r="R224" i="14"/>
  <c r="X63" i="14"/>
  <c r="Y63" i="14" s="1"/>
  <c r="AA62" i="14"/>
  <c r="Y62" i="14"/>
  <c r="Z46" i="11"/>
  <c r="Y46" i="11"/>
  <c r="V105" i="11"/>
  <c r="V106" i="11" s="1"/>
  <c r="V107" i="11" s="1"/>
  <c r="AA47" i="11"/>
  <c r="W47" i="11"/>
  <c r="R49" i="11"/>
  <c r="S48" i="11"/>
  <c r="V65" i="14"/>
  <c r="W64" i="14"/>
  <c r="S224" i="14" l="1"/>
  <c r="R225" i="14"/>
  <c r="Z63" i="14"/>
  <c r="X64" i="14"/>
  <c r="Z64" i="14" s="1"/>
  <c r="AA63" i="14"/>
  <c r="V108" i="11"/>
  <c r="W48" i="11"/>
  <c r="AA48" i="11"/>
  <c r="R50" i="11"/>
  <c r="S49" i="11"/>
  <c r="Y47" i="11"/>
  <c r="Z47" i="11"/>
  <c r="V66" i="14"/>
  <c r="W65" i="14"/>
  <c r="S225" i="14" l="1"/>
  <c r="R226" i="14"/>
  <c r="Y64" i="14"/>
  <c r="X65" i="14"/>
  <c r="Z65" i="14" s="1"/>
  <c r="AA64" i="14"/>
  <c r="Y48" i="11"/>
  <c r="Z48" i="11"/>
  <c r="AA49" i="11"/>
  <c r="W49" i="11"/>
  <c r="R51" i="11"/>
  <c r="S50" i="11"/>
  <c r="V109" i="11"/>
  <c r="V67" i="14"/>
  <c r="W66" i="14"/>
  <c r="S226" i="14" l="1"/>
  <c r="R227" i="14"/>
  <c r="Y65" i="14"/>
  <c r="X66" i="14"/>
  <c r="Y66" i="14" s="1"/>
  <c r="AA65" i="14"/>
  <c r="V110" i="11"/>
  <c r="W50" i="11"/>
  <c r="AA50" i="11"/>
  <c r="R52" i="11"/>
  <c r="S51" i="11"/>
  <c r="Z49" i="11"/>
  <c r="Y49" i="11"/>
  <c r="V68" i="14"/>
  <c r="W67" i="14"/>
  <c r="R228" i="14" l="1"/>
  <c r="S227" i="14"/>
  <c r="Z66" i="14"/>
  <c r="X67" i="14"/>
  <c r="Y67" i="14" s="1"/>
  <c r="AA66" i="14"/>
  <c r="Z50" i="11"/>
  <c r="Y50" i="11"/>
  <c r="W51" i="11"/>
  <c r="AA51" i="11"/>
  <c r="R53" i="11"/>
  <c r="S52" i="11"/>
  <c r="V111" i="11"/>
  <c r="V69" i="14"/>
  <c r="W68" i="14"/>
  <c r="S228" i="14" l="1"/>
  <c r="R229" i="14"/>
  <c r="Z67" i="14"/>
  <c r="X68" i="14"/>
  <c r="Z68" i="14" s="1"/>
  <c r="AA67" i="14"/>
  <c r="Z51" i="11"/>
  <c r="Y51" i="11"/>
  <c r="V112" i="11"/>
  <c r="W52" i="11"/>
  <c r="AA52" i="11"/>
  <c r="R54" i="11"/>
  <c r="S53" i="11"/>
  <c r="V70" i="14"/>
  <c r="W69" i="14"/>
  <c r="S229" i="14" l="1"/>
  <c r="R230" i="14"/>
  <c r="Y68" i="14"/>
  <c r="X69" i="14"/>
  <c r="Y69" i="14" s="1"/>
  <c r="AA68" i="14"/>
  <c r="AA53" i="11"/>
  <c r="W53" i="11"/>
  <c r="R55" i="11"/>
  <c r="S54" i="11"/>
  <c r="V113" i="11"/>
  <c r="Z52" i="11"/>
  <c r="Y52" i="11"/>
  <c r="V71" i="14"/>
  <c r="W70" i="14"/>
  <c r="S230" i="14" l="1"/>
  <c r="R231" i="14"/>
  <c r="Z69" i="14"/>
  <c r="X70" i="14"/>
  <c r="Z70" i="14" s="1"/>
  <c r="AA69" i="14"/>
  <c r="W54" i="11"/>
  <c r="AA54" i="11"/>
  <c r="R56" i="11"/>
  <c r="S55" i="11"/>
  <c r="Y53" i="11"/>
  <c r="Z53" i="11"/>
  <c r="V114" i="11"/>
  <c r="V72" i="14"/>
  <c r="W71" i="14"/>
  <c r="S231" i="14" l="1"/>
  <c r="R232" i="14"/>
  <c r="Y70" i="14"/>
  <c r="X71" i="14"/>
  <c r="Z71" i="14" s="1"/>
  <c r="AA70" i="14"/>
  <c r="V115" i="11"/>
  <c r="AA55" i="11"/>
  <c r="W55" i="11"/>
  <c r="R57" i="11"/>
  <c r="S56" i="11"/>
  <c r="Z54" i="11"/>
  <c r="Y54" i="11"/>
  <c r="V73" i="14"/>
  <c r="W72" i="14"/>
  <c r="R233" i="14" l="1"/>
  <c r="S232" i="14"/>
  <c r="Y71" i="14"/>
  <c r="X72" i="14"/>
  <c r="Y72" i="14" s="1"/>
  <c r="AA71" i="14"/>
  <c r="AA56" i="11"/>
  <c r="W56" i="11"/>
  <c r="Z55" i="11"/>
  <c r="Y55" i="11"/>
  <c r="R58" i="11"/>
  <c r="S57" i="11"/>
  <c r="V116" i="11"/>
  <c r="V74" i="14"/>
  <c r="W73" i="14"/>
  <c r="S233" i="14" l="1"/>
  <c r="R234" i="14"/>
  <c r="Z72" i="14"/>
  <c r="X73" i="14"/>
  <c r="Z73" i="14" s="1"/>
  <c r="AA72" i="14"/>
  <c r="V117" i="11"/>
  <c r="AA57" i="11"/>
  <c r="W57" i="11"/>
  <c r="Z56" i="11"/>
  <c r="Y56" i="11"/>
  <c r="R59" i="11"/>
  <c r="S58" i="11"/>
  <c r="V75" i="14"/>
  <c r="W74" i="14"/>
  <c r="S234" i="14" l="1"/>
  <c r="R235" i="14"/>
  <c r="Y73" i="14"/>
  <c r="X74" i="14"/>
  <c r="Y74" i="14" s="1"/>
  <c r="AA73" i="14"/>
  <c r="Z57" i="11"/>
  <c r="Y57" i="11"/>
  <c r="R60" i="11"/>
  <c r="S59" i="11"/>
  <c r="W58" i="11"/>
  <c r="AA58" i="11"/>
  <c r="V118" i="11"/>
  <c r="V76" i="14"/>
  <c r="W75" i="14"/>
  <c r="S235" i="14" l="1"/>
  <c r="R236" i="14"/>
  <c r="Z74" i="14"/>
  <c r="X75" i="14"/>
  <c r="Y75" i="14" s="1"/>
  <c r="AA74" i="14"/>
  <c r="V119" i="11"/>
  <c r="R61" i="11"/>
  <c r="S60" i="11"/>
  <c r="Y58" i="11"/>
  <c r="Z58" i="11"/>
  <c r="AA59" i="11"/>
  <c r="W59" i="11"/>
  <c r="V77" i="14"/>
  <c r="W76" i="14"/>
  <c r="R237" i="14" l="1"/>
  <c r="S236" i="14"/>
  <c r="Z75" i="14"/>
  <c r="X76" i="14"/>
  <c r="Y76" i="14" s="1"/>
  <c r="AA75" i="14"/>
  <c r="W60" i="11"/>
  <c r="AA60" i="11"/>
  <c r="R62" i="11"/>
  <c r="S61" i="11"/>
  <c r="Y59" i="11"/>
  <c r="Z59" i="11"/>
  <c r="V120" i="11"/>
  <c r="V78" i="14"/>
  <c r="W77" i="14"/>
  <c r="S237" i="14" l="1"/>
  <c r="R238" i="14"/>
  <c r="S238" i="14" s="1"/>
  <c r="Z76" i="14"/>
  <c r="X77" i="14"/>
  <c r="Y77" i="14" s="1"/>
  <c r="AA76" i="14"/>
  <c r="R63" i="11"/>
  <c r="S62" i="11"/>
  <c r="V121" i="11"/>
  <c r="AA61" i="11"/>
  <c r="W61" i="11"/>
  <c r="Z60" i="11"/>
  <c r="Y60" i="11"/>
  <c r="V79" i="14"/>
  <c r="W78" i="14"/>
  <c r="Z77" i="14" l="1"/>
  <c r="X78" i="14"/>
  <c r="Z78" i="14" s="1"/>
  <c r="AA77" i="14"/>
  <c r="V122" i="11"/>
  <c r="Y61" i="11"/>
  <c r="Z61" i="11"/>
  <c r="AA62" i="11"/>
  <c r="W62" i="11"/>
  <c r="R64" i="11"/>
  <c r="S63" i="11"/>
  <c r="V80" i="14"/>
  <c r="W79" i="14"/>
  <c r="Y78" i="14" l="1"/>
  <c r="X79" i="14"/>
  <c r="Z79" i="14" s="1"/>
  <c r="AA78" i="14"/>
  <c r="AA63" i="11"/>
  <c r="W63" i="11"/>
  <c r="R65" i="11"/>
  <c r="S64" i="11"/>
  <c r="Z62" i="11"/>
  <c r="Y62" i="11"/>
  <c r="V123" i="11"/>
  <c r="V81" i="14"/>
  <c r="W80" i="14"/>
  <c r="Y79" i="14" l="1"/>
  <c r="X80" i="14"/>
  <c r="Y80" i="14" s="1"/>
  <c r="AA79" i="14"/>
  <c r="V124" i="11"/>
  <c r="R66" i="11"/>
  <c r="S65" i="11"/>
  <c r="Z63" i="11"/>
  <c r="Y63" i="11"/>
  <c r="AA64" i="11"/>
  <c r="W64" i="11"/>
  <c r="V82" i="14"/>
  <c r="W81" i="14"/>
  <c r="Z80" i="14" l="1"/>
  <c r="X81" i="14"/>
  <c r="Y81" i="14" s="1"/>
  <c r="AA80" i="14"/>
  <c r="R67" i="11"/>
  <c r="S66" i="11"/>
  <c r="W65" i="11"/>
  <c r="AA65" i="11"/>
  <c r="Y64" i="11"/>
  <c r="Z64" i="11"/>
  <c r="V125" i="11"/>
  <c r="V83" i="14"/>
  <c r="W82" i="14"/>
  <c r="Z81" i="14" l="1"/>
  <c r="X82" i="14"/>
  <c r="Z82" i="14" s="1"/>
  <c r="AA81" i="14"/>
  <c r="W66" i="11"/>
  <c r="AA66" i="11"/>
  <c r="V126" i="11"/>
  <c r="Z65" i="11"/>
  <c r="Y65" i="11"/>
  <c r="R68" i="11"/>
  <c r="S67" i="11"/>
  <c r="V84" i="14"/>
  <c r="W83" i="14"/>
  <c r="Y82" i="14" l="1"/>
  <c r="X83" i="14"/>
  <c r="Z83" i="14" s="1"/>
  <c r="AA82" i="14"/>
  <c r="V127" i="11"/>
  <c r="R69" i="11"/>
  <c r="S68" i="11"/>
  <c r="W67" i="11"/>
  <c r="AA67" i="11"/>
  <c r="Z66" i="11"/>
  <c r="Y66" i="11"/>
  <c r="V85" i="14"/>
  <c r="W84" i="14"/>
  <c r="Y83" i="14" l="1"/>
  <c r="X84" i="14"/>
  <c r="Z84" i="14" s="1"/>
  <c r="AA83" i="14"/>
  <c r="AA68" i="11"/>
  <c r="W68" i="11"/>
  <c r="R70" i="11"/>
  <c r="S69" i="11"/>
  <c r="Z67" i="11"/>
  <c r="Y67" i="11"/>
  <c r="V128" i="11"/>
  <c r="V129" i="11" s="1"/>
  <c r="V86" i="14"/>
  <c r="W85" i="14"/>
  <c r="Y84" i="14" l="1"/>
  <c r="X85" i="14"/>
  <c r="Y85" i="14" s="1"/>
  <c r="AA84" i="14"/>
  <c r="W69" i="11"/>
  <c r="AA69" i="11"/>
  <c r="V130" i="11"/>
  <c r="R71" i="11"/>
  <c r="S70" i="11"/>
  <c r="Y68" i="11"/>
  <c r="Z68" i="11"/>
  <c r="V87" i="14"/>
  <c r="W86" i="14"/>
  <c r="Z85" i="14" l="1"/>
  <c r="X86" i="14"/>
  <c r="Y86" i="14" s="1"/>
  <c r="AA85" i="14"/>
  <c r="R72" i="11"/>
  <c r="S71" i="11"/>
  <c r="Y69" i="11"/>
  <c r="Z69" i="11"/>
  <c r="V131" i="11"/>
  <c r="W70" i="11"/>
  <c r="AA70" i="11"/>
  <c r="V88" i="14"/>
  <c r="W87" i="14"/>
  <c r="Z86" i="14" l="1"/>
  <c r="X87" i="14"/>
  <c r="Z87" i="14" s="1"/>
  <c r="AA86" i="14"/>
  <c r="V132" i="11"/>
  <c r="W71" i="11"/>
  <c r="AA71" i="11"/>
  <c r="Y70" i="11"/>
  <c r="Z70" i="11"/>
  <c r="R73" i="11"/>
  <c r="S72" i="11"/>
  <c r="V89" i="14"/>
  <c r="W88" i="14"/>
  <c r="Y87" i="14" l="1"/>
  <c r="X88" i="14"/>
  <c r="Z88" i="14" s="1"/>
  <c r="AA87" i="14"/>
  <c r="R74" i="11"/>
  <c r="S73" i="11"/>
  <c r="Y71" i="11"/>
  <c r="Z71" i="11"/>
  <c r="W72" i="11"/>
  <c r="AA72" i="11"/>
  <c r="V133" i="11"/>
  <c r="V90" i="14"/>
  <c r="W89" i="14"/>
  <c r="Y88" i="14" l="1"/>
  <c r="X89" i="14"/>
  <c r="Y89" i="14" s="1"/>
  <c r="AA88" i="14"/>
  <c r="W73" i="11"/>
  <c r="AA73" i="11"/>
  <c r="V134" i="11"/>
  <c r="Y72" i="11"/>
  <c r="Z72" i="11"/>
  <c r="R75" i="11"/>
  <c r="S74" i="11"/>
  <c r="V91" i="14"/>
  <c r="W90" i="14"/>
  <c r="Z89" i="14" l="1"/>
  <c r="X90" i="14"/>
  <c r="Z90" i="14" s="1"/>
  <c r="AA89" i="14"/>
  <c r="R76" i="11"/>
  <c r="S75" i="11"/>
  <c r="V135" i="11"/>
  <c r="W74" i="11"/>
  <c r="AA74" i="11"/>
  <c r="Y73" i="11"/>
  <c r="Z73" i="11"/>
  <c r="V92" i="14"/>
  <c r="W91" i="14"/>
  <c r="Y90" i="14" l="1"/>
  <c r="X91" i="14"/>
  <c r="Z91" i="14" s="1"/>
  <c r="AA90" i="14"/>
  <c r="V136" i="11"/>
  <c r="V137" i="11" s="1"/>
  <c r="W75" i="11"/>
  <c r="AA75" i="11"/>
  <c r="Y74" i="11"/>
  <c r="Z74" i="11"/>
  <c r="R77" i="11"/>
  <c r="S76" i="11"/>
  <c r="V93" i="14"/>
  <c r="W92" i="14"/>
  <c r="Y91" i="14" l="1"/>
  <c r="X92" i="14"/>
  <c r="Y92" i="14" s="1"/>
  <c r="AA91" i="14"/>
  <c r="W76" i="11"/>
  <c r="AA76" i="11"/>
  <c r="R78" i="11"/>
  <c r="S77" i="11"/>
  <c r="Z75" i="11"/>
  <c r="Y75" i="11"/>
  <c r="V138" i="11"/>
  <c r="V94" i="14"/>
  <c r="W93" i="14"/>
  <c r="Z92" i="14" l="1"/>
  <c r="X93" i="14"/>
  <c r="Z93" i="14" s="1"/>
  <c r="AA92" i="14"/>
  <c r="V139" i="11"/>
  <c r="AA77" i="11"/>
  <c r="W77" i="11"/>
  <c r="R79" i="11"/>
  <c r="S78" i="11"/>
  <c r="Z76" i="11"/>
  <c r="Y76" i="11"/>
  <c r="V95" i="14"/>
  <c r="W94" i="14"/>
  <c r="Y93" i="14" l="1"/>
  <c r="X94" i="14"/>
  <c r="Y94" i="14" s="1"/>
  <c r="AA93" i="14"/>
  <c r="W78" i="11"/>
  <c r="AA78" i="11"/>
  <c r="Z77" i="11"/>
  <c r="Y77" i="11"/>
  <c r="R80" i="11"/>
  <c r="S79" i="11"/>
  <c r="V140" i="11"/>
  <c r="V96" i="14"/>
  <c r="W95" i="14"/>
  <c r="Z94" i="14" l="1"/>
  <c r="X95" i="14"/>
  <c r="Z95" i="14" s="1"/>
  <c r="AA94" i="14"/>
  <c r="AA79" i="11"/>
  <c r="W79" i="11"/>
  <c r="V141" i="11"/>
  <c r="R81" i="11"/>
  <c r="S80" i="11"/>
  <c r="Y78" i="11"/>
  <c r="Z78" i="11"/>
  <c r="V97" i="14"/>
  <c r="W96" i="14"/>
  <c r="Y95" i="14" l="1"/>
  <c r="X96" i="14"/>
  <c r="Z96" i="14" s="1"/>
  <c r="AA95" i="14"/>
  <c r="V142" i="11"/>
  <c r="V143" i="11" s="1"/>
  <c r="Z79" i="11"/>
  <c r="Y79" i="11"/>
  <c r="AA80" i="11"/>
  <c r="W80" i="11"/>
  <c r="R82" i="11"/>
  <c r="S81" i="11"/>
  <c r="V98" i="14"/>
  <c r="W97" i="14"/>
  <c r="Y96" i="14" l="1"/>
  <c r="X97" i="14"/>
  <c r="Z97" i="14" s="1"/>
  <c r="AA96" i="14"/>
  <c r="R83" i="11"/>
  <c r="S82" i="11"/>
  <c r="Z80" i="11"/>
  <c r="Y80" i="11"/>
  <c r="AA81" i="11"/>
  <c r="W81" i="11"/>
  <c r="V144" i="11"/>
  <c r="V99" i="14"/>
  <c r="W98" i="14"/>
  <c r="Y97" i="14" l="1"/>
  <c r="X98" i="14"/>
  <c r="Z98" i="14" s="1"/>
  <c r="AA97" i="14"/>
  <c r="V145" i="11"/>
  <c r="Z81" i="11"/>
  <c r="Y81" i="11"/>
  <c r="W82" i="11"/>
  <c r="AA82" i="11"/>
  <c r="R84" i="11"/>
  <c r="S83" i="11"/>
  <c r="V100" i="14"/>
  <c r="W99" i="14"/>
  <c r="Y98" i="14" l="1"/>
  <c r="X99" i="14"/>
  <c r="Y99" i="14" s="1"/>
  <c r="AA98" i="14"/>
  <c r="R85" i="11"/>
  <c r="S84" i="11"/>
  <c r="Y82" i="11"/>
  <c r="Z82" i="11"/>
  <c r="W83" i="11"/>
  <c r="AA83" i="11"/>
  <c r="V146" i="11"/>
  <c r="V147" i="11" s="1"/>
  <c r="V101" i="14"/>
  <c r="W100" i="14"/>
  <c r="Z99" i="14" l="1"/>
  <c r="X100" i="14"/>
  <c r="Y100" i="14" s="1"/>
  <c r="AA99" i="14"/>
  <c r="W84" i="11"/>
  <c r="AA84" i="11"/>
  <c r="V148" i="11"/>
  <c r="Y83" i="11"/>
  <c r="Z83" i="11"/>
  <c r="R86" i="11"/>
  <c r="S85" i="11"/>
  <c r="V102" i="14"/>
  <c r="W101" i="14"/>
  <c r="Z100" i="14" l="1"/>
  <c r="X101" i="14"/>
  <c r="Y101" i="14" s="1"/>
  <c r="AA100" i="14"/>
  <c r="V149" i="11"/>
  <c r="R87" i="11"/>
  <c r="S86" i="11"/>
  <c r="W85" i="11"/>
  <c r="AA85" i="11"/>
  <c r="Z84" i="11"/>
  <c r="Y84" i="11"/>
  <c r="V103" i="14"/>
  <c r="W102" i="14"/>
  <c r="Z101" i="14" l="1"/>
  <c r="X102" i="14"/>
  <c r="Z102" i="14" s="1"/>
  <c r="AA101" i="14"/>
  <c r="Y85" i="11"/>
  <c r="Z85" i="11"/>
  <c r="AA86" i="11"/>
  <c r="W86" i="11"/>
  <c r="R88" i="11"/>
  <c r="S87" i="11"/>
  <c r="V150" i="11"/>
  <c r="V104" i="14"/>
  <c r="W103" i="14"/>
  <c r="Y102" i="14" l="1"/>
  <c r="X103" i="14"/>
  <c r="Z103" i="14" s="1"/>
  <c r="AA102" i="14"/>
  <c r="V151" i="11"/>
  <c r="AA87" i="11"/>
  <c r="W87" i="11"/>
  <c r="R89" i="11"/>
  <c r="S88" i="11"/>
  <c r="Y86" i="11"/>
  <c r="Z86" i="11"/>
  <c r="V105" i="14"/>
  <c r="W104" i="14"/>
  <c r="Y103" i="14" l="1"/>
  <c r="X104" i="14"/>
  <c r="Y104" i="14" s="1"/>
  <c r="AA103" i="14"/>
  <c r="R90" i="11"/>
  <c r="S89" i="11"/>
  <c r="Y87" i="11"/>
  <c r="Z87" i="11"/>
  <c r="AA88" i="11"/>
  <c r="W88" i="11"/>
  <c r="V152" i="11"/>
  <c r="V106" i="14"/>
  <c r="W105" i="14"/>
  <c r="Z104" i="14" l="1"/>
  <c r="X105" i="14"/>
  <c r="Z105" i="14" s="1"/>
  <c r="AA104" i="14"/>
  <c r="Z88" i="11"/>
  <c r="Y88" i="11"/>
  <c r="AA89" i="11"/>
  <c r="W89" i="11"/>
  <c r="V153" i="11"/>
  <c r="V154" i="11" s="1"/>
  <c r="R91" i="11"/>
  <c r="S90" i="11"/>
  <c r="V107" i="14"/>
  <c r="W106" i="14"/>
  <c r="Y105" i="14" l="1"/>
  <c r="X106" i="14"/>
  <c r="Z106" i="14" s="1"/>
  <c r="AA105" i="14"/>
  <c r="Z89" i="11"/>
  <c r="Y89" i="11"/>
  <c r="R92" i="11"/>
  <c r="S91" i="11"/>
  <c r="V155" i="11"/>
  <c r="W90" i="11"/>
  <c r="AA90" i="11"/>
  <c r="V108" i="14"/>
  <c r="W107" i="14"/>
  <c r="Y106" i="14" l="1"/>
  <c r="X107" i="14"/>
  <c r="Z107" i="14" s="1"/>
  <c r="AA106" i="14"/>
  <c r="Y90" i="11"/>
  <c r="Z90" i="11"/>
  <c r="R93" i="11"/>
  <c r="S92" i="11"/>
  <c r="V156" i="11"/>
  <c r="W91" i="11"/>
  <c r="AA91" i="11"/>
  <c r="V109" i="14"/>
  <c r="W108" i="14"/>
  <c r="Y107" i="14" l="1"/>
  <c r="X108" i="14"/>
  <c r="Y108" i="14" s="1"/>
  <c r="AA107" i="14"/>
  <c r="Y91" i="11"/>
  <c r="Z91" i="11"/>
  <c r="R94" i="11"/>
  <c r="S93" i="11"/>
  <c r="V157" i="11"/>
  <c r="AA92" i="11"/>
  <c r="W92" i="11"/>
  <c r="V110" i="14"/>
  <c r="W109" i="14"/>
  <c r="Z108" i="14" l="1"/>
  <c r="X109" i="14"/>
  <c r="Z109" i="14" s="1"/>
  <c r="AA108" i="14"/>
  <c r="V158" i="11"/>
  <c r="R95" i="11"/>
  <c r="S94" i="11"/>
  <c r="Y92" i="11"/>
  <c r="Z92" i="11"/>
  <c r="W93" i="11"/>
  <c r="AA93" i="11"/>
  <c r="V111" i="14"/>
  <c r="W110" i="14"/>
  <c r="Y109" i="14" l="1"/>
  <c r="X110" i="14"/>
  <c r="AA109" i="14"/>
  <c r="R96" i="11"/>
  <c r="S95" i="11"/>
  <c r="Y93" i="11"/>
  <c r="Z93" i="11"/>
  <c r="AA94" i="11"/>
  <c r="W94" i="11"/>
  <c r="V159" i="11"/>
  <c r="V112" i="14"/>
  <c r="W111" i="14"/>
  <c r="X111" i="14" l="1"/>
  <c r="Z111" i="14" s="1"/>
  <c r="AA110" i="14"/>
  <c r="Z110" i="14"/>
  <c r="Y110" i="14"/>
  <c r="Z94" i="11"/>
  <c r="Y94" i="11"/>
  <c r="AA95" i="11"/>
  <c r="W95" i="11"/>
  <c r="V160" i="11"/>
  <c r="R97" i="11"/>
  <c r="S96" i="11"/>
  <c r="V113" i="14"/>
  <c r="W112" i="14"/>
  <c r="Y111" i="14" l="1"/>
  <c r="X112" i="14"/>
  <c r="Z112" i="14" s="1"/>
  <c r="AA111" i="14"/>
  <c r="R98" i="11"/>
  <c r="S97" i="11"/>
  <c r="AA96" i="11"/>
  <c r="W96" i="11"/>
  <c r="Y95" i="11"/>
  <c r="Z95" i="11"/>
  <c r="V161" i="11"/>
  <c r="V114" i="14"/>
  <c r="W113" i="14"/>
  <c r="Y112" i="14" l="1"/>
  <c r="X113" i="14"/>
  <c r="Z113" i="14" s="1"/>
  <c r="AA112" i="14"/>
  <c r="Y96" i="11"/>
  <c r="Z96" i="11"/>
  <c r="V162" i="11"/>
  <c r="AA97" i="11"/>
  <c r="W97" i="11"/>
  <c r="R99" i="11"/>
  <c r="S98" i="11"/>
  <c r="V115" i="14"/>
  <c r="W114" i="14"/>
  <c r="Y113" i="14" l="1"/>
  <c r="X114" i="14"/>
  <c r="Y114" i="14" s="1"/>
  <c r="AA113" i="14"/>
  <c r="AA98" i="11"/>
  <c r="W98" i="11"/>
  <c r="R100" i="11"/>
  <c r="S99" i="11"/>
  <c r="V163" i="11"/>
  <c r="Y97" i="11"/>
  <c r="Z97" i="11"/>
  <c r="V116" i="14"/>
  <c r="W115" i="14"/>
  <c r="Z114" i="14" l="1"/>
  <c r="X115" i="14"/>
  <c r="Y115" i="14" s="1"/>
  <c r="AA114" i="14"/>
  <c r="R101" i="11"/>
  <c r="S100" i="11"/>
  <c r="W99" i="11"/>
  <c r="AA99" i="11"/>
  <c r="Z98" i="11"/>
  <c r="Y98" i="11"/>
  <c r="V164" i="11"/>
  <c r="V117" i="14"/>
  <c r="W116" i="14"/>
  <c r="Z115" i="14" l="1"/>
  <c r="X116" i="14"/>
  <c r="Y116" i="14" s="1"/>
  <c r="AA115" i="14"/>
  <c r="V165" i="11"/>
  <c r="Z99" i="11"/>
  <c r="Y99" i="11"/>
  <c r="W100" i="11"/>
  <c r="AA100" i="11"/>
  <c r="R102" i="11"/>
  <c r="S101" i="11"/>
  <c r="V118" i="14"/>
  <c r="W117" i="14"/>
  <c r="Z116" i="14" l="1"/>
  <c r="X117" i="14"/>
  <c r="Z117" i="14" s="1"/>
  <c r="AA116" i="14"/>
  <c r="R103" i="11"/>
  <c r="S102" i="11"/>
  <c r="Z100" i="11"/>
  <c r="Y100" i="11"/>
  <c r="AA101" i="11"/>
  <c r="W101" i="11"/>
  <c r="V166" i="11"/>
  <c r="V167" i="11" s="1"/>
  <c r="V168" i="11" s="1"/>
  <c r="V119" i="14"/>
  <c r="W118" i="14"/>
  <c r="Y117" i="14" l="1"/>
  <c r="X118" i="14"/>
  <c r="Y118" i="14" s="1"/>
  <c r="AA117" i="14"/>
  <c r="Z101" i="11"/>
  <c r="Y101" i="11"/>
  <c r="AA102" i="11"/>
  <c r="W102" i="11"/>
  <c r="V169" i="11"/>
  <c r="V170" i="11" s="1"/>
  <c r="R104" i="11"/>
  <c r="S103" i="11"/>
  <c r="V120" i="14"/>
  <c r="W119" i="14"/>
  <c r="Z118" i="14" l="1"/>
  <c r="X119" i="14"/>
  <c r="Z119" i="14" s="1"/>
  <c r="AA118" i="14"/>
  <c r="R105" i="11"/>
  <c r="S104" i="11"/>
  <c r="V171" i="11"/>
  <c r="W103" i="11"/>
  <c r="AA103" i="11"/>
  <c r="Y102" i="11"/>
  <c r="Z102" i="11"/>
  <c r="V121" i="14"/>
  <c r="W120" i="14"/>
  <c r="Y119" i="14" l="1"/>
  <c r="X120" i="14"/>
  <c r="Y120" i="14" s="1"/>
  <c r="AA119" i="14"/>
  <c r="Z103" i="11"/>
  <c r="Y103" i="11"/>
  <c r="V172" i="11"/>
  <c r="W104" i="11"/>
  <c r="AA104" i="11"/>
  <c r="R106" i="11"/>
  <c r="S105" i="11"/>
  <c r="V122" i="14"/>
  <c r="W121" i="14"/>
  <c r="Z120" i="14" l="1"/>
  <c r="X121" i="14"/>
  <c r="Z121" i="14" s="1"/>
  <c r="AA120" i="14"/>
  <c r="W105" i="11"/>
  <c r="AA105" i="11"/>
  <c r="R107" i="11"/>
  <c r="S106" i="11"/>
  <c r="V173" i="11"/>
  <c r="Y104" i="11"/>
  <c r="Z104" i="11"/>
  <c r="V123" i="14"/>
  <c r="W122" i="14"/>
  <c r="Y121" i="14" l="1"/>
  <c r="X122" i="14"/>
  <c r="Y122" i="14" s="1"/>
  <c r="AA121" i="14"/>
  <c r="R108" i="11"/>
  <c r="S107" i="11"/>
  <c r="W106" i="11"/>
  <c r="AA106" i="11"/>
  <c r="V174" i="11"/>
  <c r="Z105" i="11"/>
  <c r="Y105" i="11"/>
  <c r="V124" i="14"/>
  <c r="W123" i="14"/>
  <c r="Z122" i="14" l="1"/>
  <c r="X123" i="14"/>
  <c r="Z123" i="14" s="1"/>
  <c r="AA122" i="14"/>
  <c r="Y106" i="11"/>
  <c r="Z106" i="11"/>
  <c r="AA107" i="11"/>
  <c r="W107" i="11"/>
  <c r="V175" i="11"/>
  <c r="R109" i="11"/>
  <c r="S108" i="11"/>
  <c r="V125" i="14"/>
  <c r="W124" i="14"/>
  <c r="Y123" i="14" l="1"/>
  <c r="X124" i="14"/>
  <c r="Y124" i="14" s="1"/>
  <c r="AA123" i="14"/>
  <c r="Y107" i="11"/>
  <c r="Z107" i="11"/>
  <c r="W108" i="11"/>
  <c r="AA108" i="11"/>
  <c r="R110" i="11"/>
  <c r="S109" i="11"/>
  <c r="V176" i="11"/>
  <c r="V126" i="14"/>
  <c r="W125" i="14"/>
  <c r="Z124" i="14" l="1"/>
  <c r="X125" i="14"/>
  <c r="Y125" i="14" s="1"/>
  <c r="AA124" i="14"/>
  <c r="Z108" i="11"/>
  <c r="Y108" i="11"/>
  <c r="V177" i="11"/>
  <c r="W109" i="11"/>
  <c r="AA109" i="11"/>
  <c r="R111" i="11"/>
  <c r="S110" i="11"/>
  <c r="V127" i="14"/>
  <c r="W126" i="14"/>
  <c r="Z125" i="14" l="1"/>
  <c r="X126" i="14"/>
  <c r="Y126" i="14" s="1"/>
  <c r="AA125" i="14"/>
  <c r="R112" i="11"/>
  <c r="S111" i="11"/>
  <c r="V178" i="11"/>
  <c r="Z109" i="11"/>
  <c r="Y109" i="11"/>
  <c r="AA110" i="11"/>
  <c r="W110" i="11"/>
  <c r="V128" i="14"/>
  <c r="W127" i="14"/>
  <c r="Z126" i="14" l="1"/>
  <c r="X127" i="14"/>
  <c r="Y127" i="14" s="1"/>
  <c r="AA126" i="14"/>
  <c r="Y110" i="11"/>
  <c r="Z110" i="11"/>
  <c r="V179" i="11"/>
  <c r="AA111" i="11"/>
  <c r="W111" i="11"/>
  <c r="R113" i="11"/>
  <c r="S112" i="11"/>
  <c r="V129" i="14"/>
  <c r="W128" i="14"/>
  <c r="Z127" i="14" l="1"/>
  <c r="X128" i="14"/>
  <c r="Z128" i="14" s="1"/>
  <c r="AA127" i="14"/>
  <c r="R114" i="11"/>
  <c r="S113" i="11"/>
  <c r="V180" i="11"/>
  <c r="Z111" i="11"/>
  <c r="Y111" i="11"/>
  <c r="W112" i="11"/>
  <c r="AA112" i="11"/>
  <c r="V130" i="14"/>
  <c r="W129" i="14"/>
  <c r="Y128" i="14" l="1"/>
  <c r="X129" i="14"/>
  <c r="Y129" i="14" s="1"/>
  <c r="AA128" i="14"/>
  <c r="V181" i="11"/>
  <c r="AA113" i="11"/>
  <c r="W113" i="11"/>
  <c r="Y112" i="11"/>
  <c r="Z112" i="11"/>
  <c r="R115" i="11"/>
  <c r="S114" i="11"/>
  <c r="V131" i="14"/>
  <c r="W130" i="14"/>
  <c r="Z129" i="14" l="1"/>
  <c r="X130" i="14"/>
  <c r="Z130" i="14" s="1"/>
  <c r="AA129" i="14"/>
  <c r="R116" i="11"/>
  <c r="S115" i="11"/>
  <c r="Z113" i="11"/>
  <c r="Y113" i="11"/>
  <c r="W114" i="11"/>
  <c r="AA114" i="11"/>
  <c r="V182" i="11"/>
  <c r="V132" i="14"/>
  <c r="W131" i="14"/>
  <c r="Y130" i="14" l="1"/>
  <c r="X131" i="14"/>
  <c r="Z131" i="14" s="1"/>
  <c r="AA130" i="14"/>
  <c r="V183" i="11"/>
  <c r="Y114" i="11"/>
  <c r="Z114" i="11"/>
  <c r="AA115" i="11"/>
  <c r="W115" i="11"/>
  <c r="R117" i="11"/>
  <c r="S116" i="11"/>
  <c r="V133" i="14"/>
  <c r="W132" i="14"/>
  <c r="Y131" i="14" l="1"/>
  <c r="X132" i="14"/>
  <c r="Y132" i="14" s="1"/>
  <c r="AA131" i="14"/>
  <c r="W116" i="11"/>
  <c r="AA116" i="11"/>
  <c r="V184" i="11"/>
  <c r="R118" i="11"/>
  <c r="S117" i="11"/>
  <c r="Y115" i="11"/>
  <c r="Z115" i="11"/>
  <c r="V134" i="14"/>
  <c r="W133" i="14"/>
  <c r="Z132" i="14" l="1"/>
  <c r="X133" i="14"/>
  <c r="Z133" i="14" s="1"/>
  <c r="AA132" i="14"/>
  <c r="V185" i="11"/>
  <c r="W117" i="11"/>
  <c r="AA117" i="11"/>
  <c r="R119" i="11"/>
  <c r="S118" i="11"/>
  <c r="Z116" i="11"/>
  <c r="Y116" i="11"/>
  <c r="V135" i="14"/>
  <c r="W134" i="14"/>
  <c r="Y133" i="14" l="1"/>
  <c r="X134" i="14"/>
  <c r="Y134" i="14" s="1"/>
  <c r="AA133" i="14"/>
  <c r="R120" i="11"/>
  <c r="S119" i="11"/>
  <c r="Y117" i="11"/>
  <c r="Z117" i="11"/>
  <c r="AA118" i="11"/>
  <c r="W118" i="11"/>
  <c r="V186" i="11"/>
  <c r="V136" i="14"/>
  <c r="W135" i="14"/>
  <c r="Z134" i="14" l="1"/>
  <c r="X135" i="14"/>
  <c r="Z135" i="14" s="1"/>
  <c r="AA134" i="14"/>
  <c r="V187" i="11"/>
  <c r="Z118" i="11"/>
  <c r="Y118" i="11"/>
  <c r="W119" i="11"/>
  <c r="AA119" i="11"/>
  <c r="R121" i="11"/>
  <c r="S120" i="11"/>
  <c r="V137" i="14"/>
  <c r="W136" i="14"/>
  <c r="Y135" i="14" l="1"/>
  <c r="X136" i="14"/>
  <c r="Y136" i="14" s="1"/>
  <c r="AA135" i="14"/>
  <c r="R122" i="11"/>
  <c r="S121" i="11"/>
  <c r="Z119" i="11"/>
  <c r="Y119" i="11"/>
  <c r="AA120" i="11"/>
  <c r="W120" i="11"/>
  <c r="V188" i="11"/>
  <c r="V138" i="14"/>
  <c r="W137" i="14"/>
  <c r="Z136" i="14" l="1"/>
  <c r="X137" i="14"/>
  <c r="Z137" i="14" s="1"/>
  <c r="AA136" i="14"/>
  <c r="V189" i="11"/>
  <c r="Y120" i="11"/>
  <c r="Z120" i="11"/>
  <c r="AA121" i="11"/>
  <c r="W121" i="11"/>
  <c r="R123" i="11"/>
  <c r="S122" i="11"/>
  <c r="V139" i="14"/>
  <c r="W138" i="14"/>
  <c r="Y137" i="14" l="1"/>
  <c r="X138" i="14"/>
  <c r="Z138" i="14" s="1"/>
  <c r="AA137" i="14"/>
  <c r="R124" i="11"/>
  <c r="S123" i="11"/>
  <c r="Y121" i="11"/>
  <c r="Z121" i="11"/>
  <c r="AA122" i="11"/>
  <c r="W122" i="11"/>
  <c r="V190" i="11"/>
  <c r="V140" i="14"/>
  <c r="W139" i="14"/>
  <c r="Y138" i="14" l="1"/>
  <c r="X139" i="14"/>
  <c r="Y139" i="14" s="1"/>
  <c r="AA138" i="14"/>
  <c r="V191" i="11"/>
  <c r="Y122" i="11"/>
  <c r="Z122" i="11"/>
  <c r="AA123" i="11"/>
  <c r="W123" i="11"/>
  <c r="R125" i="11"/>
  <c r="S124" i="11"/>
  <c r="V141" i="14"/>
  <c r="W140" i="14"/>
  <c r="Z139" i="14" l="1"/>
  <c r="X140" i="14"/>
  <c r="Z140" i="14" s="1"/>
  <c r="AA139" i="14"/>
  <c r="R126" i="11"/>
  <c r="S125" i="11"/>
  <c r="Z123" i="11"/>
  <c r="Y123" i="11"/>
  <c r="W124" i="11"/>
  <c r="AA124" i="11"/>
  <c r="V192" i="11"/>
  <c r="V142" i="14"/>
  <c r="W141" i="14"/>
  <c r="Y140" i="14" l="1"/>
  <c r="X141" i="14"/>
  <c r="Y141" i="14" s="1"/>
  <c r="AA140" i="14"/>
  <c r="V193" i="11"/>
  <c r="Y124" i="11"/>
  <c r="Z124" i="11"/>
  <c r="W125" i="11"/>
  <c r="AA125" i="11"/>
  <c r="R127" i="11"/>
  <c r="S126" i="11"/>
  <c r="V143" i="14"/>
  <c r="W142" i="14"/>
  <c r="Z141" i="14" l="1"/>
  <c r="X142" i="14"/>
  <c r="Y142" i="14" s="1"/>
  <c r="AA141" i="14"/>
  <c r="R128" i="11"/>
  <c r="S127" i="11"/>
  <c r="W126" i="11"/>
  <c r="AA126" i="11"/>
  <c r="Z125" i="11"/>
  <c r="Y125" i="11"/>
  <c r="V194" i="11"/>
  <c r="V144" i="14"/>
  <c r="W143" i="14"/>
  <c r="Z142" i="14" l="1"/>
  <c r="X143" i="14"/>
  <c r="Z143" i="14" s="1"/>
  <c r="AA142" i="14"/>
  <c r="V195" i="11"/>
  <c r="Y126" i="11"/>
  <c r="Z126" i="11"/>
  <c r="W127" i="11"/>
  <c r="AA127" i="11"/>
  <c r="R129" i="11"/>
  <c r="S128" i="11"/>
  <c r="V145" i="14"/>
  <c r="W144" i="14"/>
  <c r="Y143" i="14" l="1"/>
  <c r="X144" i="14"/>
  <c r="Y144" i="14" s="1"/>
  <c r="AA143" i="14"/>
  <c r="R130" i="11"/>
  <c r="S129" i="11"/>
  <c r="Y127" i="11"/>
  <c r="Z127" i="11"/>
  <c r="W128" i="11"/>
  <c r="AA128" i="11"/>
  <c r="V196" i="11"/>
  <c r="V146" i="14"/>
  <c r="W145" i="14"/>
  <c r="Z144" i="14" l="1"/>
  <c r="X145" i="14"/>
  <c r="Y145" i="14" s="1"/>
  <c r="AA144" i="14"/>
  <c r="V197" i="11"/>
  <c r="Z128" i="11"/>
  <c r="Y128" i="11"/>
  <c r="W129" i="11"/>
  <c r="AA129" i="11"/>
  <c r="R131" i="11"/>
  <c r="S130" i="11"/>
  <c r="V147" i="14"/>
  <c r="W146" i="14"/>
  <c r="Z145" i="14" l="1"/>
  <c r="X146" i="14"/>
  <c r="Z146" i="14" s="1"/>
  <c r="AA145" i="14"/>
  <c r="AA130" i="11"/>
  <c r="W130" i="11"/>
  <c r="R132" i="11"/>
  <c r="S131" i="11"/>
  <c r="Y129" i="11"/>
  <c r="Z129" i="11"/>
  <c r="V198" i="11"/>
  <c r="V148" i="14"/>
  <c r="W147" i="14"/>
  <c r="Y146" i="14" l="1"/>
  <c r="X147" i="14"/>
  <c r="Y147" i="14" s="1"/>
  <c r="AA146" i="14"/>
  <c r="AA131" i="11"/>
  <c r="W131" i="11"/>
  <c r="V199" i="11"/>
  <c r="R133" i="11"/>
  <c r="S132" i="11"/>
  <c r="Z130" i="11"/>
  <c r="Y130" i="11"/>
  <c r="V149" i="14"/>
  <c r="W148" i="14"/>
  <c r="Z147" i="14" l="1"/>
  <c r="X148" i="14"/>
  <c r="Y148" i="14" s="1"/>
  <c r="AA147" i="14"/>
  <c r="R134" i="11"/>
  <c r="S133" i="11"/>
  <c r="V200" i="11"/>
  <c r="W132" i="11"/>
  <c r="AA132" i="11"/>
  <c r="Z131" i="11"/>
  <c r="Y131" i="11"/>
  <c r="V150" i="14"/>
  <c r="W149" i="14"/>
  <c r="Z148" i="14" l="1"/>
  <c r="X149" i="14"/>
  <c r="Y149" i="14" s="1"/>
  <c r="AA148" i="14"/>
  <c r="V201" i="11"/>
  <c r="V202" i="11" s="1"/>
  <c r="AA133" i="11"/>
  <c r="W133" i="11"/>
  <c r="Y132" i="11"/>
  <c r="Z132" i="11"/>
  <c r="R135" i="11"/>
  <c r="S134" i="11"/>
  <c r="V151" i="14"/>
  <c r="W150" i="14"/>
  <c r="Z149" i="14" l="1"/>
  <c r="X150" i="14"/>
  <c r="Z150" i="14" s="1"/>
  <c r="AA149" i="14"/>
  <c r="R136" i="11"/>
  <c r="S135" i="11"/>
  <c r="Z133" i="11"/>
  <c r="Y133" i="11"/>
  <c r="W134" i="11"/>
  <c r="AA134" i="11"/>
  <c r="V203" i="11"/>
  <c r="V152" i="14"/>
  <c r="W151" i="14"/>
  <c r="Y150" i="14" l="1"/>
  <c r="X151" i="14"/>
  <c r="Y151" i="14" s="1"/>
  <c r="AA150" i="14"/>
  <c r="V204" i="11"/>
  <c r="V205" i="11" s="1"/>
  <c r="V206" i="11" s="1"/>
  <c r="V207" i="11" s="1"/>
  <c r="V208" i="11" s="1"/>
  <c r="V209" i="11" s="1"/>
  <c r="V210" i="11" s="1"/>
  <c r="V211" i="11" s="1"/>
  <c r="V212" i="11" s="1"/>
  <c r="V213" i="11" s="1"/>
  <c r="V214" i="11" s="1"/>
  <c r="V215" i="11" s="1"/>
  <c r="V216" i="11" s="1"/>
  <c r="V217" i="11" s="1"/>
  <c r="V218" i="11" s="1"/>
  <c r="V219" i="11" s="1"/>
  <c r="V220" i="11" s="1"/>
  <c r="V221" i="11" s="1"/>
  <c r="V222" i="11" s="1"/>
  <c r="V223" i="11" s="1"/>
  <c r="V224" i="11" s="1"/>
  <c r="V225" i="11" s="1"/>
  <c r="V226" i="11" s="1"/>
  <c r="V227" i="11" s="1"/>
  <c r="V228" i="11" s="1"/>
  <c r="V229" i="11" s="1"/>
  <c r="V230" i="11" s="1"/>
  <c r="V231" i="11" s="1"/>
  <c r="V232" i="11" s="1"/>
  <c r="V233" i="11" s="1"/>
  <c r="V234" i="11" s="1"/>
  <c r="V235" i="11" s="1"/>
  <c r="V236" i="11" s="1"/>
  <c r="V237" i="11" s="1"/>
  <c r="V238" i="11" s="1"/>
  <c r="V239" i="11" s="1"/>
  <c r="Z134" i="11"/>
  <c r="Y134" i="11"/>
  <c r="W135" i="11"/>
  <c r="AA135" i="11"/>
  <c r="R137" i="11"/>
  <c r="S136" i="11"/>
  <c r="V153" i="14"/>
  <c r="W152" i="14"/>
  <c r="Z151" i="14" l="1"/>
  <c r="X152" i="14"/>
  <c r="Z152" i="14" s="1"/>
  <c r="AA151" i="14"/>
  <c r="Y135" i="11"/>
  <c r="Z135" i="11"/>
  <c r="R138" i="11"/>
  <c r="S137" i="11"/>
  <c r="W136" i="11"/>
  <c r="AA136" i="11"/>
  <c r="V154" i="14"/>
  <c r="W153" i="14"/>
  <c r="Y152" i="14" l="1"/>
  <c r="X153" i="14"/>
  <c r="Y153" i="14" s="1"/>
  <c r="AA152" i="14"/>
  <c r="R139" i="11"/>
  <c r="S138" i="11"/>
  <c r="Y136" i="11"/>
  <c r="Z136" i="11"/>
  <c r="AA137" i="11"/>
  <c r="W137" i="11"/>
  <c r="V155" i="14"/>
  <c r="W154" i="14"/>
  <c r="Z153" i="14" l="1"/>
  <c r="X154" i="14"/>
  <c r="Y154" i="14" s="1"/>
  <c r="AA153" i="14"/>
  <c r="Z137" i="11"/>
  <c r="Y137" i="11"/>
  <c r="W138" i="11"/>
  <c r="AA138" i="11"/>
  <c r="R140" i="11"/>
  <c r="S139" i="11"/>
  <c r="V156" i="14"/>
  <c r="W155" i="14"/>
  <c r="Z154" i="14" l="1"/>
  <c r="X155" i="14"/>
  <c r="Z155" i="14" s="1"/>
  <c r="AA154" i="14"/>
  <c r="Z138" i="11"/>
  <c r="Y138" i="11"/>
  <c r="AA139" i="11"/>
  <c r="W139" i="11"/>
  <c r="R141" i="11"/>
  <c r="S140" i="11"/>
  <c r="V157" i="14"/>
  <c r="W156" i="14"/>
  <c r="Y155" i="14" l="1"/>
  <c r="X156" i="14"/>
  <c r="Y156" i="14" s="1"/>
  <c r="AA155" i="14"/>
  <c r="Y139" i="11"/>
  <c r="Z139" i="11"/>
  <c r="AA140" i="11"/>
  <c r="W140" i="11"/>
  <c r="R142" i="11"/>
  <c r="S141" i="11"/>
  <c r="V158" i="14"/>
  <c r="W157" i="14"/>
  <c r="Z156" i="14" l="1"/>
  <c r="X157" i="14"/>
  <c r="Z157" i="14" s="1"/>
  <c r="AA156" i="14"/>
  <c r="W141" i="11"/>
  <c r="AA141" i="11"/>
  <c r="R143" i="11"/>
  <c r="S142" i="11"/>
  <c r="Z140" i="11"/>
  <c r="Y140" i="11"/>
  <c r="V159" i="14"/>
  <c r="W158" i="14"/>
  <c r="Y157" i="14" l="1"/>
  <c r="X158" i="14"/>
  <c r="Y158" i="14" s="1"/>
  <c r="AA157" i="14"/>
  <c r="AA142" i="11"/>
  <c r="W142" i="11"/>
  <c r="R144" i="11"/>
  <c r="S143" i="11"/>
  <c r="Y141" i="11"/>
  <c r="Z141" i="11"/>
  <c r="V160" i="14"/>
  <c r="W159" i="14"/>
  <c r="Z158" i="14" l="1"/>
  <c r="X159" i="14"/>
  <c r="Y159" i="14" s="1"/>
  <c r="AA158" i="14"/>
  <c r="W143" i="11"/>
  <c r="AA143" i="11"/>
  <c r="R145" i="11"/>
  <c r="S144" i="11"/>
  <c r="Y142" i="11"/>
  <c r="Z142" i="11"/>
  <c r="V161" i="14"/>
  <c r="W160" i="14"/>
  <c r="Z159" i="14" l="1"/>
  <c r="X160" i="14"/>
  <c r="Z160" i="14" s="1"/>
  <c r="AA159" i="14"/>
  <c r="R146" i="11"/>
  <c r="S145" i="11"/>
  <c r="AA144" i="11"/>
  <c r="W144" i="11"/>
  <c r="Y143" i="11"/>
  <c r="Z143" i="11"/>
  <c r="V162" i="14"/>
  <c r="W161" i="14"/>
  <c r="Y160" i="14" l="1"/>
  <c r="X161" i="14"/>
  <c r="Y161" i="14" s="1"/>
  <c r="AA160" i="14"/>
  <c r="Y144" i="11"/>
  <c r="Z144" i="11"/>
  <c r="W145" i="11"/>
  <c r="AA145" i="11"/>
  <c r="R147" i="11"/>
  <c r="S146" i="11"/>
  <c r="V163" i="14"/>
  <c r="W162" i="14"/>
  <c r="Z161" i="14" l="1"/>
  <c r="X162" i="14"/>
  <c r="Y162" i="14" s="1"/>
  <c r="AA161" i="14"/>
  <c r="R148" i="11"/>
  <c r="S147" i="11"/>
  <c r="Y145" i="11"/>
  <c r="Z145" i="11"/>
  <c r="AA146" i="11"/>
  <c r="W146" i="11"/>
  <c r="V164" i="14"/>
  <c r="W163" i="14"/>
  <c r="Z162" i="14" l="1"/>
  <c r="X163" i="14"/>
  <c r="Z163" i="14" s="1"/>
  <c r="AA162" i="14"/>
  <c r="W147" i="11"/>
  <c r="AA147" i="11"/>
  <c r="Z146" i="11"/>
  <c r="Y146" i="11"/>
  <c r="R149" i="11"/>
  <c r="S148" i="11"/>
  <c r="V165" i="14"/>
  <c r="W164" i="14"/>
  <c r="Y163" i="14" l="1"/>
  <c r="X164" i="14"/>
  <c r="Y164" i="14" s="1"/>
  <c r="AA163" i="14"/>
  <c r="W148" i="11"/>
  <c r="AA148" i="11"/>
  <c r="R150" i="11"/>
  <c r="S149" i="11"/>
  <c r="Y147" i="11"/>
  <c r="Z147" i="11"/>
  <c r="V166" i="14"/>
  <c r="W165" i="14"/>
  <c r="Z164" i="14" l="1"/>
  <c r="X165" i="14"/>
  <c r="Y165" i="14" s="1"/>
  <c r="AA164" i="14"/>
  <c r="W149" i="11"/>
  <c r="AA149" i="11"/>
  <c r="R151" i="11"/>
  <c r="S150" i="11"/>
  <c r="Z148" i="11"/>
  <c r="Y148" i="11"/>
  <c r="V167" i="14"/>
  <c r="W166" i="14"/>
  <c r="X166" i="14" l="1"/>
  <c r="Z166" i="14" s="1"/>
  <c r="AA165" i="14"/>
  <c r="Z165" i="14"/>
  <c r="W150" i="11"/>
  <c r="AA150" i="11"/>
  <c r="R152" i="11"/>
  <c r="S151" i="11"/>
  <c r="Y149" i="11"/>
  <c r="Z149" i="11"/>
  <c r="V168" i="14"/>
  <c r="W167" i="14"/>
  <c r="Y166" i="14" l="1"/>
  <c r="X167" i="14"/>
  <c r="Z167" i="14" s="1"/>
  <c r="AA166" i="14"/>
  <c r="AA151" i="11"/>
  <c r="W151" i="11"/>
  <c r="R153" i="11"/>
  <c r="S152" i="11"/>
  <c r="Y150" i="11"/>
  <c r="Z150" i="11"/>
  <c r="V169" i="14"/>
  <c r="W168" i="14"/>
  <c r="Y167" i="14" l="1"/>
  <c r="X168" i="14"/>
  <c r="Z168" i="14" s="1"/>
  <c r="AA167" i="14"/>
  <c r="R154" i="11"/>
  <c r="S153" i="11"/>
  <c r="AA152" i="11"/>
  <c r="W152" i="11"/>
  <c r="Y151" i="11"/>
  <c r="Z151" i="11"/>
  <c r="V170" i="14"/>
  <c r="W169" i="14"/>
  <c r="Y168" i="14" l="1"/>
  <c r="X169" i="14"/>
  <c r="Z169" i="14" s="1"/>
  <c r="AA168" i="14"/>
  <c r="Z152" i="11"/>
  <c r="Y152" i="11"/>
  <c r="AA153" i="11"/>
  <c r="W153" i="11"/>
  <c r="R155" i="11"/>
  <c r="S154" i="11"/>
  <c r="V171" i="14"/>
  <c r="W170" i="14"/>
  <c r="Y169" i="14" l="1"/>
  <c r="X170" i="14"/>
  <c r="Y170" i="14" s="1"/>
  <c r="AA169" i="14"/>
  <c r="AA154" i="11"/>
  <c r="W154" i="11"/>
  <c r="R156" i="11"/>
  <c r="S155" i="11"/>
  <c r="Z153" i="11"/>
  <c r="Y153" i="11"/>
  <c r="V172" i="14"/>
  <c r="W171" i="14"/>
  <c r="Z170" i="14" l="1"/>
  <c r="X171" i="14"/>
  <c r="Y171" i="14" s="1"/>
  <c r="AA170" i="14"/>
  <c r="AA155" i="11"/>
  <c r="W155" i="11"/>
  <c r="R157" i="11"/>
  <c r="S156" i="11"/>
  <c r="Z154" i="11"/>
  <c r="Y154" i="11"/>
  <c r="V173" i="14"/>
  <c r="W172" i="14"/>
  <c r="Z171" i="14" l="1"/>
  <c r="X172" i="14"/>
  <c r="Z172" i="14" s="1"/>
  <c r="AA171" i="14"/>
  <c r="W156" i="11"/>
  <c r="AA156" i="11"/>
  <c r="R158" i="11"/>
  <c r="S157" i="11"/>
  <c r="Y155" i="11"/>
  <c r="Z155" i="11"/>
  <c r="V174" i="14"/>
  <c r="W173" i="14"/>
  <c r="Y172" i="14" l="1"/>
  <c r="X173" i="14"/>
  <c r="Z173" i="14" s="1"/>
  <c r="AA172" i="14"/>
  <c r="W157" i="11"/>
  <c r="AA157" i="11"/>
  <c r="R159" i="11"/>
  <c r="S158" i="11"/>
  <c r="Y156" i="11"/>
  <c r="Z156" i="11"/>
  <c r="V175" i="14"/>
  <c r="W174" i="14"/>
  <c r="Y173" i="14" l="1"/>
  <c r="X174" i="14"/>
  <c r="Y174" i="14" s="1"/>
  <c r="AA173" i="14"/>
  <c r="AA158" i="11"/>
  <c r="W158" i="11"/>
  <c r="R160" i="11"/>
  <c r="S159" i="11"/>
  <c r="Z157" i="11"/>
  <c r="Y157" i="11"/>
  <c r="V176" i="14"/>
  <c r="W175" i="14"/>
  <c r="Z174" i="14" l="1"/>
  <c r="X175" i="14"/>
  <c r="Y175" i="14" s="1"/>
  <c r="AA174" i="14"/>
  <c r="AA159" i="11"/>
  <c r="W159" i="11"/>
  <c r="R161" i="11"/>
  <c r="S160" i="11"/>
  <c r="Z158" i="11"/>
  <c r="Y158" i="11"/>
  <c r="V177" i="14"/>
  <c r="W176" i="14"/>
  <c r="Z175" i="14" l="1"/>
  <c r="X176" i="14"/>
  <c r="Z176" i="14" s="1"/>
  <c r="AA175" i="14"/>
  <c r="AA160" i="11"/>
  <c r="W160" i="11"/>
  <c r="R162" i="11"/>
  <c r="S161" i="11"/>
  <c r="Z159" i="11"/>
  <c r="Y159" i="11"/>
  <c r="V178" i="14"/>
  <c r="W177" i="14"/>
  <c r="Y176" i="14" l="1"/>
  <c r="X177" i="14"/>
  <c r="Y177" i="14" s="1"/>
  <c r="AA176" i="14"/>
  <c r="W161" i="11"/>
  <c r="AA161" i="11"/>
  <c r="R163" i="11"/>
  <c r="S162" i="11"/>
  <c r="Y160" i="11"/>
  <c r="Z160" i="11"/>
  <c r="V179" i="14"/>
  <c r="W178" i="14"/>
  <c r="Z177" i="14" l="1"/>
  <c r="X178" i="14"/>
  <c r="Y178" i="14" s="1"/>
  <c r="AA177" i="14"/>
  <c r="W162" i="11"/>
  <c r="AA162" i="11"/>
  <c r="R164" i="11"/>
  <c r="S163" i="11"/>
  <c r="Y161" i="11"/>
  <c r="Z161" i="11"/>
  <c r="V180" i="14"/>
  <c r="W179" i="14"/>
  <c r="Z178" i="14" l="1"/>
  <c r="X179" i="14"/>
  <c r="Z179" i="14" s="1"/>
  <c r="AA178" i="14"/>
  <c r="AA163" i="11"/>
  <c r="W163" i="11"/>
  <c r="R165" i="11"/>
  <c r="S164" i="11"/>
  <c r="Z162" i="11"/>
  <c r="Y162" i="11"/>
  <c r="V181" i="14"/>
  <c r="W180" i="14"/>
  <c r="X180" i="14" l="1"/>
  <c r="Z180" i="14" s="1"/>
  <c r="AA179" i="14"/>
  <c r="Y179" i="14"/>
  <c r="AA164" i="11"/>
  <c r="W164" i="11"/>
  <c r="R166" i="11"/>
  <c r="S165" i="11"/>
  <c r="Z163" i="11"/>
  <c r="Y163" i="11"/>
  <c r="V182" i="14"/>
  <c r="W181" i="14"/>
  <c r="Y180" i="14" l="1"/>
  <c r="X181" i="14"/>
  <c r="Y181" i="14" s="1"/>
  <c r="AA180" i="14"/>
  <c r="AA165" i="11"/>
  <c r="W165" i="11"/>
  <c r="R167" i="11"/>
  <c r="S166" i="11"/>
  <c r="Z164" i="11"/>
  <c r="Y164" i="11"/>
  <c r="W182" i="14"/>
  <c r="V183" i="14"/>
  <c r="Z181" i="14" l="1"/>
  <c r="X182" i="14"/>
  <c r="Y182" i="14" s="1"/>
  <c r="AA181" i="14"/>
  <c r="W166" i="11"/>
  <c r="AA166" i="11"/>
  <c r="R168" i="11"/>
  <c r="S167" i="11"/>
  <c r="Z165" i="11"/>
  <c r="Y165" i="11"/>
  <c r="V184" i="14"/>
  <c r="W183" i="14"/>
  <c r="Z182" i="14" l="1"/>
  <c r="X183" i="14"/>
  <c r="Z183" i="14" s="1"/>
  <c r="AA182" i="14"/>
  <c r="AA167" i="11"/>
  <c r="W167" i="11"/>
  <c r="R169" i="11"/>
  <c r="S168" i="11"/>
  <c r="Y166" i="11"/>
  <c r="Z166" i="11"/>
  <c r="V185" i="14"/>
  <c r="W184" i="14"/>
  <c r="Y183" i="14" l="1"/>
  <c r="X184" i="14"/>
  <c r="Z184" i="14" s="1"/>
  <c r="AA183" i="14"/>
  <c r="Z167" i="11"/>
  <c r="Y167" i="11"/>
  <c r="W168" i="11"/>
  <c r="AA168" i="11"/>
  <c r="R170" i="11"/>
  <c r="S169" i="11"/>
  <c r="V186" i="14"/>
  <c r="W185" i="14"/>
  <c r="Y184" i="14" l="1"/>
  <c r="X185" i="14"/>
  <c r="Z185" i="14" s="1"/>
  <c r="AA184" i="14"/>
  <c r="Y168" i="11"/>
  <c r="Z168" i="11"/>
  <c r="AA169" i="11"/>
  <c r="W169" i="11"/>
  <c r="R171" i="11"/>
  <c r="S170" i="11"/>
  <c r="W186" i="14"/>
  <c r="V187" i="14"/>
  <c r="Y185" i="14" l="1"/>
  <c r="X186" i="14"/>
  <c r="Z186" i="14" s="1"/>
  <c r="AA185" i="14"/>
  <c r="Y169" i="11"/>
  <c r="Z169" i="11"/>
  <c r="W170" i="11"/>
  <c r="AA170" i="11"/>
  <c r="R172" i="11"/>
  <c r="S171" i="11"/>
  <c r="V188" i="14"/>
  <c r="W187" i="14"/>
  <c r="Y186" i="14" l="1"/>
  <c r="X187" i="14"/>
  <c r="Y187" i="14" s="1"/>
  <c r="AA186" i="14"/>
  <c r="Y170" i="11"/>
  <c r="Z170" i="11"/>
  <c r="W171" i="11"/>
  <c r="AA171" i="11"/>
  <c r="R173" i="11"/>
  <c r="S172" i="11"/>
  <c r="V189" i="14"/>
  <c r="W188" i="14"/>
  <c r="Z187" i="14" l="1"/>
  <c r="X188" i="14"/>
  <c r="Z188" i="14" s="1"/>
  <c r="AA187" i="14"/>
  <c r="Z171" i="11"/>
  <c r="Y171" i="11"/>
  <c r="AA172" i="11"/>
  <c r="W172" i="11"/>
  <c r="R174" i="11"/>
  <c r="S173" i="11"/>
  <c r="V190" i="14"/>
  <c r="W189" i="14"/>
  <c r="Y188" i="14" l="1"/>
  <c r="X189" i="14"/>
  <c r="Z189" i="14" s="1"/>
  <c r="AA188" i="14"/>
  <c r="AA173" i="11"/>
  <c r="W173" i="11"/>
  <c r="R175" i="11"/>
  <c r="S174" i="11"/>
  <c r="Y172" i="11"/>
  <c r="Z172" i="11"/>
  <c r="V191" i="14"/>
  <c r="W190" i="14"/>
  <c r="Y189" i="14" l="1"/>
  <c r="X190" i="14"/>
  <c r="Z190" i="14" s="1"/>
  <c r="AA189" i="14"/>
  <c r="R176" i="11"/>
  <c r="S175" i="11"/>
  <c r="AA174" i="11"/>
  <c r="W174" i="11"/>
  <c r="Z173" i="11"/>
  <c r="Y173" i="11"/>
  <c r="V192" i="14"/>
  <c r="W191" i="14"/>
  <c r="Y190" i="14" l="1"/>
  <c r="X191" i="14"/>
  <c r="Z191" i="14" s="1"/>
  <c r="AA190" i="14"/>
  <c r="Y174" i="11"/>
  <c r="Z174" i="11"/>
  <c r="W175" i="11"/>
  <c r="AA175" i="11"/>
  <c r="R177" i="11"/>
  <c r="S176" i="11"/>
  <c r="V193" i="14"/>
  <c r="W192" i="14"/>
  <c r="Y191" i="14" l="1"/>
  <c r="X192" i="14"/>
  <c r="Y192" i="14" s="1"/>
  <c r="AA191" i="14"/>
  <c r="W176" i="11"/>
  <c r="AA176" i="11"/>
  <c r="Y175" i="11"/>
  <c r="Z175" i="11"/>
  <c r="R178" i="11"/>
  <c r="S177" i="11"/>
  <c r="W193" i="14"/>
  <c r="V194" i="14"/>
  <c r="Z192" i="14" l="1"/>
  <c r="X193" i="14"/>
  <c r="Z193" i="14" s="1"/>
  <c r="AA192" i="14"/>
  <c r="R179" i="11"/>
  <c r="S178" i="11"/>
  <c r="AA177" i="11"/>
  <c r="W177" i="11"/>
  <c r="Y176" i="11"/>
  <c r="Z176" i="11"/>
  <c r="V195" i="14"/>
  <c r="W194" i="14"/>
  <c r="Y193" i="14" l="1"/>
  <c r="X194" i="14"/>
  <c r="Z194" i="14" s="1"/>
  <c r="AA193" i="14"/>
  <c r="Y177" i="11"/>
  <c r="Z177" i="11"/>
  <c r="W178" i="11"/>
  <c r="AA178" i="11"/>
  <c r="R180" i="11"/>
  <c r="S179" i="11"/>
  <c r="V196" i="14"/>
  <c r="W195" i="14"/>
  <c r="Y194" i="14" l="1"/>
  <c r="X195" i="14"/>
  <c r="Z195" i="14" s="1"/>
  <c r="AA194" i="14"/>
  <c r="Z178" i="11"/>
  <c r="Y178" i="11"/>
  <c r="AA179" i="11"/>
  <c r="W179" i="11"/>
  <c r="R181" i="11"/>
  <c r="S180" i="11"/>
  <c r="W196" i="14"/>
  <c r="V197" i="14"/>
  <c r="Y195" i="14" l="1"/>
  <c r="X196" i="14"/>
  <c r="Y196" i="14" s="1"/>
  <c r="AA195" i="14"/>
  <c r="Z179" i="11"/>
  <c r="Y179" i="11"/>
  <c r="W180" i="11"/>
  <c r="AA180" i="11"/>
  <c r="S181" i="11"/>
  <c r="R182" i="11"/>
  <c r="V198" i="14"/>
  <c r="W197" i="14"/>
  <c r="Z196" i="14" l="1"/>
  <c r="X197" i="14"/>
  <c r="Z197" i="14" s="1"/>
  <c r="AA196" i="14"/>
  <c r="Z180" i="11"/>
  <c r="Y180" i="11"/>
  <c r="R183" i="11"/>
  <c r="S182" i="11"/>
  <c r="W181" i="11"/>
  <c r="AA181" i="11"/>
  <c r="V199" i="14"/>
  <c r="W198" i="14"/>
  <c r="Y197" i="14" l="1"/>
  <c r="X198" i="14"/>
  <c r="Y198" i="14" s="1"/>
  <c r="AA197" i="14"/>
  <c r="R184" i="11"/>
  <c r="S183" i="11"/>
  <c r="Y181" i="11"/>
  <c r="Z181" i="11"/>
  <c r="W182" i="11"/>
  <c r="AA182" i="11"/>
  <c r="W199" i="14"/>
  <c r="V200" i="14"/>
  <c r="Z198" i="14" l="1"/>
  <c r="X199" i="14"/>
  <c r="Y199" i="14" s="1"/>
  <c r="AA198" i="14"/>
  <c r="Y182" i="11"/>
  <c r="Z182" i="11"/>
  <c r="AA183" i="11"/>
  <c r="W183" i="11"/>
  <c r="R185" i="11"/>
  <c r="S184" i="11"/>
  <c r="W200" i="14"/>
  <c r="V201" i="14"/>
  <c r="Z199" i="14" l="1"/>
  <c r="X200" i="14"/>
  <c r="Y200" i="14" s="1"/>
  <c r="AA199" i="14"/>
  <c r="Z183" i="11"/>
  <c r="Y183" i="11"/>
  <c r="AA184" i="11"/>
  <c r="W184" i="11"/>
  <c r="S185" i="11"/>
  <c r="R186" i="11"/>
  <c r="V202" i="14"/>
  <c r="W201" i="14"/>
  <c r="Z200" i="14" l="1"/>
  <c r="X201" i="14"/>
  <c r="Y201" i="14" s="1"/>
  <c r="AA200" i="14"/>
  <c r="R187" i="11"/>
  <c r="S186" i="11"/>
  <c r="W185" i="11"/>
  <c r="AA185" i="11"/>
  <c r="Y184" i="11"/>
  <c r="Z184" i="11"/>
  <c r="W202" i="14"/>
  <c r="V203" i="14"/>
  <c r="V204" i="14" s="1"/>
  <c r="Z201" i="14" l="1"/>
  <c r="V205" i="14"/>
  <c r="W204" i="14"/>
  <c r="X202" i="14"/>
  <c r="AA201" i="14"/>
  <c r="Y185" i="11"/>
  <c r="Z185" i="11"/>
  <c r="W186" i="11"/>
  <c r="AA186" i="11"/>
  <c r="R188" i="11"/>
  <c r="S187" i="11"/>
  <c r="W203" i="14"/>
  <c r="V206" i="14" l="1"/>
  <c r="W205" i="14"/>
  <c r="X203" i="14"/>
  <c r="Y203" i="14" s="1"/>
  <c r="AA202" i="14"/>
  <c r="Z202" i="14"/>
  <c r="Y202" i="14"/>
  <c r="Y186" i="11"/>
  <c r="Z186" i="11"/>
  <c r="W187" i="11"/>
  <c r="AA187" i="11"/>
  <c r="S188" i="11"/>
  <c r="R189" i="11"/>
  <c r="V207" i="14" l="1"/>
  <c r="W206" i="14"/>
  <c r="AA203" i="14"/>
  <c r="X204" i="14"/>
  <c r="Z203" i="14"/>
  <c r="AA188" i="11"/>
  <c r="W188" i="11"/>
  <c r="Y187" i="11"/>
  <c r="Z187" i="11"/>
  <c r="R190" i="11"/>
  <c r="S189" i="11"/>
  <c r="V208" i="14" l="1"/>
  <c r="W207" i="14"/>
  <c r="X205" i="14"/>
  <c r="AA204" i="14"/>
  <c r="Y204" i="14"/>
  <c r="Z204" i="14"/>
  <c r="S190" i="11"/>
  <c r="R191" i="11"/>
  <c r="AA189" i="11"/>
  <c r="W189" i="11"/>
  <c r="Y188" i="11"/>
  <c r="Z188" i="11"/>
  <c r="W208" i="14" l="1"/>
  <c r="V209" i="14"/>
  <c r="X206" i="14"/>
  <c r="AA205" i="14"/>
  <c r="Y205" i="14"/>
  <c r="Z205" i="14"/>
  <c r="Z189" i="11"/>
  <c r="Y189" i="11"/>
  <c r="S191" i="11"/>
  <c r="R192" i="11"/>
  <c r="W190" i="11"/>
  <c r="AA190" i="11"/>
  <c r="V210" i="14" l="1"/>
  <c r="W209" i="14"/>
  <c r="X207" i="14"/>
  <c r="AA206" i="14"/>
  <c r="Z206" i="14"/>
  <c r="Y206" i="14"/>
  <c r="W191" i="11"/>
  <c r="AA191" i="11"/>
  <c r="Y190" i="11"/>
  <c r="Z190" i="11"/>
  <c r="R193" i="11"/>
  <c r="S192" i="11"/>
  <c r="V211" i="14" l="1"/>
  <c r="W210" i="14"/>
  <c r="X208" i="14"/>
  <c r="X209" i="14" s="1"/>
  <c r="AA207" i="14"/>
  <c r="Y207" i="14"/>
  <c r="Z207" i="14"/>
  <c r="W192" i="11"/>
  <c r="AA192" i="11"/>
  <c r="R194" i="11"/>
  <c r="S193" i="11"/>
  <c r="Y191" i="11"/>
  <c r="Z191" i="11"/>
  <c r="V212" i="14" l="1"/>
  <c r="W211" i="14"/>
  <c r="X210" i="14"/>
  <c r="AA209" i="14"/>
  <c r="Y209" i="14"/>
  <c r="Z209" i="14"/>
  <c r="AA208" i="14"/>
  <c r="Y208" i="14"/>
  <c r="Z208" i="14"/>
  <c r="W193" i="11"/>
  <c r="AA193" i="11"/>
  <c r="R195" i="11"/>
  <c r="S194" i="11"/>
  <c r="Y192" i="11"/>
  <c r="Z192" i="11"/>
  <c r="V213" i="14" l="1"/>
  <c r="W212" i="14"/>
  <c r="X211" i="14"/>
  <c r="AA210" i="14"/>
  <c r="Y210" i="14"/>
  <c r="Z210" i="14"/>
  <c r="W194" i="11"/>
  <c r="AA194" i="11"/>
  <c r="S195" i="11"/>
  <c r="R196" i="11"/>
  <c r="Z193" i="11"/>
  <c r="Y193" i="11"/>
  <c r="W213" i="14" l="1"/>
  <c r="V214" i="14"/>
  <c r="X212" i="14"/>
  <c r="AA211" i="14"/>
  <c r="Z211" i="14"/>
  <c r="Y211" i="14"/>
  <c r="W195" i="11"/>
  <c r="AA195" i="11"/>
  <c r="R197" i="11"/>
  <c r="S196" i="11"/>
  <c r="Y194" i="11"/>
  <c r="Z194" i="11"/>
  <c r="W214" i="14" l="1"/>
  <c r="V215" i="14"/>
  <c r="X213" i="14"/>
  <c r="X214" i="14" s="1"/>
  <c r="AA212" i="14"/>
  <c r="Y212" i="14"/>
  <c r="Z212" i="14"/>
  <c r="W196" i="11"/>
  <c r="AA196" i="11"/>
  <c r="S197" i="11"/>
  <c r="R198" i="11"/>
  <c r="Z195" i="11"/>
  <c r="Y195" i="11"/>
  <c r="X215" i="14" l="1"/>
  <c r="AA214" i="14"/>
  <c r="V216" i="14"/>
  <c r="W215" i="14"/>
  <c r="Y214" i="14"/>
  <c r="Z214" i="14"/>
  <c r="AA213" i="14"/>
  <c r="Y213" i="14"/>
  <c r="Z213" i="14"/>
  <c r="S198" i="11"/>
  <c r="R199" i="11"/>
  <c r="W197" i="11"/>
  <c r="AA197" i="11"/>
  <c r="Z196" i="11"/>
  <c r="Y196" i="11"/>
  <c r="Z215" i="14" l="1"/>
  <c r="Y215" i="14"/>
  <c r="V217" i="14"/>
  <c r="W216" i="14"/>
  <c r="X216" i="14"/>
  <c r="AA215" i="14"/>
  <c r="W198" i="11"/>
  <c r="AA198" i="11"/>
  <c r="Y197" i="11"/>
  <c r="Z197" i="11"/>
  <c r="S199" i="11"/>
  <c r="R200" i="11"/>
  <c r="Z216" i="14" l="1"/>
  <c r="Y216" i="14"/>
  <c r="V218" i="14"/>
  <c r="W217" i="14"/>
  <c r="X217" i="14"/>
  <c r="AA216" i="14"/>
  <c r="S200" i="11"/>
  <c r="R201" i="11"/>
  <c r="W199" i="11"/>
  <c r="AA199" i="11"/>
  <c r="Z198" i="11"/>
  <c r="Y198" i="11"/>
  <c r="W218" i="14" l="1"/>
  <c r="V219" i="14"/>
  <c r="X218" i="14"/>
  <c r="AA217" i="14"/>
  <c r="Z217" i="14"/>
  <c r="Y217" i="14"/>
  <c r="Z199" i="11"/>
  <c r="Y199" i="11"/>
  <c r="S201" i="11"/>
  <c r="R202" i="11"/>
  <c r="W200" i="11"/>
  <c r="AA200" i="11"/>
  <c r="Z218" i="14" l="1"/>
  <c r="Y218" i="14"/>
  <c r="AA218" i="14"/>
  <c r="X219" i="14"/>
  <c r="V220" i="14"/>
  <c r="W219" i="14"/>
  <c r="AA201" i="11"/>
  <c r="W201" i="11"/>
  <c r="Y200" i="11"/>
  <c r="Z200" i="11"/>
  <c r="S202" i="11"/>
  <c r="R203" i="11"/>
  <c r="X220" i="14" l="1"/>
  <c r="AA219" i="14"/>
  <c r="Y219" i="14"/>
  <c r="Z219" i="14"/>
  <c r="V221" i="14"/>
  <c r="W220" i="14"/>
  <c r="S203" i="11"/>
  <c r="R204" i="11"/>
  <c r="W202" i="11"/>
  <c r="AA202" i="11"/>
  <c r="Z201" i="11"/>
  <c r="Y201" i="11"/>
  <c r="Y220" i="14" l="1"/>
  <c r="Z220" i="14"/>
  <c r="V222" i="14"/>
  <c r="W221" i="14"/>
  <c r="X221" i="14"/>
  <c r="AA220" i="14"/>
  <c r="S204" i="11"/>
  <c r="AA204" i="11" s="1"/>
  <c r="R205" i="11"/>
  <c r="Y202" i="11"/>
  <c r="Z202" i="11"/>
  <c r="AA203" i="11"/>
  <c r="W203" i="11"/>
  <c r="X222" i="14" l="1"/>
  <c r="AA221" i="14"/>
  <c r="Z221" i="14"/>
  <c r="Y221" i="14"/>
  <c r="V223" i="14"/>
  <c r="W222" i="14"/>
  <c r="W204" i="11"/>
  <c r="Y204" i="11" s="1"/>
  <c r="S205" i="11"/>
  <c r="R206" i="11"/>
  <c r="Y203" i="11"/>
  <c r="Z203" i="11"/>
  <c r="W223" i="14" l="1"/>
  <c r="V224" i="14"/>
  <c r="Y222" i="14"/>
  <c r="Z222" i="14"/>
  <c r="X223" i="14"/>
  <c r="AA222" i="14"/>
  <c r="Z204" i="11"/>
  <c r="R207" i="11"/>
  <c r="S206" i="11"/>
  <c r="W205" i="11"/>
  <c r="AA205" i="11"/>
  <c r="AA223" i="14" l="1"/>
  <c r="X224" i="14"/>
  <c r="V225" i="14"/>
  <c r="W224" i="14"/>
  <c r="Z223" i="14"/>
  <c r="Y223" i="14"/>
  <c r="W206" i="11"/>
  <c r="AA206" i="11"/>
  <c r="Y205" i="11"/>
  <c r="Z205" i="11"/>
  <c r="R208" i="11"/>
  <c r="S207" i="11"/>
  <c r="Z224" i="14" l="1"/>
  <c r="Y224" i="14"/>
  <c r="V226" i="14"/>
  <c r="W225" i="14"/>
  <c r="X225" i="14"/>
  <c r="AA224" i="14"/>
  <c r="W207" i="11"/>
  <c r="AA207" i="11"/>
  <c r="S208" i="11"/>
  <c r="R209" i="11"/>
  <c r="Z206" i="11"/>
  <c r="Y206" i="11"/>
  <c r="Z225" i="14" l="1"/>
  <c r="Y225" i="14"/>
  <c r="V227" i="14"/>
  <c r="W226" i="14"/>
  <c r="X226" i="14"/>
  <c r="AA225" i="14"/>
  <c r="S209" i="11"/>
  <c r="W209" i="11" s="1"/>
  <c r="R210" i="11"/>
  <c r="W208" i="11"/>
  <c r="AA208" i="11"/>
  <c r="Y207" i="11"/>
  <c r="Z207" i="11"/>
  <c r="AA209" i="11" l="1"/>
  <c r="Y226" i="14"/>
  <c r="Z226" i="14"/>
  <c r="V228" i="14"/>
  <c r="W227" i="14"/>
  <c r="X227" i="14"/>
  <c r="AA226" i="14"/>
  <c r="R211" i="11"/>
  <c r="S210" i="11"/>
  <c r="Z208" i="11"/>
  <c r="Y208" i="11"/>
  <c r="Y209" i="11"/>
  <c r="Z209" i="11"/>
  <c r="W228" i="14" l="1"/>
  <c r="V229" i="14"/>
  <c r="X228" i="14"/>
  <c r="AA227" i="14"/>
  <c r="Z227" i="14"/>
  <c r="Y227" i="14"/>
  <c r="S211" i="11"/>
  <c r="R212" i="11"/>
  <c r="W210" i="11"/>
  <c r="AA210" i="11"/>
  <c r="AA228" i="14" l="1"/>
  <c r="X229" i="14"/>
  <c r="V230" i="14"/>
  <c r="W229" i="14"/>
  <c r="Z228" i="14"/>
  <c r="Y228" i="14"/>
  <c r="Y210" i="11"/>
  <c r="Z210" i="11"/>
  <c r="S212" i="11"/>
  <c r="R213" i="11"/>
  <c r="W211" i="11"/>
  <c r="AA211" i="11"/>
  <c r="Z229" i="14" l="1"/>
  <c r="Y229" i="14"/>
  <c r="V231" i="14"/>
  <c r="W230" i="14"/>
  <c r="X230" i="14"/>
  <c r="AA229" i="14"/>
  <c r="Y211" i="11"/>
  <c r="Z211" i="11"/>
  <c r="R214" i="11"/>
  <c r="S213" i="11"/>
  <c r="W212" i="11"/>
  <c r="AA212" i="11"/>
  <c r="Y230" i="14" l="1"/>
  <c r="Z230" i="14"/>
  <c r="V232" i="14"/>
  <c r="W231" i="14"/>
  <c r="X231" i="14"/>
  <c r="AA230" i="14"/>
  <c r="S214" i="11"/>
  <c r="W214" i="11" s="1"/>
  <c r="R215" i="11"/>
  <c r="Z212" i="11"/>
  <c r="Y212" i="11"/>
  <c r="W213" i="11"/>
  <c r="AA213" i="11"/>
  <c r="AA214" i="11" l="1"/>
  <c r="X232" i="14"/>
  <c r="AA231" i="14"/>
  <c r="Z231" i="14"/>
  <c r="Y231" i="14"/>
  <c r="V233" i="14"/>
  <c r="W232" i="14"/>
  <c r="S215" i="11"/>
  <c r="R216" i="11"/>
  <c r="Y213" i="11"/>
  <c r="Z213" i="11"/>
  <c r="Y214" i="11"/>
  <c r="Z214" i="11"/>
  <c r="W233" i="14" l="1"/>
  <c r="V234" i="14"/>
  <c r="Y232" i="14"/>
  <c r="Z232" i="14"/>
  <c r="X233" i="14"/>
  <c r="AA232" i="14"/>
  <c r="R217" i="11"/>
  <c r="S216" i="11"/>
  <c r="W215" i="11"/>
  <c r="AA215" i="11"/>
  <c r="AA233" i="14" l="1"/>
  <c r="X234" i="14"/>
  <c r="V235" i="14"/>
  <c r="W234" i="14"/>
  <c r="Z233" i="14"/>
  <c r="Y233" i="14"/>
  <c r="Y215" i="11"/>
  <c r="Z215" i="11"/>
  <c r="W216" i="11"/>
  <c r="AA216" i="11"/>
  <c r="S217" i="11"/>
  <c r="R218" i="11"/>
  <c r="Z234" i="14" l="1"/>
  <c r="Y234" i="14"/>
  <c r="V236" i="14"/>
  <c r="W235" i="14"/>
  <c r="X235" i="14"/>
  <c r="AA234" i="14"/>
  <c r="Z216" i="11"/>
  <c r="Y216" i="11"/>
  <c r="R219" i="11"/>
  <c r="R220" i="11" s="1"/>
  <c r="S218" i="11"/>
  <c r="W217" i="11"/>
  <c r="AA217" i="11"/>
  <c r="X236" i="14" l="1"/>
  <c r="AA235" i="14"/>
  <c r="Y235" i="14"/>
  <c r="Z235" i="14"/>
  <c r="V237" i="14"/>
  <c r="W236" i="14"/>
  <c r="S220" i="11"/>
  <c r="R221" i="11"/>
  <c r="S219" i="11"/>
  <c r="AA219" i="11" s="1"/>
  <c r="W218" i="11"/>
  <c r="AA218" i="11"/>
  <c r="Z217" i="11"/>
  <c r="Y217" i="11"/>
  <c r="Z236" i="14" l="1"/>
  <c r="Y236" i="14"/>
  <c r="V238" i="14"/>
  <c r="W238" i="14" s="1"/>
  <c r="W237" i="14"/>
  <c r="X237" i="14"/>
  <c r="AA236" i="14"/>
  <c r="W219" i="11"/>
  <c r="Y219" i="11" s="1"/>
  <c r="S221" i="11"/>
  <c r="R222" i="11"/>
  <c r="W220" i="11"/>
  <c r="AA220" i="11"/>
  <c r="Z218" i="11"/>
  <c r="Y218" i="11"/>
  <c r="Z219" i="11"/>
  <c r="Y237" i="14" l="1"/>
  <c r="Z237" i="14"/>
  <c r="Y238" i="14"/>
  <c r="Z238" i="14"/>
  <c r="X238" i="14"/>
  <c r="AA238" i="14" s="1"/>
  <c r="AA237" i="14"/>
  <c r="S222" i="11"/>
  <c r="R223" i="11"/>
  <c r="Y220" i="11"/>
  <c r="Z220" i="11"/>
  <c r="W221" i="11"/>
  <c r="AA221" i="11"/>
  <c r="S223" i="11" l="1"/>
  <c r="R224" i="11"/>
  <c r="Z221" i="11"/>
  <c r="Y221" i="11"/>
  <c r="W222" i="11"/>
  <c r="AA222" i="11"/>
  <c r="S224" i="11" l="1"/>
  <c r="R225" i="11"/>
  <c r="Y222" i="11"/>
  <c r="Z222" i="11"/>
  <c r="AA223" i="11"/>
  <c r="W223" i="11"/>
  <c r="Z223" i="11" l="1"/>
  <c r="Y223" i="11"/>
  <c r="S225" i="11"/>
  <c r="R226" i="11"/>
  <c r="AA224" i="11"/>
  <c r="W224" i="11"/>
  <c r="R227" i="11" l="1"/>
  <c r="S226" i="11"/>
  <c r="W225" i="11"/>
  <c r="AA225" i="11"/>
  <c r="Y224" i="11"/>
  <c r="Z224" i="11"/>
  <c r="Z225" i="11" l="1"/>
  <c r="Y225" i="11"/>
  <c r="W226" i="11"/>
  <c r="AA226" i="11"/>
  <c r="R228" i="11"/>
  <c r="S227" i="11"/>
  <c r="Y226" i="11" l="1"/>
  <c r="Z226" i="11"/>
  <c r="W227" i="11"/>
  <c r="AA227" i="11"/>
  <c r="S228" i="11"/>
  <c r="R229" i="11"/>
  <c r="S229" i="11" l="1"/>
  <c r="W229" i="11" s="1"/>
  <c r="R230" i="11"/>
  <c r="W228" i="11"/>
  <c r="AA228" i="11"/>
  <c r="Y227" i="11"/>
  <c r="Z227" i="11"/>
  <c r="AA229" i="11" l="1"/>
  <c r="S230" i="11"/>
  <c r="R231" i="11"/>
  <c r="Z228" i="11"/>
  <c r="Y228" i="11"/>
  <c r="Z229" i="11"/>
  <c r="Y229" i="11"/>
  <c r="S231" i="11" l="1"/>
  <c r="R232" i="11"/>
  <c r="W230" i="11"/>
  <c r="AA230" i="11"/>
  <c r="Y230" i="11" l="1"/>
  <c r="Z230" i="11"/>
  <c r="S232" i="11"/>
  <c r="R233" i="11"/>
  <c r="AA231" i="11"/>
  <c r="W231" i="11"/>
  <c r="S233" i="11" l="1"/>
  <c r="R234" i="11"/>
  <c r="W232" i="11"/>
  <c r="AA232" i="11"/>
  <c r="Y231" i="11"/>
  <c r="Z231" i="11"/>
  <c r="S234" i="11" l="1"/>
  <c r="W234" i="11" s="1"/>
  <c r="R235" i="11"/>
  <c r="W233" i="11"/>
  <c r="AA233" i="11"/>
  <c r="Y232" i="11"/>
  <c r="Z232" i="11"/>
  <c r="AA234" i="11" l="1"/>
  <c r="S235" i="11"/>
  <c r="R236" i="11"/>
  <c r="Y234" i="11"/>
  <c r="Z234" i="11"/>
  <c r="Y233" i="11"/>
  <c r="Z233" i="11"/>
  <c r="R237" i="11" l="1"/>
  <c r="S236" i="11"/>
  <c r="W235" i="11"/>
  <c r="AA235" i="11"/>
  <c r="Z235" i="11" l="1"/>
  <c r="Y235" i="11"/>
  <c r="W236" i="11"/>
  <c r="AA236" i="11"/>
  <c r="R238" i="11"/>
  <c r="S237" i="11"/>
  <c r="S238" i="11" l="1"/>
  <c r="R239" i="11"/>
  <c r="Y236" i="11"/>
  <c r="Z236" i="11"/>
  <c r="W237" i="11"/>
  <c r="AA237" i="11"/>
  <c r="S239" i="11" l="1"/>
  <c r="R240" i="11"/>
  <c r="W239" i="11"/>
  <c r="AA239" i="11"/>
  <c r="Z237" i="11"/>
  <c r="Y237" i="11"/>
  <c r="W238" i="11"/>
  <c r="AA238" i="11"/>
  <c r="S240" i="11" l="1"/>
  <c r="R241" i="11"/>
  <c r="Y238" i="11"/>
  <c r="Z238" i="11"/>
  <c r="Z239" i="11"/>
  <c r="Y239" i="11"/>
  <c r="R242" i="11" l="1"/>
  <c r="S241" i="11"/>
  <c r="AA240" i="11"/>
  <c r="W240" i="11"/>
  <c r="Y240" i="11" l="1"/>
  <c r="Z240" i="11"/>
  <c r="W241" i="11"/>
  <c r="AA241" i="11"/>
  <c r="S242" i="11"/>
  <c r="R243" i="11"/>
  <c r="Y241" i="11" l="1"/>
  <c r="Z241" i="11"/>
  <c r="S243" i="11"/>
  <c r="R244" i="11"/>
  <c r="S244" i="11" s="1"/>
  <c r="W242" i="11"/>
  <c r="AA242" i="11"/>
  <c r="W243" i="11" l="1"/>
  <c r="AA243" i="11"/>
  <c r="W244" i="11"/>
  <c r="AA244" i="11"/>
  <c r="Z242" i="11"/>
  <c r="Y242" i="11"/>
  <c r="Y244" i="11" l="1"/>
  <c r="Z244" i="11"/>
  <c r="Y243" i="11"/>
  <c r="Z2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C4CEA4FE-5475-BD48-881D-DC692B685500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Microsoft YaHei UI"/>
          </rPr>
          <t>股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Microsoft YaHei UI"/>
          </rPr>
          <t>股</t>
        </r>
      </text>
    </comment>
  </commentList>
</comments>
</file>

<file path=xl/sharedStrings.xml><?xml version="1.0" encoding="utf-8"?>
<sst xmlns="http://schemas.openxmlformats.org/spreadsheetml/2006/main" count="2733" uniqueCount="922">
  <si>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</si>
  <si>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</si>
  <si>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</si>
  <si>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</si>
  <si>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</si>
  <si>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</si>
  <si>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</si>
  <si>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</si>
  <si>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</si>
  <si>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</si>
  <si>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</si>
  <si>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</si>
  <si>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</si>
  <si>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</si>
  <si>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</si>
  <si>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</si>
  <si>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</si>
  <si>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</si>
  <si>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</si>
  <si>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</si>
  <si>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</si>
  <si>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</si>
  <si>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</si>
  <si>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</si>
  <si>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</si>
  <si>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</si>
  <si>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</si>
  <si>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</si>
  <si>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</si>
  <si>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</si>
  <si>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</si>
  <si>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</si>
  <si>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</si>
  <si>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</si>
  <si>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</si>
  <si>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</si>
  <si>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</si>
  <si>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</si>
  <si>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</si>
  <si>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</si>
  <si>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</si>
  <si>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</si>
  <si>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</si>
  <si>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</si>
  <si>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</si>
  <si>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</si>
  <si>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</si>
  <si>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</si>
  <si>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</si>
  <si>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</si>
  <si>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</si>
  <si>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</si>
  <si>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</si>
  <si>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</si>
  <si>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</si>
  <si>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</si>
  <si>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</si>
  <si>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</si>
  <si>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</si>
  <si>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</si>
  <si>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</si>
  <si>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</si>
  <si>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</si>
  <si>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</si>
  <si>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</si>
  <si>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</si>
  <si>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</si>
  <si>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</si>
  <si>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</si>
  <si>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</si>
  <si>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</si>
  <si>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</si>
  <si>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</si>
  <si>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</si>
  <si>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</si>
  <si>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</si>
  <si>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</si>
  <si>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</si>
  <si>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</si>
  <si>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</si>
  <si>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</si>
  <si>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</si>
  <si>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</si>
  <si>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</si>
  <si>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</si>
  <si>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</si>
  <si>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</si>
  <si>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</si>
  <si>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</si>
  <si>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</si>
  <si>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</si>
  <si>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</si>
  <si>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</si>
  <si>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</si>
  <si>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</si>
  <si>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</si>
  <si>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</si>
  <si>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</si>
  <si>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</si>
  <si>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</si>
  <si>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</si>
  <si>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</si>
  <si>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</si>
  <si>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</si>
  <si>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</si>
  <si>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</si>
  <si>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</si>
  <si>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</si>
  <si>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</si>
  <si>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</si>
  <si>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</si>
  <si>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</si>
  <si>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</si>
  <si>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</si>
  <si>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</si>
  <si>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</si>
  <si>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</si>
  <si>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</si>
  <si>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</si>
  <si>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</si>
  <si>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</si>
  <si>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</si>
  <si>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</si>
  <si>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</si>
  <si>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</si>
  <si>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</si>
  <si>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</si>
  <si>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</si>
  <si>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</si>
  <si>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</si>
  <si>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</si>
  <si>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</si>
  <si>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</si>
  <si>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</si>
  <si>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</si>
  <si>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</si>
  <si>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</si>
  <si>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</si>
  <si>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</si>
  <si>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</si>
  <si>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</si>
  <si>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</si>
  <si>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</si>
  <si>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</si>
  <si>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</si>
  <si>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</si>
  <si>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</si>
  <si>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</si>
  <si>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</si>
  <si>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</si>
  <si>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</si>
  <si>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</si>
  <si>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</si>
  <si>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</si>
  <si>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</si>
  <si>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</si>
  <si>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</si>
  <si>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</si>
  <si>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</si>
  <si>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</si>
  <si>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</si>
  <si>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</si>
  <si>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</si>
  <si>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</si>
  <si>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</si>
  <si>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</si>
  <si>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</si>
  <si>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</si>
  <si>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</si>
  <si>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</si>
  <si>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</si>
  <si>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</si>
  <si>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</si>
  <si>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</si>
  <si>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</si>
  <si>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</si>
  <si>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</si>
  <si>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</si>
  <si>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</si>
  <si>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</si>
  <si>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</si>
  <si>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</si>
  <si>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</si>
  <si>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</si>
  <si>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</si>
  <si>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</si>
  <si>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</si>
  <si>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</si>
  <si>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</si>
  <si>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</si>
  <si>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</si>
  <si>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</si>
  <si>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</si>
  <si>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</si>
  <si>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</si>
  <si>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</si>
  <si>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</si>
  <si>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</si>
  <si>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</si>
  <si>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</si>
  <si>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</si>
  <si>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</si>
  <si>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</si>
  <si>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</si>
  <si>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</si>
  <si>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</si>
  <si>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</si>
  <si>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</si>
  <si>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</si>
  <si>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</si>
  <si>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</si>
  <si>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</si>
  <si>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</si>
  <si>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</si>
  <si>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</si>
  <si>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</si>
  <si>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</si>
  <si>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</si>
  <si>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</si>
  <si>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</si>
  <si>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</si>
  <si>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</si>
  <si>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</si>
  <si>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</si>
  <si>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</si>
  <si>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</si>
  <si>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</si>
  <si>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</si>
  <si>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</si>
  <si>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</si>
  <si>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</si>
  <si>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</si>
  <si>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</si>
  <si>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</si>
  <si>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</si>
  <si>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</si>
  <si>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</si>
  <si>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</si>
  <si>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</si>
  <si>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</si>
  <si>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</si>
  <si>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</si>
  <si>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</si>
  <si>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</si>
  <si>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</si>
  <si>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</si>
  <si>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</si>
  <si>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</si>
  <si>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</si>
  <si>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</si>
  <si>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</si>
  <si>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</si>
  <si>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</si>
  <si>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</si>
  <si>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</si>
  <si>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</si>
  <si>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</si>
  <si>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</si>
  <si>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</si>
  <si>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</si>
  <si>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</si>
  <si>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</si>
  <si>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</si>
  <si>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</si>
  <si>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</si>
  <si>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</si>
  <si>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</si>
  <si>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</si>
  <si>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</si>
  <si>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</si>
  <si>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</si>
  <si>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</si>
  <si>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</si>
  <si>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</si>
  <si>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</si>
  <si>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</si>
  <si>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</si>
  <si>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</si>
  <si>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</si>
  <si>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</si>
  <si>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</si>
  <si>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</si>
  <si>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</si>
  <si>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</si>
  <si>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</si>
  <si>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</si>
  <si>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</si>
  <si>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</si>
  <si>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</si>
  <si>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</si>
  <si>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</si>
  <si>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</si>
  <si>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</si>
  <si>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</si>
  <si>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</si>
  <si>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</si>
  <si>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</si>
  <si>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</si>
  <si>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</si>
  <si>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</si>
  <si>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</si>
  <si>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</si>
  <si>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</si>
  <si>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</si>
  <si>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</si>
  <si>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</si>
  <si>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</si>
  <si>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</si>
  <si>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</si>
  <si>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</si>
  <si>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</si>
  <si>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</si>
  <si>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</si>
  <si>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</si>
  <si>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</si>
  <si>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</si>
  <si>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</si>
  <si>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</si>
  <si>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</si>
  <si>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</si>
  <si>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</si>
  <si>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</si>
  <si>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</si>
  <si>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</si>
  <si>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</si>
  <si>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</si>
  <si>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</si>
  <si>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</si>
  <si>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</si>
  <si>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</si>
  <si>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</si>
  <si>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</si>
  <si>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</si>
  <si>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</si>
  <si>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</si>
  <si>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</si>
  <si>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</si>
  <si>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</si>
  <si>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</si>
  <si>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</si>
  <si>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</si>
  <si>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</si>
  <si>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</si>
  <si>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</si>
  <si>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</si>
  <si>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</si>
  <si>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</si>
  <si>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</si>
  <si>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</si>
  <si>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</si>
  <si>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</si>
  <si>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</si>
  <si>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</si>
  <si>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</si>
  <si>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</si>
  <si>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</si>
  <si>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</si>
  <si>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</si>
  <si>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</si>
  <si>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</si>
  <si>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</si>
  <si>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</si>
  <si>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</si>
  <si>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</si>
  <si>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</si>
  <si>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</si>
  <si>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</si>
  <si>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</si>
  <si>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</si>
  <si>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</si>
  <si>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</si>
  <si>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</si>
  <si>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</si>
  <si>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</si>
  <si>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</si>
  <si>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</si>
  <si>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</si>
  <si>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</si>
  <si>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</si>
  <si>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</si>
  <si>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</si>
  <si>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</si>
  <si>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</si>
  <si>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</si>
  <si>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</si>
  <si>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</si>
  <si>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</si>
  <si>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</si>
  <si>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</si>
  <si>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</si>
  <si>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</si>
  <si>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</si>
  <si>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</si>
  <si>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</si>
  <si>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</si>
  <si>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</si>
  <si>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</si>
  <si>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</si>
  <si>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</si>
  <si>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</si>
  <si>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</si>
  <si>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</si>
  <si>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</si>
  <si>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</si>
  <si>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</si>
  <si>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</si>
  <si>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</si>
  <si>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三方建议</t>
  </si>
  <si>
    <t>AAA</t>
  </si>
  <si>
    <t>-10 以下</t>
  </si>
  <si>
    <t>大概率上升</t>
  </si>
  <si>
    <t>建议申购</t>
  </si>
  <si>
    <t>A</t>
  </si>
  <si>
    <t>大概率平稳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</si>
  <si>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</si>
  <si>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</si>
  <si>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</si>
  <si>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</si>
  <si>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</si>
  <si>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</si>
  <si>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</si>
  <si>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</si>
  <si>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</si>
  <si>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</si>
  <si>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</si>
  <si>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</si>
  <si>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</si>
  <si>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</si>
  <si>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</si>
  <si>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</si>
  <si>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</si>
  <si>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</si>
  <si>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</si>
  <si>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</si>
  <si>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</si>
  <si>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</si>
  <si>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</si>
  <si>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</si>
  <si>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</si>
  <si>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</si>
  <si>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</si>
  <si>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</si>
  <si>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</si>
  <si>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</si>
  <si>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</si>
  <si>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</si>
  <si>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</si>
  <si>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</si>
  <si>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</si>
  <si>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</si>
  <si>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</si>
  <si>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</si>
  <si>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</si>
  <si>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</si>
  <si>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</si>
  <si>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</si>
  <si>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</si>
  <si>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</si>
  <si>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</si>
  <si>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</si>
  <si>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</si>
  <si>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</si>
  <si>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</si>
  <si>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</si>
  <si>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</si>
  <si>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</si>
  <si>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</si>
  <si>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</si>
  <si>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</si>
  <si>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</si>
  <si>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</si>
  <si>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</si>
  <si>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</si>
  <si>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</si>
  <si>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</si>
  <si>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</si>
  <si>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</si>
  <si>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</si>
  <si>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</si>
  <si>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</si>
  <si>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</si>
  <si>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</si>
  <si>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</si>
  <si>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</si>
  <si>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</si>
  <si>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</si>
  <si>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</si>
  <si>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</si>
  <si>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</si>
  <si>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</si>
  <si>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</si>
  <si>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</si>
  <si>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</si>
  <si>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</si>
  <si>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</si>
  <si>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</si>
  <si>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</si>
  <si>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</si>
  <si>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</si>
  <si>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</si>
  <si>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</si>
  <si>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</si>
  <si>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</si>
  <si>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</si>
  <si>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</si>
  <si>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</si>
  <si>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</si>
  <si>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</si>
  <si>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</si>
  <si>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</si>
  <si>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</si>
  <si>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</si>
  <si>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</si>
  <si>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</si>
  <si>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</si>
  <si>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</si>
  <si>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</si>
  <si>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</si>
  <si>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</si>
  <si>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</si>
  <si>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</si>
  <si>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</si>
  <si>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</si>
  <si>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</si>
  <si>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</si>
  <si>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</si>
  <si>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</si>
  <si>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</si>
  <si>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</si>
  <si>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</si>
  <si>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</si>
  <si>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</si>
  <si>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</si>
  <si>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</si>
  <si>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</si>
  <si>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</si>
  <si>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</si>
  <si>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</si>
  <si>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</si>
  <si>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</si>
  <si>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</si>
  <si>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</si>
  <si>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</si>
  <si>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</si>
  <si>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</si>
  <si>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</si>
  <si>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</si>
  <si>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</si>
  <si>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</si>
  <si>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</si>
  <si>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</si>
  <si>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</si>
  <si>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</si>
  <si>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</si>
  <si>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</si>
  <si>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</si>
  <si>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</si>
  <si>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</si>
  <si>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</si>
  <si>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</si>
  <si>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</si>
  <si>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</si>
  <si>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</si>
  <si>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</si>
  <si>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</si>
  <si>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</si>
  <si>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</si>
  <si>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</si>
  <si>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</si>
  <si>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</si>
  <si>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</si>
  <si>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</si>
  <si>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</si>
  <si>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</si>
  <si>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</si>
  <si>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</si>
  <si>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</si>
  <si>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</si>
  <si>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</si>
  <si>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</si>
  <si>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</si>
  <si>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</si>
  <si>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</si>
  <si>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</si>
  <si>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</si>
  <si>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</si>
  <si>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</si>
  <si>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</si>
  <si>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</si>
  <si>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</si>
  <si>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</si>
  <si>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</si>
  <si>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</si>
  <si>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</si>
  <si>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</si>
  <si>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</si>
  <si>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</si>
  <si>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</si>
  <si>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</si>
  <si>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</si>
  <si>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</si>
  <si>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</si>
  <si>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</si>
  <si>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</si>
  <si>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</si>
  <si>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</si>
  <si>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</si>
  <si>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</si>
  <si>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</si>
  <si>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</si>
  <si>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</si>
  <si>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</si>
  <si>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</si>
  <si>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</si>
  <si>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</si>
  <si>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</si>
  <si>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</si>
  <si>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</si>
  <si>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</si>
  <si>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</si>
  <si>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</si>
  <si>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</si>
  <si>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</si>
  <si>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</si>
  <si>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</si>
  <si>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</si>
  <si>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</si>
  <si>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</si>
  <si>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</si>
  <si>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</si>
  <si>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</si>
  <si>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</si>
  <si>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</si>
  <si>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</si>
  <si>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</si>
  <si>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</si>
  <si>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</si>
  <si>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</si>
  <si>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</si>
  <si>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</si>
  <si>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</si>
  <si>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</si>
  <si>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</si>
  <si>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</si>
  <si>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</si>
  <si>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</si>
  <si>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</si>
  <si>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</si>
  <si>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</si>
  <si>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</si>
  <si>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</si>
  <si>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</si>
  <si>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</si>
  <si>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</si>
  <si>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</si>
  <si>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</si>
  <si>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</si>
  <si>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</si>
  <si>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</si>
  <si>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</si>
  <si>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</si>
  <si>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</si>
  <si>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</si>
  <si>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</si>
  <si>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</si>
  <si>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</si>
  <si>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</si>
  <si>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</si>
  <si>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</si>
  <si>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</si>
  <si>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</si>
  <si>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</si>
  <si>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</si>
  <si>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</si>
  <si>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</si>
  <si>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</si>
  <si>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</si>
  <si>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</si>
  <si>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</si>
  <si>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</si>
  <si>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</si>
  <si>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</si>
  <si>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</si>
  <si>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</si>
  <si>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</si>
  <si>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</si>
  <si>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</si>
  <si>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</si>
  <si>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</si>
  <si>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</si>
  <si>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</si>
  <si>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</si>
  <si>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</si>
  <si>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</si>
  <si>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</si>
  <si>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</si>
  <si>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</si>
  <si>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</si>
  <si>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</si>
  <si>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</si>
  <si>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华夏转债</t>
    <phoneticPr fontId="2" type="noConversion"/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</si>
  <si>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</si>
  <si>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</si>
  <si>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</si>
  <si>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</si>
  <si>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</si>
  <si>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</si>
  <si>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</si>
  <si>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</si>
  <si>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</si>
  <si>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</si>
  <si>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</si>
  <si>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</si>
  <si>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</si>
  <si>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</si>
  <si>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</si>
  <si>
    <t>英联转债</t>
    <phoneticPr fontId="2" type="noConversion"/>
  </si>
  <si>
    <t>AA+</t>
    <phoneticPr fontId="2" type="noConversion"/>
  </si>
  <si>
    <t>AA</t>
    <phoneticPr fontId="2" type="noConversion"/>
  </si>
  <si>
    <t>AA-</t>
  </si>
  <si>
    <t>A+</t>
  </si>
  <si>
    <t>A-</t>
  </si>
  <si>
    <t>DT_HS300_20191021</t>
  </si>
  <si>
    <t>20191021购入</t>
  </si>
  <si>
    <t>DT_HS300_20191022</t>
  </si>
  <si>
    <t>20191022购入</t>
  </si>
  <si>
    <t>DT_HS300_20191023</t>
  </si>
  <si>
    <t>20191023购入</t>
  </si>
  <si>
    <t>DT_HS300_20191024</t>
  </si>
  <si>
    <t>20191024购入</t>
  </si>
  <si>
    <t>DT_HS300_20191025</t>
  </si>
  <si>
    <t>20191025购入</t>
  </si>
  <si>
    <t>DT_ZZ500_20191021</t>
  </si>
  <si>
    <t>DT_ZZ500_20191022</t>
  </si>
  <si>
    <t>DT_ZZ500_20191023</t>
  </si>
  <si>
    <t>DT_ZZ500_20191024</t>
  </si>
  <si>
    <t>DT_ZZ500_20191025</t>
  </si>
  <si>
    <t>北方转债</t>
    <phoneticPr fontId="2" type="noConversion"/>
  </si>
  <si>
    <t>浦发转债</t>
    <phoneticPr fontId="2" type="noConversion"/>
  </si>
  <si>
    <t>石英转债</t>
    <phoneticPr fontId="2" type="noConversion"/>
  </si>
  <si>
    <t>DT_ZZ500_20191028</t>
  </si>
  <si>
    <t>20191028购入</t>
  </si>
  <si>
    <t>DT_ZZ500_20191029</t>
  </si>
  <si>
    <t>20191029购入</t>
  </si>
  <si>
    <t>DT_ZZ500_20191030</t>
  </si>
  <si>
    <t>20191030购入</t>
  </si>
  <si>
    <t>DT_ZZ500_20191031</t>
  </si>
  <si>
    <t>20191031购入</t>
  </si>
  <si>
    <t>DT_ZZ500_20191101</t>
    <phoneticPr fontId="2" type="noConversion"/>
  </si>
  <si>
    <t>20191101购入</t>
    <phoneticPr fontId="2" type="noConversion"/>
  </si>
  <si>
    <t>DT_HS300_20191028</t>
  </si>
  <si>
    <t>DT_HS300_20191029</t>
  </si>
  <si>
    <t>DT_HS300_20191030</t>
  </si>
  <si>
    <t>DT_HS300_20191031</t>
  </si>
  <si>
    <t>DT_HS300_20191101</t>
    <phoneticPr fontId="2" type="noConversion"/>
  </si>
  <si>
    <t>20190128购入,20191105售出</t>
    <phoneticPr fontId="2" type="noConversion"/>
  </si>
  <si>
    <t>20190222购入,20191105售出</t>
    <phoneticPr fontId="2" type="noConversion"/>
  </si>
  <si>
    <t>DT_HS300_20191104</t>
  </si>
  <si>
    <t>20191104购入</t>
  </si>
  <si>
    <t>DT_HS300_20191105</t>
  </si>
  <si>
    <t>20191105购入</t>
  </si>
  <si>
    <t>DT_HS300_20191106</t>
  </si>
  <si>
    <t>20191106购入</t>
  </si>
  <si>
    <t>DT_HS300_20191107</t>
  </si>
  <si>
    <t>20191107购入</t>
  </si>
  <si>
    <t>DT_HS300_20191108</t>
  </si>
  <si>
    <t>20191108购入</t>
  </si>
  <si>
    <t>DT_ZZ500_20191104</t>
  </si>
  <si>
    <t>DT_ZZ500_20191105</t>
  </si>
  <si>
    <t>DT_ZZ500_20191106</t>
  </si>
  <si>
    <t>DT_ZZ500_20191107</t>
  </si>
  <si>
    <t>DT_ZZ500_20191108</t>
  </si>
  <si>
    <t>积极申购</t>
    <phoneticPr fontId="2" type="noConversion"/>
  </si>
  <si>
    <t>后期展望</t>
    <phoneticPr fontId="2" type="noConversion"/>
  </si>
  <si>
    <t>无</t>
    <phoneticPr fontId="2" type="noConversion"/>
  </si>
  <si>
    <t>其他加权</t>
    <phoneticPr fontId="2" type="noConversion"/>
  </si>
  <si>
    <t>特殊行业</t>
    <phoneticPr fontId="2" type="noConversion"/>
  </si>
  <si>
    <t>K线异常</t>
    <phoneticPr fontId="2" type="noConversion"/>
  </si>
  <si>
    <t>牛市状态</t>
    <phoneticPr fontId="2" type="noConversion"/>
  </si>
  <si>
    <t>熊市状态</t>
    <phoneticPr fontId="2" type="noConversion"/>
  </si>
  <si>
    <t>通光转债</t>
    <phoneticPr fontId="2" type="noConversion"/>
  </si>
  <si>
    <t>DT_HS300_20191111</t>
  </si>
  <si>
    <t>20191111购入</t>
  </si>
  <si>
    <t>DT_HS300_20191112</t>
  </si>
  <si>
    <t>20191112购入</t>
  </si>
  <si>
    <t>DT_HS300_20191113</t>
  </si>
  <si>
    <t>20191113购入</t>
  </si>
  <si>
    <t>DT_HS300_20191114</t>
  </si>
  <si>
    <t>20191114购入</t>
  </si>
  <si>
    <t>DT_HS300_20191115</t>
  </si>
  <si>
    <t>20191115购入</t>
  </si>
  <si>
    <t>DT_ZZ500_20191111</t>
  </si>
  <si>
    <t>DT_ZZ500_20191112</t>
  </si>
  <si>
    <t>DT_ZZ500_20191113</t>
  </si>
  <si>
    <t>DT_ZZ500_20191114</t>
  </si>
  <si>
    <t>DT_ZZ500_20191115</t>
  </si>
  <si>
    <t>利德转债</t>
    <phoneticPr fontId="2" type="noConversion"/>
  </si>
  <si>
    <t>常汽转债</t>
    <phoneticPr fontId="2" type="noConversion"/>
  </si>
  <si>
    <t>海亮转债</t>
    <phoneticPr fontId="2" type="noConversion"/>
  </si>
  <si>
    <t>DT_HS300_20191118</t>
  </si>
  <si>
    <t>20191118购入</t>
  </si>
  <si>
    <t>DT_HS300_20191119</t>
  </si>
  <si>
    <t>20191119购入</t>
  </si>
  <si>
    <t>DT_HS300_20191120</t>
  </si>
  <si>
    <t>20191120购入</t>
  </si>
  <si>
    <t>DT_HS300_20191121</t>
  </si>
  <si>
    <t>20191121购入</t>
  </si>
  <si>
    <t>DT_HS300_20191122</t>
  </si>
  <si>
    <t>20191122购入</t>
  </si>
  <si>
    <t>DT_ZZ500_20191118</t>
  </si>
  <si>
    <t>DT_ZZ500_20191119</t>
  </si>
  <si>
    <t>DT_ZZ500_20191120</t>
  </si>
  <si>
    <t>DT_ZZ500_20191121</t>
  </si>
  <si>
    <t>DT_ZZ500_20191122</t>
  </si>
  <si>
    <t>名称</t>
    <phoneticPr fontId="2" type="noConversion"/>
  </si>
  <si>
    <t>国寿嘉年188</t>
    <phoneticPr fontId="2" type="noConversion"/>
  </si>
  <si>
    <t>长江养老月安享</t>
    <phoneticPr fontId="2" type="noConversion"/>
  </si>
  <si>
    <t>金额</t>
    <phoneticPr fontId="2" type="noConversion"/>
  </si>
  <si>
    <t>开始时间</t>
    <phoneticPr fontId="2" type="noConversion"/>
  </si>
  <si>
    <t>结束时间</t>
    <phoneticPr fontId="2" type="noConversion"/>
  </si>
  <si>
    <t>开心存2号</t>
    <phoneticPr fontId="2" type="noConversion"/>
  </si>
  <si>
    <t>建信养老飞来富25期</t>
    <phoneticPr fontId="2" type="noConversion"/>
  </si>
  <si>
    <t>到期时间</t>
    <phoneticPr fontId="2" type="noConversion"/>
  </si>
  <si>
    <t>当前金额</t>
    <phoneticPr fontId="2" type="noConversion"/>
  </si>
  <si>
    <t>实际利率</t>
    <phoneticPr fontId="2" type="noConversion"/>
  </si>
  <si>
    <t>小概率下跌</t>
    <phoneticPr fontId="2" type="noConversion"/>
  </si>
  <si>
    <t>小概率上升</t>
    <phoneticPr fontId="2" type="noConversion"/>
  </si>
  <si>
    <t>DT_HS300_20191125</t>
  </si>
  <si>
    <t>20191125购入</t>
  </si>
  <si>
    <t>DT_HS300_20191126</t>
  </si>
  <si>
    <t>20191126购入</t>
  </si>
  <si>
    <t>DT_HS300_20191127</t>
  </si>
  <si>
    <t>20191127购入</t>
  </si>
  <si>
    <t>DT_HS300_20191128</t>
  </si>
  <si>
    <t>20191128购入</t>
  </si>
  <si>
    <t>DT_HS300_20191129</t>
  </si>
  <si>
    <t>20191129购入</t>
  </si>
  <si>
    <t>DT_ZZ500_20191125</t>
  </si>
  <si>
    <t>DT_ZZ500_20191126</t>
  </si>
  <si>
    <t>DT_ZZ500_20191127</t>
  </si>
  <si>
    <t>DT_ZZ500_20191128</t>
  </si>
  <si>
    <t>DT_ZZ500_20191129</t>
  </si>
  <si>
    <t>烽火转债</t>
    <phoneticPr fontId="2" type="noConversion"/>
  </si>
  <si>
    <t>DT_HS300_20191202</t>
    <phoneticPr fontId="2" type="noConversion"/>
  </si>
  <si>
    <t>20191202购入</t>
    <phoneticPr fontId="2" type="noConversion"/>
  </si>
  <si>
    <t>DT_HS300_20191203</t>
  </si>
  <si>
    <t>20191203购入</t>
  </si>
  <si>
    <t>DT_HS300_20191204</t>
  </si>
  <si>
    <t>20191204购入</t>
  </si>
  <si>
    <t>DT_HS300_20191205</t>
  </si>
  <si>
    <t>20191205购入</t>
  </si>
  <si>
    <t>DT_HS300_20191206</t>
  </si>
  <si>
    <t>20191206购入</t>
  </si>
  <si>
    <t>DT_ZZ500_20191202</t>
    <phoneticPr fontId="2" type="noConversion"/>
  </si>
  <si>
    <t>DT_ZZ500_20191203</t>
  </si>
  <si>
    <t>DT_ZZ500_20191204</t>
  </si>
  <si>
    <t>DT_ZZ500_20191205</t>
  </si>
  <si>
    <t>DT_ZZ500_20191206</t>
  </si>
  <si>
    <t>先导转债</t>
    <phoneticPr fontId="2" type="noConversion"/>
  </si>
  <si>
    <t>DT_HS300_20191209</t>
  </si>
  <si>
    <t>20191209购入</t>
  </si>
  <si>
    <t>DT_HS300_20191210</t>
  </si>
  <si>
    <t>20191210购入</t>
  </si>
  <si>
    <t>DT_HS300_20191211</t>
  </si>
  <si>
    <t>20191211购入</t>
  </si>
  <si>
    <t>DT_HS300_20191212</t>
  </si>
  <si>
    <t>20191212购入</t>
  </si>
  <si>
    <t>DT_HS300_20191213</t>
  </si>
  <si>
    <t>20191213购入</t>
  </si>
  <si>
    <t>DT_ZZ500_20191209</t>
  </si>
  <si>
    <t>DT_ZZ500_20191210</t>
  </si>
  <si>
    <t>DT_ZZ500_20191211</t>
  </si>
  <si>
    <t>DT_ZZ500_20191212</t>
  </si>
  <si>
    <t>DT_ZZ500_20191213</t>
  </si>
  <si>
    <t>达成</t>
    <phoneticPr fontId="2" type="noConversion"/>
  </si>
  <si>
    <t>起止天数</t>
    <phoneticPr fontId="2" type="noConversion"/>
  </si>
  <si>
    <t>鹰19转债</t>
    <phoneticPr fontId="2" type="noConversion"/>
  </si>
  <si>
    <t>值</t>
    <phoneticPr fontId="2" type="noConversion"/>
  </si>
  <si>
    <t>目标 /
数值</t>
    <phoneticPr fontId="2" type="noConversion"/>
  </si>
  <si>
    <t>明阳转债</t>
  </si>
  <si>
    <t>木森转债</t>
    <phoneticPr fontId="2" type="noConversion"/>
  </si>
  <si>
    <t>20190129购入,20191217售出</t>
    <phoneticPr fontId="2" type="noConversion"/>
  </si>
  <si>
    <t>20190131购入,20191217售出</t>
    <phoneticPr fontId="2" type="noConversion"/>
  </si>
  <si>
    <t>20190201购入,20191217售出</t>
    <phoneticPr fontId="2" type="noConversion"/>
  </si>
  <si>
    <t>振德转债</t>
    <phoneticPr fontId="2" type="noConversion"/>
  </si>
  <si>
    <t>DT_HS300_20191216</t>
  </si>
  <si>
    <t>20191216购入</t>
  </si>
  <si>
    <t>DT_HS300_20191217</t>
  </si>
  <si>
    <t>20191217购入</t>
  </si>
  <si>
    <t>DT_HS300_20191218</t>
  </si>
  <si>
    <t>20191218购入</t>
  </si>
  <si>
    <t>DT_HS300_20191219</t>
  </si>
  <si>
    <t>20191219购入</t>
  </si>
  <si>
    <t>DT_HS300_20191220</t>
  </si>
  <si>
    <t>20191220购入</t>
  </si>
  <si>
    <t>DT_ZZ500_20191216</t>
  </si>
  <si>
    <t>DT_ZZ500_20191217</t>
  </si>
  <si>
    <t>DT_ZZ500_20191218</t>
  </si>
  <si>
    <t>DT_ZZ500_20191219</t>
  </si>
  <si>
    <t>DT_ZZ500_20191220</t>
  </si>
  <si>
    <t>建工转债</t>
    <phoneticPr fontId="2" type="noConversion"/>
  </si>
  <si>
    <t>日月转债</t>
    <phoneticPr fontId="2" type="noConversion"/>
  </si>
  <si>
    <t>----</t>
    <phoneticPr fontId="2" type="noConversion"/>
  </si>
  <si>
    <t>深南转债</t>
    <phoneticPr fontId="2" type="noConversion"/>
  </si>
  <si>
    <t>麦米转债</t>
    <phoneticPr fontId="2" type="noConversion"/>
  </si>
  <si>
    <t>DT_HS300_20191223</t>
  </si>
  <si>
    <t>20191223购入</t>
  </si>
  <si>
    <t>DT_HS300_20191224</t>
  </si>
  <si>
    <t>20191224购入</t>
  </si>
  <si>
    <t>DT_HS300_20191225</t>
  </si>
  <si>
    <t>20191225购入</t>
  </si>
  <si>
    <t>DT_HS300_20191226</t>
  </si>
  <si>
    <t>20191226购入</t>
  </si>
  <si>
    <t>DT_HS300_20191227</t>
  </si>
  <si>
    <t>20191227购入</t>
  </si>
  <si>
    <t>DT_ZZ500_20191223</t>
  </si>
  <si>
    <t>DT_ZZ500_20191224</t>
  </si>
  <si>
    <t>DT_ZZ500_20191225</t>
  </si>
  <si>
    <t>DT_ZZ500_20191226</t>
  </si>
  <si>
    <t>DT_ZZ500_20191227</t>
  </si>
  <si>
    <t>汽模转2</t>
    <phoneticPr fontId="2" type="noConversion"/>
  </si>
  <si>
    <t>唐人转债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</si>
</sst>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  <numFmt numFmtId="184" formatCode="0.000%"/>
    <numFmt numFmtId="185" formatCode="0_);[Red]\(0\)"/>
    <numFmt numFmtId="186" formatCode="0.00000"/>
  </numFmts>
  <fonts count="3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  <font>
      <b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  <scheme val="minor"/>
    </font>
    <font>
      <b/>
      <sz val="30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6"/>
      <color rgb="FFFF0000"/>
      <name val="DengXian"/>
      <family val="4"/>
      <charset val="134"/>
      <scheme val="minor"/>
    </font>
    <font>
      <sz val="12"/>
      <color theme="5" tint="-0.249977111117893"/>
      <name val="DengXian"/>
      <family val="2"/>
      <charset val="134"/>
      <scheme val="minor"/>
    </font>
    <font>
      <sz val="12"/>
      <color theme="5" tint="-0.249977111117893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/>
    <xf numFmtId="0" fontId="13" fillId="0" borderId="1" xfId="0" applyFont="1" applyBorder="1"/>
    <xf numFmtId="0" fontId="16" fillId="0" borderId="1" xfId="0" applyFont="1" applyBorder="1" applyAlignment="1"/>
    <xf numFmtId="183" fontId="0" fillId="0" borderId="0" xfId="0" applyNumberFormat="1"/>
    <xf numFmtId="180" fontId="17" fillId="0" borderId="0" xfId="0" applyNumberFormat="1" applyFont="1" applyAlignment="1">
      <alignment horizontal="left" wrapText="1"/>
    </xf>
    <xf numFmtId="180" fontId="17" fillId="0" borderId="0" xfId="0" applyNumberFormat="1" applyFont="1" applyAlignment="1">
      <alignment horizontal="left" vertical="center" wrapText="1"/>
    </xf>
    <xf numFmtId="0" fontId="18" fillId="0" borderId="0" xfId="0" applyFont="1"/>
    <xf numFmtId="181" fontId="19" fillId="0" borderId="0" xfId="0" applyNumberFormat="1" applyFont="1" applyAlignment="1">
      <alignment horizontal="right"/>
    </xf>
    <xf numFmtId="0" fontId="19" fillId="0" borderId="0" xfId="0" applyFont="1"/>
    <xf numFmtId="0" fontId="20" fillId="0" borderId="0" xfId="0" applyFont="1" applyFill="1"/>
    <xf numFmtId="0" fontId="19" fillId="0" borderId="0" xfId="0" applyFont="1" applyAlignment="1">
      <alignment horizontal="right"/>
    </xf>
    <xf numFmtId="0" fontId="19" fillId="0" borderId="0" xfId="0" applyFont="1" applyAlignment="1"/>
    <xf numFmtId="14" fontId="19" fillId="0" borderId="0" xfId="0" applyNumberFormat="1" applyFont="1" applyAlignment="1"/>
    <xf numFmtId="14" fontId="19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2" fontId="18" fillId="0" borderId="0" xfId="0" applyNumberFormat="1" applyFont="1"/>
    <xf numFmtId="0" fontId="21" fillId="0" borderId="0" xfId="0" applyFont="1"/>
    <xf numFmtId="0" fontId="0" fillId="0" borderId="0" xfId="0" applyFont="1" applyAlignment="1">
      <alignment wrapText="1"/>
    </xf>
    <xf numFmtId="9" fontId="18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2" fillId="0" borderId="0" xfId="0" applyFont="1"/>
    <xf numFmtId="0" fontId="23" fillId="0" borderId="0" xfId="0" applyFont="1" applyFill="1"/>
    <xf numFmtId="0" fontId="23" fillId="0" borderId="0" xfId="0" applyFont="1"/>
    <xf numFmtId="10" fontId="23" fillId="0" borderId="0" xfId="1" applyNumberFormat="1" applyFont="1" applyFill="1"/>
    <xf numFmtId="9" fontId="24" fillId="0" borderId="0" xfId="1" applyFont="1" applyAlignment="1">
      <alignment wrapText="1"/>
    </xf>
    <xf numFmtId="49" fontId="23" fillId="0" borderId="0" xfId="0" applyNumberFormat="1" applyFont="1" applyFill="1"/>
    <xf numFmtId="49" fontId="23" fillId="0" borderId="0" xfId="0" applyNumberFormat="1" applyFont="1"/>
    <xf numFmtId="49" fontId="22" fillId="0" borderId="0" xfId="0" applyNumberFormat="1" applyFont="1"/>
    <xf numFmtId="49" fontId="22" fillId="0" borderId="0" xfId="0" applyNumberFormat="1" applyFont="1" applyFill="1"/>
    <xf numFmtId="2" fontId="22" fillId="0" borderId="0" xfId="0" applyNumberFormat="1" applyFont="1"/>
    <xf numFmtId="177" fontId="22" fillId="0" borderId="0" xfId="0" applyNumberFormat="1" applyFont="1"/>
    <xf numFmtId="0" fontId="0" fillId="0" borderId="0" xfId="0" applyNumberFormat="1" applyAlignment="1">
      <alignment horizontal="left"/>
    </xf>
    <xf numFmtId="49" fontId="26" fillId="0" borderId="0" xfId="0" applyNumberFormat="1" applyFont="1" applyFill="1"/>
    <xf numFmtId="10" fontId="22" fillId="0" borderId="0" xfId="1" applyNumberFormat="1" applyFont="1" applyAlignment="1"/>
    <xf numFmtId="0" fontId="22" fillId="0" borderId="0" xfId="0" applyFont="1" applyAlignment="1"/>
    <xf numFmtId="0" fontId="24" fillId="0" borderId="0" xfId="0" applyFont="1" applyAlignment="1">
      <alignment wrapText="1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vertical="top" wrapText="1"/>
    </xf>
    <xf numFmtId="0" fontId="22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2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29" fillId="0" borderId="0" xfId="0" applyFont="1"/>
    <xf numFmtId="10" fontId="0" fillId="0" borderId="0" xfId="1" applyNumberFormat="1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13" fillId="0" borderId="0" xfId="0" applyNumberFormat="1" applyFont="1" applyBorder="1"/>
    <xf numFmtId="2" fontId="11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Border="1"/>
    <xf numFmtId="2" fontId="14" fillId="0" borderId="0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81" fontId="0" fillId="0" borderId="0" xfId="0" applyNumberFormat="1" applyBorder="1" applyAlignment="1">
      <alignment horizontal="right"/>
    </xf>
    <xf numFmtId="2" fontId="13" fillId="0" borderId="0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15" fillId="0" borderId="2" xfId="0" applyFont="1" applyBorder="1" applyAlignment="1">
      <alignment horizontal="right"/>
    </xf>
    <xf numFmtId="0" fontId="15" fillId="0" borderId="1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181" fontId="0" fillId="0" borderId="0" xfId="0" applyNumberForma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81" fontId="20" fillId="0" borderId="0" xfId="0" applyNumberFormat="1" applyFont="1" applyAlignment="1">
      <alignment horizontal="right"/>
    </xf>
    <xf numFmtId="2" fontId="32" fillId="0" borderId="0" xfId="0" applyNumberFormat="1" applyFont="1"/>
    <xf numFmtId="9" fontId="32" fillId="0" borderId="0" xfId="1" applyFont="1"/>
    <xf numFmtId="177" fontId="10" fillId="0" borderId="0" xfId="0" applyNumberFormat="1" applyFont="1"/>
    <xf numFmtId="2" fontId="23" fillId="0" borderId="0" xfId="0" applyNumberFormat="1" applyFont="1"/>
    <xf numFmtId="177" fontId="23" fillId="0" borderId="0" xfId="0" applyNumberFormat="1" applyFont="1"/>
    <xf numFmtId="10" fontId="10" fillId="0" borderId="0" xfId="1" applyNumberFormat="1" applyFont="1"/>
    <xf numFmtId="184" fontId="10" fillId="0" borderId="0" xfId="0" applyNumberFormat="1" applyFont="1" applyAlignment="1">
      <alignment horizontal="right"/>
    </xf>
    <xf numFmtId="184" fontId="10" fillId="0" borderId="0" xfId="1" applyNumberFormat="1" applyFont="1" applyAlignment="1">
      <alignment horizontal="right"/>
    </xf>
    <xf numFmtId="14" fontId="20" fillId="0" borderId="0" xfId="0" applyNumberFormat="1" applyFont="1" applyAlignment="1"/>
    <xf numFmtId="14" fontId="20" fillId="0" borderId="0" xfId="0" applyNumberFormat="1" applyFont="1" applyAlignment="1">
      <alignment horizontal="right"/>
    </xf>
    <xf numFmtId="0" fontId="20" fillId="0" borderId="0" xfId="0" applyFont="1" applyAlignment="1"/>
    <xf numFmtId="10" fontId="23" fillId="0" borderId="0" xfId="1" applyNumberFormat="1" applyFont="1" applyAlignment="1"/>
    <xf numFmtId="2" fontId="23" fillId="0" borderId="0" xfId="0" applyNumberFormat="1" applyFont="1" applyAlignment="1">
      <alignment horizontal="center"/>
    </xf>
    <xf numFmtId="9" fontId="10" fillId="0" borderId="0" xfId="1" applyFont="1" applyAlignment="1">
      <alignment horizontal="right"/>
    </xf>
    <xf numFmtId="2" fontId="10" fillId="0" borderId="0" xfId="0" applyNumberFormat="1" applyFont="1" applyFill="1" applyAlignment="1">
      <alignment horizontal="left"/>
    </xf>
    <xf numFmtId="176" fontId="10" fillId="0" borderId="0" xfId="0" applyNumberFormat="1" applyFont="1" applyFill="1" applyAlignment="1">
      <alignment horizontal="left"/>
    </xf>
    <xf numFmtId="2" fontId="10" fillId="0" borderId="0" xfId="0" applyNumberFormat="1" applyFont="1" applyAlignment="1">
      <alignment horizontal="left"/>
    </xf>
    <xf numFmtId="176" fontId="10" fillId="0" borderId="0" xfId="0" applyNumberFormat="1" applyFont="1" applyAlignment="1">
      <alignment horizontal="left"/>
    </xf>
    <xf numFmtId="0" fontId="0" fillId="0" borderId="0" xfId="0" quotePrefix="1"/>
    <xf numFmtId="0" fontId="22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186" fontId="0" fillId="0" borderId="0" xfId="1" applyNumberFormat="1" applyFont="1" applyAlignment="1">
      <alignment horizontal="left"/>
    </xf>
    <xf numFmtId="0" fontId="0" fillId="0" borderId="0" xfId="0" applyFill="1"/>
    <xf numFmtId="0" fontId="0" fillId="0" borderId="0" xfId="0" applyNumberFormat="1" applyBorder="1" applyAlignment="1">
      <alignment horizontal="center" vertical="center"/>
    </xf>
    <xf numFmtId="0" fontId="10" fillId="0" borderId="0" xfId="0" quotePrefix="1" applyFont="1" applyBorder="1" applyAlignment="1">
      <alignment horizontal="right" vertical="center"/>
    </xf>
    <xf numFmtId="2" fontId="10" fillId="0" borderId="0" xfId="0" quotePrefix="1" applyNumberFormat="1" applyFont="1" applyBorder="1" applyAlignment="1">
      <alignment horizontal="right" vertical="center"/>
    </xf>
    <xf numFmtId="0" fontId="10" fillId="0" borderId="2" xfId="0" quotePrefix="1" applyFont="1" applyBorder="1" applyAlignment="1">
      <alignment horizontal="right" vertical="center"/>
    </xf>
    <xf numFmtId="0" fontId="33" fillId="0" borderId="0" xfId="0" applyFont="1" applyAlignment="1">
      <alignment horizontal="center" vertical="center"/>
    </xf>
    <xf numFmtId="185" fontId="34" fillId="0" borderId="0" xfId="0" applyNumberFormat="1" applyFont="1" applyAlignment="1">
      <alignment horizontal="center" vertical="center"/>
    </xf>
    <xf numFmtId="0" fontId="33" fillId="0" borderId="0" xfId="0" applyFont="1" applyBorder="1" applyAlignment="1">
      <alignment horizontal="right" vertical="center"/>
    </xf>
    <xf numFmtId="10" fontId="30" fillId="0" borderId="0" xfId="1" applyNumberFormat="1" applyFont="1" applyBorder="1" applyAlignment="1">
      <alignment horizontal="left" vertical="center"/>
    </xf>
    <xf numFmtId="10" fontId="30" fillId="0" borderId="2" xfId="1" applyNumberFormat="1" applyFont="1" applyBorder="1" applyAlignment="1">
      <alignment horizontal="left" vertical="center"/>
    </xf>
    <xf numFmtId="2" fontId="30" fillId="0" borderId="0" xfId="0" applyNumberFormat="1" applyFont="1" applyBorder="1" applyAlignment="1">
      <alignment horizontal="center" vertical="center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243"/>
  <sheetViews>
    <sheetView workbookViewId="0">
      <pane xSplit="1" ySplit="1" topLeftCell="B198" activePane="bottomRight" state="frozen"/>
      <selection activeCell="D23" sqref="D23"/>
      <selection pane="topRight" activeCell="D23" sqref="D23"/>
      <selection pane="bottomLeft" activeCell="D23" sqref="D23"/>
      <selection pane="bottomRight" activeCell="H28" sqref="H28:S28"/>
    </sheetView>
  </sheetViews>
  <sheetFormatPr baseColWidth="10" defaultRowHeight="16"/>
  <cols>
    <col min="1" max="1" width="13" style="92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92" customWidth="1"/>
    <col min="11" max="11" width="4" style="80" customWidth="1"/>
    <col min="12" max="12" width="3.33203125" style="80" customWidth="1"/>
    <col min="13" max="13" width="3.1640625" style="78" customWidth="1"/>
    <col min="14" max="14" width="7" style="92" customWidth="1"/>
    <col min="15" max="15" width="4.1640625" style="76" customWidth="1"/>
    <col min="16" max="16" width="4.5" style="76" customWidth="1"/>
    <col min="17" max="17" width="4.83203125" style="76" customWidth="1"/>
    <col min="18" max="18" width="10" bestFit="1" customWidth="1"/>
    <col min="19" max="19" width="5.83203125" style="92" customWidth="1"/>
    <col min="20" max="20" width="6.6640625" style="92" customWidth="1"/>
    <col min="21" max="21" width="6" style="92" customWidth="1"/>
    <col min="22" max="22" width="6.1640625" style="92" customWidth="1"/>
    <col min="23" max="23" width="6" style="92" customWidth="1"/>
    <col min="24" max="24" width="5.1640625" style="92" customWidth="1"/>
    <col min="25" max="25" width="9" bestFit="1" customWidth="1"/>
    <col min="26" max="27" width="15.5" customWidth="1"/>
    <col min="28" max="28" width="7" style="114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03">
        <v>1.4160999999999999</v>
      </c>
      <c r="G1" s="31" t="s">
        <v>621</v>
      </c>
      <c r="H1" s="74" t="str">
        <f>ROUND(SUM(H2:H19929),2)&amp;"盈利"</f>
        <v>3662.75盈利</v>
      </c>
      <c r="I1" s="20" t="s">
        <v>6</v>
      </c>
      <c r="J1" s="47" t="s">
        <v>2</v>
      </c>
      <c r="K1" s="84" t="s">
        <v>616</v>
      </c>
      <c r="L1" s="84" t="s">
        <v>617</v>
      </c>
      <c r="M1" s="84" t="s">
        <v>618</v>
      </c>
      <c r="N1" s="96" t="str">
        <f ca="1">TEXT(ROUND(SUM(H2:H19929)/SUM(M2:M19929)*365,4),"0.00%"
&amp;
" 
年化")</f>
        <v>25.89% 
年化</v>
      </c>
      <c r="O1" s="84" t="s">
        <v>10</v>
      </c>
      <c r="P1" s="84" t="s">
        <v>8</v>
      </c>
      <c r="Q1" s="89" t="s">
        <v>620</v>
      </c>
      <c r="R1" s="20" t="s">
        <v>34</v>
      </c>
      <c r="S1" s="110" t="s">
        <v>33</v>
      </c>
      <c r="T1" s="112" t="s">
        <v>35</v>
      </c>
      <c r="U1" s="112" t="s">
        <v>36</v>
      </c>
      <c r="V1" s="112" t="s">
        <v>37</v>
      </c>
      <c r="W1" s="112" t="s">
        <v>38</v>
      </c>
      <c r="X1" s="113" t="s">
        <v>28</v>
      </c>
      <c r="Y1" s="20" t="s">
        <v>365</v>
      </c>
      <c r="Z1" t="s">
        <v>364</v>
      </c>
      <c r="AA1" s="17" t="s">
        <v>43</v>
      </c>
      <c r="AB1" s="17" t="s">
        <v>878</v>
      </c>
    </row>
    <row r="2" spans="1:28">
      <c r="A2" s="97" t="s">
        <v>181</v>
      </c>
      <c r="B2" s="11">
        <v>150</v>
      </c>
      <c r="C2" s="157">
        <v>166.39</v>
      </c>
      <c r="D2" s="158">
        <v>0.90059999999999996</v>
      </c>
      <c r="E2" s="18">
        <v>0.23</v>
      </c>
      <c r="F2" s="37">
        <v>0.23680000000000007</v>
      </c>
      <c r="G2" s="14">
        <v>185.52</v>
      </c>
      <c r="H2" s="42">
        <v>35.52000000000001</v>
      </c>
      <c r="I2" s="11" t="s">
        <v>11</v>
      </c>
      <c r="J2" s="93" t="s">
        <v>12</v>
      </c>
      <c r="K2" s="142">
        <v>43467</v>
      </c>
      <c r="L2" s="142">
        <v>43521</v>
      </c>
      <c r="M2" s="79">
        <v>8250</v>
      </c>
      <c r="N2" s="95">
        <v>1.5714909090909095</v>
      </c>
      <c r="O2" s="143">
        <v>149.85083399999999</v>
      </c>
      <c r="P2" s="143">
        <v>0.14916600000000813</v>
      </c>
      <c r="Q2" s="144">
        <v>0.99900555999999996</v>
      </c>
      <c r="R2" s="23">
        <v>166.39</v>
      </c>
      <c r="S2" s="146">
        <v>149.85083399999999</v>
      </c>
      <c r="T2" s="146"/>
      <c r="U2" s="146"/>
      <c r="V2" s="147">
        <v>0</v>
      </c>
      <c r="W2" s="147">
        <v>149.85083399999999</v>
      </c>
      <c r="X2" s="94">
        <v>150</v>
      </c>
      <c r="Y2" s="145">
        <v>-0.14916600000000813</v>
      </c>
      <c r="Z2" s="148">
        <v>-9.9444000000004085E-4</v>
      </c>
      <c r="AA2" s="148">
        <v>-9.9444000000004085E-4</v>
      </c>
      <c r="AB2" s="150" t="s">
        <v>877</v>
      </c>
    </row>
    <row r="3" spans="1:28">
      <c r="A3" s="97" t="s">
        <v>182</v>
      </c>
      <c r="B3" s="11">
        <v>150</v>
      </c>
      <c r="C3" s="157">
        <v>166.63</v>
      </c>
      <c r="D3" s="158">
        <v>0.89929999999999999</v>
      </c>
      <c r="E3" s="18">
        <v>0.23</v>
      </c>
      <c r="F3" s="37">
        <v>0.23859999999999995</v>
      </c>
      <c r="G3" s="14">
        <v>185.79</v>
      </c>
      <c r="H3" s="42">
        <v>35.789999999999992</v>
      </c>
      <c r="I3" s="11" t="s">
        <v>11</v>
      </c>
      <c r="J3" s="93" t="s">
        <v>13</v>
      </c>
      <c r="K3" s="142">
        <v>43468</v>
      </c>
      <c r="L3" s="142">
        <v>43521</v>
      </c>
      <c r="M3" s="79">
        <v>8100</v>
      </c>
      <c r="N3" s="95">
        <v>1.612759259259259</v>
      </c>
      <c r="O3" s="143">
        <v>149.850359</v>
      </c>
      <c r="P3" s="143">
        <v>0.14964100000000258</v>
      </c>
      <c r="Q3" s="144">
        <v>0.99900239333333329</v>
      </c>
      <c r="R3" s="145">
        <v>333.02</v>
      </c>
      <c r="S3" s="146">
        <v>299.48488599999996</v>
      </c>
      <c r="T3" s="146"/>
      <c r="U3" s="146"/>
      <c r="V3" s="147">
        <v>0</v>
      </c>
      <c r="W3" s="147">
        <v>299.48488599999996</v>
      </c>
      <c r="X3" s="94">
        <v>300</v>
      </c>
      <c r="Y3" s="145">
        <v>-0.5151140000000396</v>
      </c>
      <c r="Z3" s="148">
        <v>-1.7170466666668327E-3</v>
      </c>
      <c r="AA3" s="148">
        <v>-1.7170466666668327E-3</v>
      </c>
      <c r="AB3" s="150" t="s">
        <v>877</v>
      </c>
    </row>
    <row r="4" spans="1:28">
      <c r="A4" s="98" t="s">
        <v>183</v>
      </c>
      <c r="B4" s="22">
        <v>150</v>
      </c>
      <c r="C4" s="159">
        <v>163</v>
      </c>
      <c r="D4" s="160">
        <v>0.91930000000000001</v>
      </c>
      <c r="E4" s="25">
        <v>0.23</v>
      </c>
      <c r="F4" s="37">
        <v>0.23113333333333325</v>
      </c>
      <c r="G4" s="26">
        <v>184.67</v>
      </c>
      <c r="H4" s="43">
        <v>34.669999999999987</v>
      </c>
      <c r="I4" s="11" t="s">
        <v>11</v>
      </c>
      <c r="J4" s="94" t="s">
        <v>40</v>
      </c>
      <c r="K4" s="142">
        <v>43469</v>
      </c>
      <c r="L4" s="142">
        <v>43528</v>
      </c>
      <c r="M4" s="79">
        <v>9000</v>
      </c>
      <c r="N4" s="95">
        <v>1.4060611111111105</v>
      </c>
      <c r="O4" s="143">
        <v>149.8459</v>
      </c>
      <c r="P4" s="143">
        <v>0.15409999999999968</v>
      </c>
      <c r="Q4" s="144">
        <v>0.99897266666666662</v>
      </c>
      <c r="R4" s="145">
        <v>496.02</v>
      </c>
      <c r="S4" s="146">
        <v>455.99118599999997</v>
      </c>
      <c r="T4" s="146"/>
      <c r="U4" s="146"/>
      <c r="V4" s="147">
        <v>0</v>
      </c>
      <c r="W4" s="147">
        <v>455.99118599999997</v>
      </c>
      <c r="X4" s="94">
        <v>450</v>
      </c>
      <c r="Y4" s="145">
        <v>5.9911859999999706</v>
      </c>
      <c r="Z4" s="148">
        <v>1.3313746666666626E-2</v>
      </c>
      <c r="AA4" s="148">
        <v>0.01</v>
      </c>
      <c r="AB4" s="150" t="s">
        <v>877</v>
      </c>
    </row>
    <row r="5" spans="1:28">
      <c r="A5" s="98" t="s">
        <v>184</v>
      </c>
      <c r="B5" s="22">
        <v>150</v>
      </c>
      <c r="C5" s="159">
        <v>160.84</v>
      </c>
      <c r="D5" s="160">
        <v>0.93169999999999997</v>
      </c>
      <c r="E5" s="25">
        <v>0.23</v>
      </c>
      <c r="F5" s="37">
        <v>0.23153333333333326</v>
      </c>
      <c r="G5" s="26">
        <v>184.73</v>
      </c>
      <c r="H5" s="43">
        <v>34.72999999999999</v>
      </c>
      <c r="I5" s="22" t="s">
        <v>11</v>
      </c>
      <c r="J5" s="94" t="s">
        <v>46</v>
      </c>
      <c r="K5" s="142">
        <v>43472</v>
      </c>
      <c r="L5" s="142">
        <v>43530</v>
      </c>
      <c r="M5" s="79">
        <v>8850</v>
      </c>
      <c r="N5" s="95">
        <v>1.4323672316384177</v>
      </c>
      <c r="O5" s="143">
        <v>149.85462799999999</v>
      </c>
      <c r="P5" s="143">
        <v>0.14537200000000894</v>
      </c>
      <c r="Q5" s="144">
        <v>0.9990308533333333</v>
      </c>
      <c r="R5" s="145">
        <v>656.86</v>
      </c>
      <c r="S5" s="146">
        <v>611.99646199999995</v>
      </c>
      <c r="T5" s="146"/>
      <c r="U5" s="146"/>
      <c r="V5" s="147">
        <v>0</v>
      </c>
      <c r="W5" s="147">
        <v>611.99646199999995</v>
      </c>
      <c r="X5" s="94">
        <v>600</v>
      </c>
      <c r="Y5" s="145">
        <v>11.996461999999951</v>
      </c>
      <c r="Z5" s="148">
        <v>1.9994103333333291E-2</v>
      </c>
      <c r="AA5" s="148">
        <v>1.9994103333333291E-2</v>
      </c>
      <c r="AB5" s="150" t="s">
        <v>877</v>
      </c>
    </row>
    <row r="6" spans="1:28">
      <c r="A6" s="98" t="s">
        <v>185</v>
      </c>
      <c r="B6" s="22">
        <v>150</v>
      </c>
      <c r="C6" s="159">
        <v>162.41999999999999</v>
      </c>
      <c r="D6" s="160">
        <v>0.92259999999999998</v>
      </c>
      <c r="E6" s="25">
        <v>0.23</v>
      </c>
      <c r="F6" s="37">
        <v>0.23359999999999995</v>
      </c>
      <c r="G6" s="26">
        <v>185.04</v>
      </c>
      <c r="H6" s="43">
        <v>35.039999999999992</v>
      </c>
      <c r="I6" s="22" t="s">
        <v>11</v>
      </c>
      <c r="J6" s="94" t="s">
        <v>41</v>
      </c>
      <c r="K6" s="142">
        <v>43473</v>
      </c>
      <c r="L6" s="142">
        <v>43529</v>
      </c>
      <c r="M6" s="79">
        <v>8550</v>
      </c>
      <c r="N6" s="95">
        <v>1.4958596491228067</v>
      </c>
      <c r="O6" s="143">
        <v>149.84869199999997</v>
      </c>
      <c r="P6" s="143">
        <v>0.15130800000002864</v>
      </c>
      <c r="Q6" s="144">
        <v>0.99899127999999981</v>
      </c>
      <c r="R6" s="145">
        <v>819.28</v>
      </c>
      <c r="S6" s="146">
        <v>755.86772799999994</v>
      </c>
      <c r="T6" s="146"/>
      <c r="U6" s="146"/>
      <c r="V6" s="147">
        <v>0</v>
      </c>
      <c r="W6" s="147">
        <v>755.86772799999994</v>
      </c>
      <c r="X6" s="94">
        <v>750</v>
      </c>
      <c r="Y6" s="145">
        <v>5.8677279999999428</v>
      </c>
      <c r="Z6" s="148">
        <v>7.8236373333333553E-3</v>
      </c>
      <c r="AA6" s="148">
        <v>7.8236373333333553E-3</v>
      </c>
      <c r="AB6" s="150" t="s">
        <v>877</v>
      </c>
    </row>
    <row r="7" spans="1:28">
      <c r="A7" s="98" t="s">
        <v>186</v>
      </c>
      <c r="B7" s="22">
        <v>150</v>
      </c>
      <c r="C7" s="159">
        <v>162.09</v>
      </c>
      <c r="D7" s="160">
        <v>0.92449999999999999</v>
      </c>
      <c r="E7" s="25">
        <v>0.23</v>
      </c>
      <c r="F7" s="37">
        <v>0.23106666666666664</v>
      </c>
      <c r="G7" s="26">
        <v>184.66</v>
      </c>
      <c r="H7" s="43">
        <v>34.659999999999997</v>
      </c>
      <c r="I7" s="22" t="s">
        <v>11</v>
      </c>
      <c r="J7" s="94" t="s">
        <v>42</v>
      </c>
      <c r="K7" s="142">
        <v>43474</v>
      </c>
      <c r="L7" s="142">
        <v>43529</v>
      </c>
      <c r="M7" s="79">
        <v>8400</v>
      </c>
      <c r="N7" s="95">
        <v>1.5060595238095238</v>
      </c>
      <c r="O7" s="143">
        <v>149.852205</v>
      </c>
      <c r="P7" s="143">
        <v>0.14779500000000212</v>
      </c>
      <c r="Q7" s="144">
        <v>0.99901470000000003</v>
      </c>
      <c r="R7" s="145">
        <v>981.37</v>
      </c>
      <c r="S7" s="146">
        <v>907.27656500000001</v>
      </c>
      <c r="T7" s="146"/>
      <c r="U7" s="146"/>
      <c r="V7" s="147">
        <v>0</v>
      </c>
      <c r="W7" s="147">
        <v>907.27656500000001</v>
      </c>
      <c r="X7" s="94">
        <v>900</v>
      </c>
      <c r="Y7" s="145">
        <v>7.2765650000000051</v>
      </c>
      <c r="Z7" s="148">
        <v>8.0850722222223226E-3</v>
      </c>
      <c r="AA7" s="148">
        <v>8.0850722222223226E-3</v>
      </c>
      <c r="AB7" s="150" t="s">
        <v>877</v>
      </c>
    </row>
    <row r="8" spans="1:28">
      <c r="A8" s="98" t="s">
        <v>187</v>
      </c>
      <c r="B8" s="22">
        <v>150</v>
      </c>
      <c r="C8" s="159">
        <v>161.16</v>
      </c>
      <c r="D8" s="160">
        <v>0.92979999999999996</v>
      </c>
      <c r="E8" s="25">
        <v>0.23</v>
      </c>
      <c r="F8" s="37">
        <v>0.23399999999999996</v>
      </c>
      <c r="G8" s="26">
        <v>185.1</v>
      </c>
      <c r="H8" s="43">
        <v>35.099999999999994</v>
      </c>
      <c r="I8" s="22" t="s">
        <v>11</v>
      </c>
      <c r="J8" s="94" t="s">
        <v>44</v>
      </c>
      <c r="K8" s="142">
        <v>43475</v>
      </c>
      <c r="L8" s="142">
        <v>43530</v>
      </c>
      <c r="M8" s="79">
        <v>8400</v>
      </c>
      <c r="N8" s="95">
        <v>1.5251785714285713</v>
      </c>
      <c r="O8" s="143">
        <v>149.84656799999999</v>
      </c>
      <c r="P8" s="143">
        <v>0.15343200000000934</v>
      </c>
      <c r="Q8" s="144">
        <v>0.99897711999999994</v>
      </c>
      <c r="R8" s="145">
        <v>1142.53</v>
      </c>
      <c r="S8" s="146">
        <v>1062.324394</v>
      </c>
      <c r="T8" s="146"/>
      <c r="U8" s="146"/>
      <c r="V8" s="147">
        <v>0</v>
      </c>
      <c r="W8" s="147">
        <v>1062.324394</v>
      </c>
      <c r="X8" s="94">
        <v>1050</v>
      </c>
      <c r="Y8" s="145">
        <v>12.324393999999984</v>
      </c>
      <c r="Z8" s="148">
        <v>1.1737518095238153E-2</v>
      </c>
      <c r="AA8" s="148">
        <v>1.1737518095238153E-2</v>
      </c>
      <c r="AB8" s="150" t="s">
        <v>877</v>
      </c>
    </row>
    <row r="9" spans="1:28">
      <c r="A9" s="98" t="s">
        <v>188</v>
      </c>
      <c r="B9" s="22">
        <v>150</v>
      </c>
      <c r="C9" s="159">
        <v>160.08000000000001</v>
      </c>
      <c r="D9" s="160">
        <v>0.93610000000000004</v>
      </c>
      <c r="E9" s="25">
        <v>0.23</v>
      </c>
      <c r="F9" s="37">
        <v>0.23299999999999993</v>
      </c>
      <c r="G9" s="26">
        <v>184.95</v>
      </c>
      <c r="H9" s="43">
        <v>34.949999999999989</v>
      </c>
      <c r="I9" s="22" t="s">
        <v>11</v>
      </c>
      <c r="J9" s="94" t="s">
        <v>63</v>
      </c>
      <c r="K9" s="142">
        <v>43476</v>
      </c>
      <c r="L9" s="142">
        <v>43553</v>
      </c>
      <c r="M9" s="79">
        <v>11700</v>
      </c>
      <c r="N9" s="95">
        <v>1.0903205128205125</v>
      </c>
      <c r="O9" s="143">
        <v>149.85088800000003</v>
      </c>
      <c r="P9" s="143">
        <v>0.14911199999997393</v>
      </c>
      <c r="Q9" s="144">
        <v>0.99900592000000021</v>
      </c>
      <c r="R9" s="145">
        <v>1302.6099999999999</v>
      </c>
      <c r="S9" s="146">
        <v>1219.3732210000001</v>
      </c>
      <c r="T9" s="146"/>
      <c r="U9" s="146"/>
      <c r="V9" s="147">
        <v>0</v>
      </c>
      <c r="W9" s="147">
        <v>1219.3732210000001</v>
      </c>
      <c r="X9" s="94">
        <v>1200</v>
      </c>
      <c r="Y9" s="145">
        <v>19.373221000000058</v>
      </c>
      <c r="Z9" s="148">
        <v>1.6144350833333432E-2</v>
      </c>
      <c r="AA9" s="148">
        <v>1.6144350833333432E-2</v>
      </c>
      <c r="AB9" s="150" t="s">
        <v>877</v>
      </c>
    </row>
    <row r="10" spans="1:28">
      <c r="A10" s="98" t="s">
        <v>189</v>
      </c>
      <c r="B10" s="22">
        <v>150</v>
      </c>
      <c r="C10" s="159">
        <v>161.41999999999999</v>
      </c>
      <c r="D10" s="160">
        <v>0.92830000000000001</v>
      </c>
      <c r="E10" s="25">
        <v>0.23</v>
      </c>
      <c r="F10" s="37">
        <v>0.23600000000000004</v>
      </c>
      <c r="G10" s="26">
        <v>185.4</v>
      </c>
      <c r="H10" s="43">
        <v>35.400000000000006</v>
      </c>
      <c r="I10" s="22" t="s">
        <v>11</v>
      </c>
      <c r="J10" s="94" t="s">
        <v>45</v>
      </c>
      <c r="K10" s="142">
        <v>43479</v>
      </c>
      <c r="L10" s="142">
        <v>43530</v>
      </c>
      <c r="M10" s="79">
        <v>7800</v>
      </c>
      <c r="N10" s="95">
        <v>1.6565384615384617</v>
      </c>
      <c r="O10" s="143">
        <v>149.84618599999999</v>
      </c>
      <c r="P10" s="143">
        <v>0.15381400000001122</v>
      </c>
      <c r="Q10" s="144">
        <v>0.99897457333333328</v>
      </c>
      <c r="R10" s="145">
        <v>1464.03</v>
      </c>
      <c r="S10" s="146">
        <v>1359.059049</v>
      </c>
      <c r="T10" s="146"/>
      <c r="U10" s="146"/>
      <c r="V10" s="147">
        <v>0</v>
      </c>
      <c r="W10" s="147">
        <v>1359.059049</v>
      </c>
      <c r="X10" s="94">
        <v>1350</v>
      </c>
      <c r="Y10" s="145">
        <v>9.0590489999999591</v>
      </c>
      <c r="Z10" s="148">
        <v>6.7104066666665574E-3</v>
      </c>
      <c r="AA10" s="148">
        <v>6.7104066666665574E-3</v>
      </c>
      <c r="AB10" s="150" t="s">
        <v>877</v>
      </c>
    </row>
    <row r="11" spans="1:28">
      <c r="A11" s="98" t="s">
        <v>190</v>
      </c>
      <c r="B11" s="22">
        <v>150</v>
      </c>
      <c r="C11" s="159">
        <v>158.5</v>
      </c>
      <c r="D11" s="160">
        <v>0.94540000000000002</v>
      </c>
      <c r="E11" s="25">
        <v>0.23</v>
      </c>
      <c r="F11" s="37">
        <v>0.25173333333333325</v>
      </c>
      <c r="G11" s="26">
        <v>187.76</v>
      </c>
      <c r="H11" s="43">
        <v>37.759999999999991</v>
      </c>
      <c r="I11" s="22" t="s">
        <v>11</v>
      </c>
      <c r="J11" s="94" t="s">
        <v>70</v>
      </c>
      <c r="K11" s="142">
        <v>43480</v>
      </c>
      <c r="L11" s="142">
        <v>43556</v>
      </c>
      <c r="M11" s="79">
        <v>11550</v>
      </c>
      <c r="N11" s="95">
        <v>1.1932813852813851</v>
      </c>
      <c r="O11" s="143">
        <v>149.8459</v>
      </c>
      <c r="P11" s="143">
        <v>0.15409999999999968</v>
      </c>
      <c r="Q11" s="144">
        <v>0.99897266666666662</v>
      </c>
      <c r="R11" s="145">
        <v>1622.53</v>
      </c>
      <c r="S11" s="146">
        <v>1533.9398619999999</v>
      </c>
      <c r="T11" s="146"/>
      <c r="U11" s="146"/>
      <c r="V11" s="147">
        <v>0</v>
      </c>
      <c r="W11" s="147">
        <v>1533.9398619999999</v>
      </c>
      <c r="X11" s="94">
        <v>1500</v>
      </c>
      <c r="Y11" s="145">
        <v>33.939861999999948</v>
      </c>
      <c r="Z11" s="148">
        <v>2.2626574666666732E-2</v>
      </c>
      <c r="AA11" s="148">
        <v>2.2626574666666732E-2</v>
      </c>
      <c r="AB11" s="150" t="s">
        <v>877</v>
      </c>
    </row>
    <row r="12" spans="1:28">
      <c r="A12" s="98" t="s">
        <v>191</v>
      </c>
      <c r="B12" s="22">
        <v>150</v>
      </c>
      <c r="C12" s="159">
        <v>158.47</v>
      </c>
      <c r="D12" s="160">
        <v>0.9456</v>
      </c>
      <c r="E12" s="25">
        <v>0.23</v>
      </c>
      <c r="F12" s="37">
        <v>0.25146666666666667</v>
      </c>
      <c r="G12" s="26">
        <v>187.72</v>
      </c>
      <c r="H12" s="43">
        <v>37.72</v>
      </c>
      <c r="I12" s="22" t="s">
        <v>11</v>
      </c>
      <c r="J12" s="94" t="s">
        <v>71</v>
      </c>
      <c r="K12" s="142">
        <v>43481</v>
      </c>
      <c r="L12" s="142">
        <v>43556</v>
      </c>
      <c r="M12" s="79">
        <v>11400</v>
      </c>
      <c r="N12" s="95">
        <v>1.2077017543859649</v>
      </c>
      <c r="O12" s="143">
        <v>149.849232</v>
      </c>
      <c r="P12" s="143">
        <v>0.15076799999999935</v>
      </c>
      <c r="Q12" s="144">
        <v>0.99899488000000003</v>
      </c>
      <c r="R12" s="145">
        <v>1781</v>
      </c>
      <c r="S12" s="146">
        <v>1684.1135999999999</v>
      </c>
      <c r="T12" s="146"/>
      <c r="U12" s="146"/>
      <c r="V12" s="147">
        <v>0</v>
      </c>
      <c r="W12" s="147">
        <v>1684.1135999999999</v>
      </c>
      <c r="X12" s="94">
        <v>1650</v>
      </c>
      <c r="Y12" s="145">
        <v>34.113599999999906</v>
      </c>
      <c r="Z12" s="148">
        <v>2.0674909090909077E-2</v>
      </c>
      <c r="AA12" s="148">
        <v>2.0674909090909077E-2</v>
      </c>
      <c r="AB12" s="150" t="s">
        <v>877</v>
      </c>
    </row>
    <row r="13" spans="1:28">
      <c r="A13" s="98" t="s">
        <v>192</v>
      </c>
      <c r="B13" s="22">
        <v>150</v>
      </c>
      <c r="C13" s="159">
        <v>159.30000000000001</v>
      </c>
      <c r="D13" s="160">
        <v>0.94069999999999998</v>
      </c>
      <c r="E13" s="25">
        <v>0.23</v>
      </c>
      <c r="F13" s="37">
        <v>0.25813333333333333</v>
      </c>
      <c r="G13" s="26">
        <v>188.72</v>
      </c>
      <c r="H13" s="43">
        <v>38.72</v>
      </c>
      <c r="I13" s="22" t="s">
        <v>11</v>
      </c>
      <c r="J13" s="94" t="s">
        <v>72</v>
      </c>
      <c r="K13" s="142">
        <v>43482</v>
      </c>
      <c r="L13" s="142">
        <v>43556</v>
      </c>
      <c r="M13" s="79">
        <v>11250</v>
      </c>
      <c r="N13" s="95">
        <v>1.2562488888888887</v>
      </c>
      <c r="O13" s="143">
        <v>149.85351</v>
      </c>
      <c r="P13" s="143">
        <v>0.14649000000000001</v>
      </c>
      <c r="Q13" s="144">
        <v>0.99902340000000001</v>
      </c>
      <c r="R13" s="145">
        <v>1940.3</v>
      </c>
      <c r="S13" s="146">
        <v>1825.2402099999999</v>
      </c>
      <c r="T13" s="146"/>
      <c r="U13" s="146"/>
      <c r="V13" s="147">
        <v>0</v>
      </c>
      <c r="W13" s="147">
        <v>1825.2402099999999</v>
      </c>
      <c r="X13" s="94">
        <v>1800</v>
      </c>
      <c r="Y13" s="145">
        <v>25.240209999999934</v>
      </c>
      <c r="Z13" s="148">
        <v>1.402233888888893E-2</v>
      </c>
      <c r="AA13" s="148">
        <v>1.402233888888893E-2</v>
      </c>
      <c r="AB13" s="150" t="s">
        <v>877</v>
      </c>
    </row>
    <row r="14" spans="1:28">
      <c r="A14" s="98" t="s">
        <v>193</v>
      </c>
      <c r="B14" s="22">
        <v>150</v>
      </c>
      <c r="C14" s="159">
        <v>156.62</v>
      </c>
      <c r="D14" s="160">
        <v>0.95679999999999998</v>
      </c>
      <c r="E14" s="25">
        <v>0.23</v>
      </c>
      <c r="F14" s="37">
        <v>0.23686666666666667</v>
      </c>
      <c r="G14" s="26">
        <v>185.53</v>
      </c>
      <c r="H14" s="43">
        <v>35.53</v>
      </c>
      <c r="I14" s="22" t="s">
        <v>11</v>
      </c>
      <c r="J14" s="94" t="s">
        <v>73</v>
      </c>
      <c r="K14" s="142">
        <v>43483</v>
      </c>
      <c r="L14" s="142">
        <v>43556</v>
      </c>
      <c r="M14" s="79">
        <v>11100</v>
      </c>
      <c r="N14" s="95">
        <v>1.1683288288288289</v>
      </c>
      <c r="O14" s="143">
        <v>149.854016</v>
      </c>
      <c r="P14" s="143">
        <v>0.14598399999999856</v>
      </c>
      <c r="Q14" s="144">
        <v>0.99902677333333334</v>
      </c>
      <c r="R14" s="145">
        <v>2096.92</v>
      </c>
      <c r="S14" s="146">
        <v>2006.3330559999999</v>
      </c>
      <c r="T14" s="146"/>
      <c r="U14" s="146"/>
      <c r="V14" s="147">
        <v>0</v>
      </c>
      <c r="W14" s="147">
        <v>2006.3330559999999</v>
      </c>
      <c r="X14" s="94">
        <v>1950</v>
      </c>
      <c r="Y14" s="145">
        <v>56.333055999999942</v>
      </c>
      <c r="Z14" s="148">
        <v>2.8888746666666743E-2</v>
      </c>
      <c r="AA14" s="148">
        <v>2.8888746666666743E-2</v>
      </c>
      <c r="AB14" s="150" t="s">
        <v>877</v>
      </c>
    </row>
    <row r="15" spans="1:28">
      <c r="A15" s="98" t="s">
        <v>194</v>
      </c>
      <c r="B15" s="22">
        <v>150</v>
      </c>
      <c r="C15" s="159">
        <v>155.80000000000001</v>
      </c>
      <c r="D15" s="160">
        <v>0.96179999999999999</v>
      </c>
      <c r="E15" s="25">
        <v>0.23</v>
      </c>
      <c r="F15" s="37">
        <v>0.23046666666666663</v>
      </c>
      <c r="G15" s="26">
        <v>184.57</v>
      </c>
      <c r="H15" s="43">
        <v>34.569999999999993</v>
      </c>
      <c r="I15" s="22" t="s">
        <v>11</v>
      </c>
      <c r="J15" s="94" t="s">
        <v>74</v>
      </c>
      <c r="K15" s="142">
        <v>43486</v>
      </c>
      <c r="L15" s="142">
        <v>43556</v>
      </c>
      <c r="M15" s="79">
        <v>10650</v>
      </c>
      <c r="N15" s="95">
        <v>1.1847934272300467</v>
      </c>
      <c r="O15" s="143">
        <v>149.84844000000001</v>
      </c>
      <c r="P15" s="143">
        <v>0.15155999999998926</v>
      </c>
      <c r="Q15" s="144">
        <v>0.99898960000000003</v>
      </c>
      <c r="R15" s="145">
        <v>2252.7200000000003</v>
      </c>
      <c r="S15" s="146">
        <v>2166.6660960000004</v>
      </c>
      <c r="T15" s="146"/>
      <c r="U15" s="146"/>
      <c r="V15" s="147">
        <v>0</v>
      </c>
      <c r="W15" s="147">
        <v>2166.6660960000004</v>
      </c>
      <c r="X15" s="94">
        <v>2100</v>
      </c>
      <c r="Y15" s="145">
        <v>66.66609600000038</v>
      </c>
      <c r="Z15" s="148">
        <v>3.1745760000000178E-2</v>
      </c>
      <c r="AA15" s="148">
        <v>3.1745760000000178E-2</v>
      </c>
      <c r="AB15" s="150" t="s">
        <v>877</v>
      </c>
    </row>
    <row r="16" spans="1:28">
      <c r="A16" s="98" t="s">
        <v>195</v>
      </c>
      <c r="B16" s="22">
        <v>150</v>
      </c>
      <c r="C16" s="159">
        <v>157.77000000000001</v>
      </c>
      <c r="D16" s="160">
        <v>0.94979999999999998</v>
      </c>
      <c r="E16" s="25">
        <v>0.23</v>
      </c>
      <c r="F16" s="37">
        <v>0.24593333333333325</v>
      </c>
      <c r="G16" s="26">
        <v>186.89</v>
      </c>
      <c r="H16" s="43">
        <v>36.889999999999986</v>
      </c>
      <c r="I16" s="22" t="s">
        <v>11</v>
      </c>
      <c r="J16" s="94" t="s">
        <v>75</v>
      </c>
      <c r="K16" s="142">
        <v>43487</v>
      </c>
      <c r="L16" s="142">
        <v>43556</v>
      </c>
      <c r="M16" s="79">
        <v>10500</v>
      </c>
      <c r="N16" s="95">
        <v>1.2823666666666662</v>
      </c>
      <c r="O16" s="143">
        <v>149.84994600000002</v>
      </c>
      <c r="P16" s="143">
        <v>0.15005399999998303</v>
      </c>
      <c r="Q16" s="144">
        <v>0.99899964000000008</v>
      </c>
      <c r="R16" s="145">
        <v>2410.4900000000002</v>
      </c>
      <c r="S16" s="146">
        <v>2289.4834020000003</v>
      </c>
      <c r="T16" s="146"/>
      <c r="U16" s="146"/>
      <c r="V16" s="147">
        <v>0</v>
      </c>
      <c r="W16" s="147">
        <v>2289.4834020000003</v>
      </c>
      <c r="X16" s="94">
        <v>2250</v>
      </c>
      <c r="Y16" s="145">
        <v>39.483402000000297</v>
      </c>
      <c r="Z16" s="148">
        <v>1.7548178666666692E-2</v>
      </c>
      <c r="AA16" s="148">
        <v>1.7548178666666692E-2</v>
      </c>
      <c r="AB16" s="150" t="s">
        <v>877</v>
      </c>
    </row>
    <row r="17" spans="1:28">
      <c r="A17" s="98" t="s">
        <v>196</v>
      </c>
      <c r="B17" s="22">
        <v>150</v>
      </c>
      <c r="C17" s="159">
        <v>157.85</v>
      </c>
      <c r="D17" s="160">
        <v>0.94930000000000003</v>
      </c>
      <c r="E17" s="25">
        <v>0.23</v>
      </c>
      <c r="F17" s="37">
        <v>0.24666666666666667</v>
      </c>
      <c r="G17" s="26">
        <v>187</v>
      </c>
      <c r="H17" s="43">
        <v>37</v>
      </c>
      <c r="I17" s="22" t="s">
        <v>11</v>
      </c>
      <c r="J17" s="94" t="s">
        <v>76</v>
      </c>
      <c r="K17" s="142">
        <v>43488</v>
      </c>
      <c r="L17" s="142">
        <v>43556</v>
      </c>
      <c r="M17" s="79">
        <v>10350</v>
      </c>
      <c r="N17" s="95">
        <v>1.3048309178743962</v>
      </c>
      <c r="O17" s="143">
        <v>149.847005</v>
      </c>
      <c r="P17" s="143">
        <v>0.15299500000000421</v>
      </c>
      <c r="Q17" s="144">
        <v>0.99898003333333329</v>
      </c>
      <c r="R17" s="145">
        <v>2568.34</v>
      </c>
      <c r="S17" s="146">
        <v>2438.1251620000003</v>
      </c>
      <c r="T17" s="146"/>
      <c r="U17" s="146"/>
      <c r="V17" s="147">
        <v>0</v>
      </c>
      <c r="W17" s="147">
        <v>2438.1251620000003</v>
      </c>
      <c r="X17" s="94">
        <v>2400</v>
      </c>
      <c r="Y17" s="145">
        <v>38.125162000000273</v>
      </c>
      <c r="Z17" s="148">
        <v>1.5885484166666686E-2</v>
      </c>
      <c r="AA17" s="148">
        <v>1.5885484166666686E-2</v>
      </c>
      <c r="AB17" s="150" t="s">
        <v>877</v>
      </c>
    </row>
    <row r="18" spans="1:28">
      <c r="A18" s="98" t="s">
        <v>197</v>
      </c>
      <c r="B18" s="22">
        <v>150</v>
      </c>
      <c r="C18" s="159">
        <v>157.03</v>
      </c>
      <c r="D18" s="160">
        <v>0.95430000000000004</v>
      </c>
      <c r="E18" s="25">
        <v>0.23</v>
      </c>
      <c r="F18" s="37">
        <v>0.24013333333333339</v>
      </c>
      <c r="G18" s="26">
        <v>186.02</v>
      </c>
      <c r="H18" s="43">
        <v>36.02000000000001</v>
      </c>
      <c r="I18" s="22" t="s">
        <v>11</v>
      </c>
      <c r="J18" s="94" t="s">
        <v>77</v>
      </c>
      <c r="K18" s="142">
        <v>43489</v>
      </c>
      <c r="L18" s="142">
        <v>43556</v>
      </c>
      <c r="M18" s="79">
        <v>10200</v>
      </c>
      <c r="N18" s="95">
        <v>1.2889509803921573</v>
      </c>
      <c r="O18" s="143">
        <v>149.85372900000002</v>
      </c>
      <c r="P18" s="143">
        <v>0.1462709999999845</v>
      </c>
      <c r="Q18" s="144">
        <v>0.99902486000000013</v>
      </c>
      <c r="R18" s="145">
        <v>2725.3700000000003</v>
      </c>
      <c r="S18" s="146">
        <v>2600.8205910000006</v>
      </c>
      <c r="T18" s="146"/>
      <c r="U18" s="146"/>
      <c r="V18" s="147">
        <v>0</v>
      </c>
      <c r="W18" s="147">
        <v>2600.8205910000006</v>
      </c>
      <c r="X18" s="94">
        <v>2550</v>
      </c>
      <c r="Y18" s="145">
        <v>50.820591000000604</v>
      </c>
      <c r="Z18" s="148">
        <v>1.9929643529412067E-2</v>
      </c>
      <c r="AA18" s="148">
        <v>1.9929643529412067E-2</v>
      </c>
      <c r="AB18" s="150" t="s">
        <v>877</v>
      </c>
    </row>
    <row r="19" spans="1:28">
      <c r="A19" s="98" t="s">
        <v>198</v>
      </c>
      <c r="B19" s="22">
        <v>150</v>
      </c>
      <c r="C19" s="159">
        <v>155.83000000000001</v>
      </c>
      <c r="D19" s="160">
        <v>0.96160000000000001</v>
      </c>
      <c r="E19" s="25">
        <v>0.23</v>
      </c>
      <c r="F19" s="37">
        <v>0.23066666666666663</v>
      </c>
      <c r="G19" s="26">
        <v>184.6</v>
      </c>
      <c r="H19" s="43">
        <v>34.599999999999994</v>
      </c>
      <c r="I19" s="22" t="s">
        <v>11</v>
      </c>
      <c r="J19" s="94" t="s">
        <v>78</v>
      </c>
      <c r="K19" s="142">
        <v>43490</v>
      </c>
      <c r="L19" s="142">
        <v>43556</v>
      </c>
      <c r="M19" s="79">
        <v>10050</v>
      </c>
      <c r="N19" s="95">
        <v>1.2566169154228854</v>
      </c>
      <c r="O19" s="143">
        <v>149.84612800000002</v>
      </c>
      <c r="P19" s="143">
        <v>0.15387199999997847</v>
      </c>
      <c r="Q19" s="144">
        <v>0.99897418666666682</v>
      </c>
      <c r="R19" s="145">
        <v>2881.2000000000003</v>
      </c>
      <c r="S19" s="146">
        <v>2770.5619200000001</v>
      </c>
      <c r="T19" s="146"/>
      <c r="U19" s="146"/>
      <c r="V19" s="147">
        <v>0</v>
      </c>
      <c r="W19" s="147">
        <v>2770.5619200000001</v>
      </c>
      <c r="X19" s="94">
        <v>2700</v>
      </c>
      <c r="Y19" s="145">
        <v>70.5619200000001</v>
      </c>
      <c r="Z19" s="148">
        <v>2.6134044444444449E-2</v>
      </c>
      <c r="AA19" s="148">
        <v>2.6134044444444449E-2</v>
      </c>
      <c r="AB19" s="150" t="s">
        <v>877</v>
      </c>
    </row>
    <row r="20" spans="1:28">
      <c r="A20" s="98" t="s">
        <v>205</v>
      </c>
      <c r="B20" s="22">
        <v>105</v>
      </c>
      <c r="C20" s="159">
        <v>104.62</v>
      </c>
      <c r="D20" s="160">
        <v>1.0026999999999999</v>
      </c>
      <c r="E20" s="25">
        <v>0.19993498266666668</v>
      </c>
      <c r="F20" s="37">
        <v>0.20447619047619048</v>
      </c>
      <c r="G20" s="26">
        <v>126.47</v>
      </c>
      <c r="H20" s="43">
        <v>21.47</v>
      </c>
      <c r="I20" s="22" t="s">
        <v>11</v>
      </c>
      <c r="J20" s="94" t="s">
        <v>83</v>
      </c>
      <c r="K20" s="142">
        <v>43508</v>
      </c>
      <c r="L20" s="142">
        <v>43563</v>
      </c>
      <c r="M20" s="79">
        <v>5880</v>
      </c>
      <c r="N20" s="95">
        <v>1.3327465986394555</v>
      </c>
      <c r="O20" s="143">
        <v>104.902474</v>
      </c>
      <c r="P20" s="143">
        <v>9.7526000000002E-2</v>
      </c>
      <c r="Q20" s="144">
        <v>0.69934982666666667</v>
      </c>
      <c r="R20" s="145">
        <v>2985.82</v>
      </c>
      <c r="S20" s="146">
        <v>2993.8817140000001</v>
      </c>
      <c r="T20" s="146"/>
      <c r="U20" s="146"/>
      <c r="V20" s="147">
        <v>0</v>
      </c>
      <c r="W20" s="147">
        <v>2993.8817140000001</v>
      </c>
      <c r="X20" s="94">
        <v>2805</v>
      </c>
      <c r="Y20" s="145">
        <v>188.8817140000001</v>
      </c>
      <c r="Z20" s="148">
        <v>6.7337509447415345E-2</v>
      </c>
      <c r="AA20" s="148">
        <v>6.7337509447415345E-2</v>
      </c>
      <c r="AB20" s="150" t="s">
        <v>877</v>
      </c>
    </row>
    <row r="21" spans="1:28">
      <c r="A21" s="98" t="s">
        <v>207</v>
      </c>
      <c r="B21" s="22">
        <v>90</v>
      </c>
      <c r="C21" s="159">
        <v>87.89</v>
      </c>
      <c r="D21" s="160">
        <v>1.0229999999999999</v>
      </c>
      <c r="E21" s="25">
        <v>0.18994098000000001</v>
      </c>
      <c r="F21" s="37">
        <v>0.19766666666666674</v>
      </c>
      <c r="G21" s="26">
        <v>107.79</v>
      </c>
      <c r="H21" s="43">
        <v>17.790000000000006</v>
      </c>
      <c r="I21" s="22" t="s">
        <v>11</v>
      </c>
      <c r="J21" s="94" t="s">
        <v>94</v>
      </c>
      <c r="K21" s="142">
        <v>43510</v>
      </c>
      <c r="L21" s="142">
        <v>43574</v>
      </c>
      <c r="M21" s="79">
        <v>5850</v>
      </c>
      <c r="N21" s="95">
        <v>1.1099743589743594</v>
      </c>
      <c r="O21" s="143">
        <v>89.911469999999994</v>
      </c>
      <c r="P21" s="143">
        <v>8.8530000000005771E-2</v>
      </c>
      <c r="Q21" s="144">
        <v>0.59940979999999999</v>
      </c>
      <c r="R21" s="145">
        <v>3073.71</v>
      </c>
      <c r="S21" s="146">
        <v>3144.4053299999996</v>
      </c>
      <c r="T21" s="146"/>
      <c r="U21" s="146"/>
      <c r="V21" s="147">
        <v>0</v>
      </c>
      <c r="W21" s="147">
        <v>3144.4053299999996</v>
      </c>
      <c r="X21" s="94">
        <v>2895</v>
      </c>
      <c r="Y21" s="145">
        <v>249.40532999999959</v>
      </c>
      <c r="Z21" s="148">
        <v>8.6150373056994578E-2</v>
      </c>
      <c r="AA21" s="148">
        <v>8.6150373056994578E-2</v>
      </c>
      <c r="AB21" s="150" t="s">
        <v>877</v>
      </c>
    </row>
    <row r="22" spans="1:28">
      <c r="A22" s="98" t="s">
        <v>208</v>
      </c>
      <c r="B22" s="22">
        <v>90</v>
      </c>
      <c r="C22" s="159">
        <v>89.46</v>
      </c>
      <c r="D22" s="160">
        <v>1.0049999999999999</v>
      </c>
      <c r="E22" s="25">
        <v>0.1899382</v>
      </c>
      <c r="F22" s="37">
        <v>0.19111111111111115</v>
      </c>
      <c r="G22" s="26">
        <v>107.2</v>
      </c>
      <c r="H22" s="43">
        <v>17.200000000000003</v>
      </c>
      <c r="I22" s="22" t="s">
        <v>11</v>
      </c>
      <c r="J22" s="94" t="s">
        <v>82</v>
      </c>
      <c r="K22" s="142">
        <v>43511</v>
      </c>
      <c r="L22" s="142">
        <v>43558</v>
      </c>
      <c r="M22" s="79">
        <v>4320</v>
      </c>
      <c r="N22" s="95">
        <v>1.4532407407407411</v>
      </c>
      <c r="O22" s="143">
        <v>89.907299999999978</v>
      </c>
      <c r="P22" s="143">
        <v>9.2700000000021987E-2</v>
      </c>
      <c r="Q22" s="144">
        <v>0.59938199999999986</v>
      </c>
      <c r="R22" s="145">
        <v>3163.17</v>
      </c>
      <c r="S22" s="146">
        <v>3178.9858499999996</v>
      </c>
      <c r="T22" s="146"/>
      <c r="U22" s="146"/>
      <c r="V22" s="147">
        <v>0</v>
      </c>
      <c r="W22" s="147">
        <v>3178.9858499999996</v>
      </c>
      <c r="X22" s="94">
        <v>2985</v>
      </c>
      <c r="Y22" s="145">
        <v>193.98584999999957</v>
      </c>
      <c r="Z22" s="148">
        <v>6.4986884422110425E-2</v>
      </c>
      <c r="AA22" s="148">
        <v>6.4986884422110425E-2</v>
      </c>
      <c r="AB22" s="150" t="s">
        <v>877</v>
      </c>
    </row>
    <row r="23" spans="1:28">
      <c r="A23" s="98" t="s">
        <v>199</v>
      </c>
      <c r="B23" s="22">
        <v>270</v>
      </c>
      <c r="C23" s="90">
        <v>253.95</v>
      </c>
      <c r="D23" s="91">
        <v>1.0616000000000001</v>
      </c>
      <c r="E23" s="25">
        <v>0.30972887999999998</v>
      </c>
      <c r="F23" s="44">
        <v>0.30466666666666664</v>
      </c>
      <c r="G23" s="26">
        <v>352.26</v>
      </c>
      <c r="H23" s="43">
        <v>82.259999999999991</v>
      </c>
      <c r="I23" s="22" t="s">
        <v>11</v>
      </c>
      <c r="J23" s="94" t="s">
        <v>755</v>
      </c>
      <c r="K23" s="142">
        <v>43493</v>
      </c>
      <c r="L23" s="142">
        <v>43774</v>
      </c>
      <c r="M23" s="79">
        <v>76140</v>
      </c>
      <c r="N23" s="95">
        <v>0.39433806146572098</v>
      </c>
      <c r="O23" s="143">
        <v>269.59332000000001</v>
      </c>
      <c r="P23" s="143">
        <v>0.40667999999999438</v>
      </c>
      <c r="Q23" s="144">
        <v>1.7972888</v>
      </c>
      <c r="R23" s="145">
        <v>3417.12</v>
      </c>
      <c r="S23" s="146">
        <v>3627.6145920000004</v>
      </c>
      <c r="T23" s="146"/>
      <c r="U23" s="146"/>
      <c r="V23" s="147">
        <v>0</v>
      </c>
      <c r="W23" s="147">
        <v>3627.6145920000004</v>
      </c>
      <c r="X23" s="94">
        <v>3255</v>
      </c>
      <c r="Y23" s="145">
        <v>372.61459200000036</v>
      </c>
      <c r="Z23" s="148">
        <v>0.11447452903225819</v>
      </c>
      <c r="AA23" s="148">
        <v>0.11447452903225819</v>
      </c>
      <c r="AB23" s="150" t="s">
        <v>877</v>
      </c>
    </row>
    <row r="24" spans="1:28">
      <c r="A24" s="98" t="s">
        <v>200</v>
      </c>
      <c r="B24" s="22">
        <v>270</v>
      </c>
      <c r="C24" s="90">
        <v>253.16</v>
      </c>
      <c r="D24" s="91">
        <v>1.0649</v>
      </c>
      <c r="E24" s="25">
        <v>0.30972672266666668</v>
      </c>
      <c r="F24" s="37">
        <v>0.31181481481481482</v>
      </c>
      <c r="G24" s="26">
        <v>354.19</v>
      </c>
      <c r="H24" s="43">
        <v>84.19</v>
      </c>
      <c r="I24" s="22" t="s">
        <v>11</v>
      </c>
      <c r="J24" s="94" t="s">
        <v>881</v>
      </c>
      <c r="K24" s="142">
        <v>43494</v>
      </c>
      <c r="L24" s="142">
        <v>43816</v>
      </c>
      <c r="M24" s="79">
        <v>87210</v>
      </c>
      <c r="N24" s="95">
        <v>0.35236039445017769</v>
      </c>
      <c r="O24" s="143">
        <v>269.59008399999999</v>
      </c>
      <c r="P24" s="143">
        <v>0.40991600000000972</v>
      </c>
      <c r="Q24" s="144">
        <v>1.7972672266666665</v>
      </c>
      <c r="R24" s="145">
        <v>3670.2799999999997</v>
      </c>
      <c r="S24" s="146">
        <v>3908.4811719999998</v>
      </c>
      <c r="T24" s="146"/>
      <c r="U24" s="146"/>
      <c r="V24" s="147">
        <v>0</v>
      </c>
      <c r="W24" s="147">
        <v>3908.4811719999998</v>
      </c>
      <c r="X24" s="94">
        <v>3525</v>
      </c>
      <c r="Y24" s="145">
        <v>383.48117199999979</v>
      </c>
      <c r="Z24" s="148">
        <v>0.10878898496453893</v>
      </c>
      <c r="AA24" s="148">
        <v>0.10878898496453893</v>
      </c>
      <c r="AB24" s="150" t="s">
        <v>877</v>
      </c>
    </row>
    <row r="25" spans="1:28">
      <c r="A25" s="98" t="s">
        <v>201</v>
      </c>
      <c r="B25" s="22">
        <v>255</v>
      </c>
      <c r="C25" s="90">
        <v>240.9</v>
      </c>
      <c r="D25" s="91">
        <v>1.0569999999999999</v>
      </c>
      <c r="E25" s="25">
        <v>0.29975419999999997</v>
      </c>
      <c r="F25" s="37">
        <v>0.29388235294117648</v>
      </c>
      <c r="G25" s="26">
        <v>329.94</v>
      </c>
      <c r="H25" s="43">
        <v>74.94</v>
      </c>
      <c r="I25" s="22" t="s">
        <v>11</v>
      </c>
      <c r="J25" s="94" t="s">
        <v>637</v>
      </c>
      <c r="K25" s="142">
        <v>43495</v>
      </c>
      <c r="L25" s="142">
        <v>43714</v>
      </c>
      <c r="M25" s="79">
        <v>56100</v>
      </c>
      <c r="N25" s="95">
        <v>0.48757754010695187</v>
      </c>
      <c r="O25" s="143">
        <v>254.63129999999998</v>
      </c>
      <c r="P25" s="143">
        <v>0.36870000000001824</v>
      </c>
      <c r="Q25" s="144">
        <v>1.6975419999999999</v>
      </c>
      <c r="R25" s="145">
        <v>3911.18</v>
      </c>
      <c r="S25" s="146">
        <v>4134.11726</v>
      </c>
      <c r="T25" s="146"/>
      <c r="U25" s="146"/>
      <c r="V25" s="147">
        <v>0</v>
      </c>
      <c r="W25" s="147">
        <v>4134.11726</v>
      </c>
      <c r="X25" s="94">
        <v>3780</v>
      </c>
      <c r="Y25" s="145">
        <v>354.11725999999999</v>
      </c>
      <c r="Z25" s="148">
        <v>9.3681814814814857E-2</v>
      </c>
      <c r="AA25" s="148">
        <v>9.3681814814814857E-2</v>
      </c>
      <c r="AB25" s="150" t="s">
        <v>877</v>
      </c>
    </row>
    <row r="26" spans="1:28">
      <c r="A26" s="98" t="s">
        <v>202</v>
      </c>
      <c r="B26" s="22">
        <v>270</v>
      </c>
      <c r="C26" s="90">
        <v>252.58</v>
      </c>
      <c r="D26" s="91">
        <v>1.0673999999999999</v>
      </c>
      <c r="E26" s="25">
        <v>0.30973592799999999</v>
      </c>
      <c r="F26" s="37">
        <v>0.30877777777777782</v>
      </c>
      <c r="G26" s="26">
        <v>353.37</v>
      </c>
      <c r="H26" s="43">
        <v>83.37</v>
      </c>
      <c r="I26" s="22" t="s">
        <v>11</v>
      </c>
      <c r="J26" s="94" t="s">
        <v>882</v>
      </c>
      <c r="K26" s="142">
        <v>43496</v>
      </c>
      <c r="L26" s="142">
        <v>43816</v>
      </c>
      <c r="M26" s="79">
        <v>86670</v>
      </c>
      <c r="N26" s="95">
        <v>0.35110245759778469</v>
      </c>
      <c r="O26" s="143">
        <v>269.60389199999997</v>
      </c>
      <c r="P26" s="143">
        <v>0.39610800000002655</v>
      </c>
      <c r="Q26" s="144">
        <v>1.7973592799999998</v>
      </c>
      <c r="R26" s="145">
        <v>4163.76</v>
      </c>
      <c r="S26" s="146">
        <v>4444.3974239999998</v>
      </c>
      <c r="T26" s="146"/>
      <c r="U26" s="146"/>
      <c r="V26" s="147">
        <v>0</v>
      </c>
      <c r="W26" s="147">
        <v>4444.3974239999998</v>
      </c>
      <c r="X26" s="94">
        <v>4050</v>
      </c>
      <c r="Y26" s="145">
        <v>394.39742399999977</v>
      </c>
      <c r="Z26" s="148">
        <v>9.7382080000000038E-2</v>
      </c>
      <c r="AA26" s="148">
        <v>9.7382080000000038E-2</v>
      </c>
      <c r="AB26" s="150" t="s">
        <v>877</v>
      </c>
    </row>
    <row r="27" spans="1:28">
      <c r="A27" s="98" t="s">
        <v>203</v>
      </c>
      <c r="B27" s="22">
        <v>255</v>
      </c>
      <c r="C27" s="90">
        <v>235.44</v>
      </c>
      <c r="D27" s="91">
        <v>1.0814999999999999</v>
      </c>
      <c r="E27" s="25">
        <v>0.29975224</v>
      </c>
      <c r="F27" s="37">
        <v>0.29176470588235287</v>
      </c>
      <c r="G27" s="26">
        <v>329.4</v>
      </c>
      <c r="H27" s="43">
        <v>74.399999999999977</v>
      </c>
      <c r="I27" s="22" t="s">
        <v>11</v>
      </c>
      <c r="J27" s="94" t="s">
        <v>883</v>
      </c>
      <c r="K27" s="142">
        <v>43497</v>
      </c>
      <c r="L27" s="142">
        <v>43816</v>
      </c>
      <c r="M27" s="79">
        <v>81600</v>
      </c>
      <c r="N27" s="95">
        <v>0.33279411764705874</v>
      </c>
      <c r="O27" s="143">
        <v>254.62835999999999</v>
      </c>
      <c r="P27" s="143">
        <v>0.37164000000001352</v>
      </c>
      <c r="Q27" s="144">
        <v>1.6975224</v>
      </c>
      <c r="R27" s="145">
        <v>4399.2</v>
      </c>
      <c r="S27" s="146">
        <v>4757.7347999999993</v>
      </c>
      <c r="T27" s="146"/>
      <c r="U27" s="146"/>
      <c r="V27" s="147">
        <v>0</v>
      </c>
      <c r="W27" s="147">
        <v>4757.7347999999993</v>
      </c>
      <c r="X27" s="94">
        <v>4305</v>
      </c>
      <c r="Y27" s="145">
        <v>452.73479999999927</v>
      </c>
      <c r="Z27" s="148">
        <v>0.10516487804878039</v>
      </c>
      <c r="AA27" s="148">
        <v>0.10516487804878039</v>
      </c>
      <c r="AB27" s="150" t="s">
        <v>877</v>
      </c>
    </row>
    <row r="28" spans="1:28">
      <c r="A28" s="99" t="s">
        <v>204</v>
      </c>
      <c r="B28">
        <v>255</v>
      </c>
      <c r="C28" s="54">
        <v>231.51</v>
      </c>
      <c r="D28" s="55">
        <v>1.0999000000000001</v>
      </c>
      <c r="E28" s="19">
        <f t="shared" ref="E28:E87" si="0">10%*Q28+13%</f>
        <v>0.29975856600000006</v>
      </c>
      <c r="F28" s="37">
        <f t="shared" ref="F28" si="1">IF(G28="",($F$1*C28-B28)/B28,H28/B28)</f>
        <v>0.28565219999999986</v>
      </c>
      <c r="H28" s="41">
        <f t="shared" ref="H28" si="2">IF(G28="",$F$1*C28-B28,G28-B28)</f>
        <v>72.841310999999962</v>
      </c>
      <c r="I28" t="s">
        <v>7</v>
      </c>
      <c r="J28" s="92" t="s">
        <v>19</v>
      </c>
      <c r="K28" s="77">
        <f t="shared" ref="K28:K66" si="3">DATE(MID(J28,1,4),MID(J28,5,2),MID(J28,7,2))</f>
        <v>43507</v>
      </c>
      <c r="L28" s="77" t="str">
        <f t="shared" ref="L28:L66" ca="1" si="4">IF(LEN(J28) &gt; 15,DATE(MID(J28,12,4),MID(J28,16,2),MID(J28,18,2)),TEXT(TODAY(),"yyyy-mm-dd"))</f>
        <v>2019-12-31</v>
      </c>
      <c r="M28" s="79">
        <f t="shared" ref="M28:M66" ca="1" si="5">(L28-K28+1)*B28</f>
        <v>82620</v>
      </c>
      <c r="N28" s="95">
        <f t="shared" ref="N28:N66" ca="1" si="6">H28/M28*365</f>
        <v>0.32179954629629615</v>
      </c>
      <c r="O28" s="85">
        <f t="shared" ref="O28" si="7">D28*C28</f>
        <v>254.63784900000002</v>
      </c>
      <c r="P28" s="85">
        <f t="shared" ref="P28" si="8">B28-O28</f>
        <v>0.36215099999998301</v>
      </c>
      <c r="Q28" s="88">
        <f t="shared" ref="Q28:Q66" si="9">O28/150</f>
        <v>1.6975856600000001</v>
      </c>
      <c r="R28" s="6">
        <f t="shared" ref="R28:R35" si="10">R27+C28-T28</f>
        <v>4630.71</v>
      </c>
      <c r="S28" s="101">
        <f t="shared" ref="S28" si="11">R28*D28</f>
        <v>5093.3179290000007</v>
      </c>
      <c r="T28" s="101"/>
      <c r="U28" s="101"/>
      <c r="V28" s="102">
        <f t="shared" ref="V28:V75" si="12">V27+U28</f>
        <v>0</v>
      </c>
      <c r="W28" s="102">
        <f t="shared" ref="W28:W75" si="13">V28+S28</f>
        <v>5093.3179290000007</v>
      </c>
      <c r="X28" s="92">
        <f t="shared" ref="X28" si="14">X27+B28</f>
        <v>4560</v>
      </c>
      <c r="Y28" s="6">
        <f t="shared" ref="Y28:Y75" si="15">W28-X28</f>
        <v>533.31792900000073</v>
      </c>
      <c r="Z28" s="4">
        <f t="shared" ref="Z28:Z75" si="16">W28/X28-1</f>
        <v>0.11695568618421071</v>
      </c>
      <c r="AA28" s="4">
        <f t="shared" ref="AA28:AA75" si="17">S28/(X28-V28)-1</f>
        <v>0.11695568618421071</v>
      </c>
      <c r="AB28" s="117">
        <f t="shared" ref="AB28:AB66" si="18">IF(E28-F28&lt;0,"达成",E28-F28)</f>
        <v>1.4106366000000203E-2</v>
      </c>
    </row>
    <row r="29" spans="1:28">
      <c r="A29" s="98" t="s">
        <v>206</v>
      </c>
      <c r="B29" s="22">
        <v>105</v>
      </c>
      <c r="C29" s="90">
        <v>92.94</v>
      </c>
      <c r="D29" s="91">
        <v>1.1282000000000001</v>
      </c>
      <c r="E29" s="25">
        <v>0.19990327200000002</v>
      </c>
      <c r="F29" s="37">
        <v>0.20533333333333337</v>
      </c>
      <c r="G29" s="26">
        <v>126.56</v>
      </c>
      <c r="H29" s="43">
        <v>21.560000000000002</v>
      </c>
      <c r="I29" s="22" t="s">
        <v>11</v>
      </c>
      <c r="J29" s="94" t="s">
        <v>611</v>
      </c>
      <c r="K29" s="142">
        <v>43509</v>
      </c>
      <c r="L29" s="142">
        <v>43713</v>
      </c>
      <c r="M29" s="79">
        <v>21525</v>
      </c>
      <c r="N29" s="95">
        <v>0.36559349593495938</v>
      </c>
      <c r="O29" s="143">
        <v>104.85490800000001</v>
      </c>
      <c r="P29" s="143">
        <v>0.14509199999999112</v>
      </c>
      <c r="Q29" s="144">
        <v>0.69903272000000005</v>
      </c>
      <c r="R29" s="145">
        <v>4723.6499999999996</v>
      </c>
      <c r="S29" s="146">
        <v>5329.2219299999997</v>
      </c>
      <c r="T29" s="146"/>
      <c r="U29" s="146"/>
      <c r="V29" s="147">
        <v>0</v>
      </c>
      <c r="W29" s="147">
        <v>5329.2219299999997</v>
      </c>
      <c r="X29" s="94">
        <v>4665</v>
      </c>
      <c r="Y29" s="145">
        <v>664.2219299999997</v>
      </c>
      <c r="Z29" s="148">
        <v>0.14238412218649521</v>
      </c>
      <c r="AA29" s="148">
        <v>0.14238412218649521</v>
      </c>
      <c r="AB29" s="149" t="s">
        <v>877</v>
      </c>
    </row>
    <row r="30" spans="1:28">
      <c r="A30" s="98" t="s">
        <v>209</v>
      </c>
      <c r="B30" s="22">
        <v>90</v>
      </c>
      <c r="C30" s="90">
        <v>78.62</v>
      </c>
      <c r="D30" s="91">
        <v>1.1431</v>
      </c>
      <c r="E30" s="25">
        <v>0.18991368133333333</v>
      </c>
      <c r="F30" s="37">
        <v>0.18955555555555559</v>
      </c>
      <c r="G30" s="26">
        <v>107.06</v>
      </c>
      <c r="H30" s="43">
        <v>17.060000000000002</v>
      </c>
      <c r="I30" s="22" t="s">
        <v>11</v>
      </c>
      <c r="J30" s="94" t="s">
        <v>612</v>
      </c>
      <c r="K30" s="142">
        <v>43514</v>
      </c>
      <c r="L30" s="142">
        <v>43713</v>
      </c>
      <c r="M30" s="79">
        <v>18000</v>
      </c>
      <c r="N30" s="95">
        <v>0.34593888888888891</v>
      </c>
      <c r="O30" s="143">
        <v>89.870522000000008</v>
      </c>
      <c r="P30" s="143">
        <v>0.12947799999999177</v>
      </c>
      <c r="Q30" s="144">
        <v>0.59913681333333335</v>
      </c>
      <c r="R30" s="145">
        <v>4802.2699999999995</v>
      </c>
      <c r="S30" s="146">
        <v>5489.4748369999998</v>
      </c>
      <c r="T30" s="146"/>
      <c r="U30" s="146"/>
      <c r="V30" s="147">
        <v>0</v>
      </c>
      <c r="W30" s="147">
        <v>5489.4748369999998</v>
      </c>
      <c r="X30" s="94">
        <v>4755</v>
      </c>
      <c r="Y30" s="145">
        <v>734.47483699999975</v>
      </c>
      <c r="Z30" s="148">
        <v>0.15446368811777078</v>
      </c>
      <c r="AA30" s="148">
        <v>0.15446368811777078</v>
      </c>
      <c r="AB30" s="149" t="s">
        <v>877</v>
      </c>
    </row>
    <row r="31" spans="1:28">
      <c r="A31" s="98" t="s">
        <v>210</v>
      </c>
      <c r="B31" s="22">
        <v>90</v>
      </c>
      <c r="C31" s="90">
        <v>78.77</v>
      </c>
      <c r="D31" s="91">
        <v>1.141</v>
      </c>
      <c r="E31" s="25">
        <v>0.18991771333333335</v>
      </c>
      <c r="F31" s="37">
        <v>0.19188888888888883</v>
      </c>
      <c r="G31" s="26">
        <v>107.27</v>
      </c>
      <c r="H31" s="43">
        <v>17.269999999999996</v>
      </c>
      <c r="I31" s="22" t="s">
        <v>11</v>
      </c>
      <c r="J31" s="94" t="s">
        <v>613</v>
      </c>
      <c r="K31" s="142">
        <v>43515</v>
      </c>
      <c r="L31" s="142">
        <v>43713</v>
      </c>
      <c r="M31" s="79">
        <v>17910</v>
      </c>
      <c r="N31" s="95">
        <v>0.3519570072585147</v>
      </c>
      <c r="O31" s="143">
        <v>89.876570000000001</v>
      </c>
      <c r="P31" s="143">
        <v>0.12342999999999904</v>
      </c>
      <c r="Q31" s="144">
        <v>0.59917713333333333</v>
      </c>
      <c r="R31" s="145">
        <v>4881.04</v>
      </c>
      <c r="S31" s="146">
        <v>5569.2666399999998</v>
      </c>
      <c r="T31" s="146"/>
      <c r="U31" s="146"/>
      <c r="V31" s="147">
        <v>0</v>
      </c>
      <c r="W31" s="147">
        <v>5569.2666399999998</v>
      </c>
      <c r="X31" s="94">
        <v>4845</v>
      </c>
      <c r="Y31" s="145">
        <v>724.26663999999982</v>
      </c>
      <c r="Z31" s="148">
        <v>0.14948743859649127</v>
      </c>
      <c r="AA31" s="148">
        <v>0.14948743859649127</v>
      </c>
      <c r="AB31" s="149" t="s">
        <v>877</v>
      </c>
    </row>
    <row r="32" spans="1:28">
      <c r="A32" s="98" t="s">
        <v>211</v>
      </c>
      <c r="B32" s="22">
        <v>90</v>
      </c>
      <c r="C32" s="90">
        <v>78.510000000000005</v>
      </c>
      <c r="D32" s="91">
        <v>1.1447000000000001</v>
      </c>
      <c r="E32" s="25">
        <v>0.18991359800000002</v>
      </c>
      <c r="F32" s="37">
        <v>0.18788888888888886</v>
      </c>
      <c r="G32" s="26">
        <v>106.91</v>
      </c>
      <c r="H32" s="43">
        <v>16.909999999999997</v>
      </c>
      <c r="I32" s="22" t="s">
        <v>11</v>
      </c>
      <c r="J32" s="94" t="s">
        <v>614</v>
      </c>
      <c r="K32" s="142">
        <v>43516</v>
      </c>
      <c r="L32" s="142">
        <v>43713</v>
      </c>
      <c r="M32" s="79">
        <v>17820</v>
      </c>
      <c r="N32" s="95">
        <v>0.34636083052749717</v>
      </c>
      <c r="O32" s="143">
        <v>89.870397000000011</v>
      </c>
      <c r="P32" s="143">
        <v>0.12960299999998881</v>
      </c>
      <c r="Q32" s="144">
        <v>0.59913598000000012</v>
      </c>
      <c r="R32" s="145">
        <v>4959.55</v>
      </c>
      <c r="S32" s="146">
        <v>5677.1968850000003</v>
      </c>
      <c r="T32" s="146"/>
      <c r="U32" s="146"/>
      <c r="V32" s="147">
        <v>0</v>
      </c>
      <c r="W32" s="147">
        <v>5677.1968850000003</v>
      </c>
      <c r="X32" s="94">
        <v>4935</v>
      </c>
      <c r="Y32" s="145">
        <v>742.19688500000029</v>
      </c>
      <c r="Z32" s="148">
        <v>0.15039450557244183</v>
      </c>
      <c r="AA32" s="148">
        <v>0.15039450557244183</v>
      </c>
      <c r="AB32" s="149" t="s">
        <v>877</v>
      </c>
    </row>
    <row r="33" spans="1:28">
      <c r="A33" s="98" t="s">
        <v>212</v>
      </c>
      <c r="B33" s="22">
        <v>90</v>
      </c>
      <c r="C33" s="90">
        <v>78.7</v>
      </c>
      <c r="D33" s="91">
        <v>1.1418999999999999</v>
      </c>
      <c r="E33" s="25">
        <v>0.18991168666666666</v>
      </c>
      <c r="F33" s="37">
        <v>0.1907777777777778</v>
      </c>
      <c r="G33" s="26">
        <v>107.17</v>
      </c>
      <c r="H33" s="43">
        <v>17.170000000000002</v>
      </c>
      <c r="I33" s="22" t="s">
        <v>11</v>
      </c>
      <c r="J33" s="94" t="s">
        <v>615</v>
      </c>
      <c r="K33" s="142">
        <v>43517</v>
      </c>
      <c r="L33" s="142">
        <v>43713</v>
      </c>
      <c r="M33" s="79">
        <v>17730</v>
      </c>
      <c r="N33" s="95">
        <v>0.35347151720248171</v>
      </c>
      <c r="O33" s="143">
        <v>89.867530000000002</v>
      </c>
      <c r="P33" s="143">
        <v>0.13246999999999787</v>
      </c>
      <c r="Q33" s="144">
        <v>0.59911686666666664</v>
      </c>
      <c r="R33" s="145">
        <v>5038.25</v>
      </c>
      <c r="S33" s="146">
        <v>5753.1776749999999</v>
      </c>
      <c r="T33" s="146"/>
      <c r="U33" s="146"/>
      <c r="V33" s="147">
        <v>0</v>
      </c>
      <c r="W33" s="147">
        <v>5753.1776749999999</v>
      </c>
      <c r="X33" s="94">
        <v>5025</v>
      </c>
      <c r="Y33" s="145">
        <v>728.17767499999991</v>
      </c>
      <c r="Z33" s="148">
        <v>0.14491098009950254</v>
      </c>
      <c r="AA33" s="148">
        <v>0.14491098009950254</v>
      </c>
      <c r="AB33" s="149" t="s">
        <v>877</v>
      </c>
    </row>
    <row r="34" spans="1:28">
      <c r="A34" s="97" t="s">
        <v>213</v>
      </c>
      <c r="B34" s="22">
        <v>90</v>
      </c>
      <c r="C34" s="90">
        <v>77.069999999999993</v>
      </c>
      <c r="D34" s="91">
        <v>1.1660999999999999</v>
      </c>
      <c r="E34" s="25">
        <v>0.189914218</v>
      </c>
      <c r="F34" s="37">
        <v>0.18777777777777785</v>
      </c>
      <c r="G34" s="26">
        <v>106.9</v>
      </c>
      <c r="H34" s="43">
        <v>16.900000000000006</v>
      </c>
      <c r="I34" s="22" t="s">
        <v>11</v>
      </c>
      <c r="J34" s="94" t="s">
        <v>756</v>
      </c>
      <c r="K34" s="142">
        <v>43518</v>
      </c>
      <c r="L34" s="142">
        <v>43774</v>
      </c>
      <c r="M34" s="79">
        <v>23130</v>
      </c>
      <c r="N34" s="95">
        <v>0.2666882836143537</v>
      </c>
      <c r="O34" s="143">
        <v>89.87132699999998</v>
      </c>
      <c r="P34" s="143">
        <v>0.12867300000002047</v>
      </c>
      <c r="Q34" s="144">
        <v>0.59914217999999986</v>
      </c>
      <c r="R34" s="145">
        <v>5115.32</v>
      </c>
      <c r="S34" s="146">
        <v>5964.974651999999</v>
      </c>
      <c r="T34" s="146"/>
      <c r="U34" s="146"/>
      <c r="V34" s="147">
        <v>0</v>
      </c>
      <c r="W34" s="147">
        <v>5964.974651999999</v>
      </c>
      <c r="X34" s="94">
        <v>5115</v>
      </c>
      <c r="Y34" s="145">
        <v>849.97465199999897</v>
      </c>
      <c r="Z34" s="148">
        <v>0.1661729524926685</v>
      </c>
      <c r="AA34" s="148">
        <v>0.1661729524926685</v>
      </c>
      <c r="AB34" s="149" t="s">
        <v>877</v>
      </c>
    </row>
    <row r="35" spans="1:28">
      <c r="A35" s="100" t="s">
        <v>214</v>
      </c>
      <c r="B35">
        <v>135</v>
      </c>
      <c r="C35" s="54">
        <v>109.44</v>
      </c>
      <c r="D35" s="55">
        <v>1.2319</v>
      </c>
      <c r="E35" s="19">
        <f t="shared" si="0"/>
        <v>0.21987942399999999</v>
      </c>
      <c r="F35" s="37">
        <f t="shared" ref="F35:F65" si="19">IF(G35="",($F$1*C35-B35)/B35,H35/B35)</f>
        <v>0.14798506666666661</v>
      </c>
      <c r="H35" s="41">
        <f t="shared" ref="H35:H65" si="20">IF(G35="",$F$1*C35-B35,G35-B35)</f>
        <v>19.977983999999992</v>
      </c>
      <c r="I35" t="s">
        <v>7</v>
      </c>
      <c r="J35" s="92" t="s">
        <v>26</v>
      </c>
      <c r="K35" s="77">
        <f t="shared" si="3"/>
        <v>43521</v>
      </c>
      <c r="L35" s="77" t="str">
        <f t="shared" ca="1" si="4"/>
        <v>2019-12-31</v>
      </c>
      <c r="M35" s="79">
        <f t="shared" ca="1" si="5"/>
        <v>41850</v>
      </c>
      <c r="N35" s="95">
        <f t="shared" ca="1" si="6"/>
        <v>0.17424048172043005</v>
      </c>
      <c r="O35" s="85">
        <f t="shared" ref="O35:O65" si="21">D35*C35</f>
        <v>134.81913599999999</v>
      </c>
      <c r="P35" s="85">
        <f t="shared" ref="P35:P65" si="22">B35-O35</f>
        <v>0.1808640000000139</v>
      </c>
      <c r="Q35" s="88">
        <f t="shared" si="9"/>
        <v>0.89879423999999986</v>
      </c>
      <c r="R35" s="6">
        <f t="shared" si="10"/>
        <v>4891.74</v>
      </c>
      <c r="S35" s="101">
        <f t="shared" ref="S35:S65" si="23">R35*D35</f>
        <v>6026.1345059999994</v>
      </c>
      <c r="T35" s="101">
        <v>333.02</v>
      </c>
      <c r="U35" s="101">
        <v>371.31</v>
      </c>
      <c r="V35" s="102">
        <f t="shared" si="12"/>
        <v>371.31</v>
      </c>
      <c r="W35" s="102">
        <f t="shared" si="13"/>
        <v>6397.4445059999998</v>
      </c>
      <c r="X35" s="92">
        <f t="shared" ref="X35:X66" si="24">X34+B35</f>
        <v>5250</v>
      </c>
      <c r="Y35" s="6">
        <f t="shared" si="15"/>
        <v>1147.4445059999998</v>
      </c>
      <c r="Z35" s="4">
        <f t="shared" si="16"/>
        <v>0.21856085828571414</v>
      </c>
      <c r="AA35" s="4">
        <f t="shared" si="17"/>
        <v>0.23519520731999788</v>
      </c>
      <c r="AB35" s="117">
        <f t="shared" si="18"/>
        <v>7.1894357333333381E-2</v>
      </c>
    </row>
    <row r="36" spans="1:28">
      <c r="A36" s="100" t="s">
        <v>215</v>
      </c>
      <c r="B36">
        <v>135</v>
      </c>
      <c r="C36" s="54">
        <v>110.69</v>
      </c>
      <c r="D36" s="55">
        <v>1.218</v>
      </c>
      <c r="E36" s="19">
        <f t="shared" si="0"/>
        <v>0.21988027999999998</v>
      </c>
      <c r="F36" s="37">
        <f t="shared" si="19"/>
        <v>0.1610971037037037</v>
      </c>
      <c r="H36" s="41">
        <f t="shared" si="20"/>
        <v>21.748108999999999</v>
      </c>
      <c r="I36" t="s">
        <v>7</v>
      </c>
      <c r="J36" s="92" t="s">
        <v>27</v>
      </c>
      <c r="K36" s="77">
        <f t="shared" si="3"/>
        <v>43522</v>
      </c>
      <c r="L36" s="77" t="str">
        <f t="shared" ca="1" si="4"/>
        <v>2019-12-31</v>
      </c>
      <c r="M36" s="79">
        <f t="shared" ca="1" si="5"/>
        <v>41715</v>
      </c>
      <c r="N36" s="95">
        <f t="shared" ca="1" si="6"/>
        <v>0.1902926953134364</v>
      </c>
      <c r="O36" s="85">
        <f t="shared" si="21"/>
        <v>134.82041999999998</v>
      </c>
      <c r="P36" s="85">
        <f t="shared" si="22"/>
        <v>0.17958000000001562</v>
      </c>
      <c r="Q36" s="88">
        <f t="shared" si="9"/>
        <v>0.8988027999999999</v>
      </c>
      <c r="R36" s="6">
        <f t="shared" ref="R36:R67" si="25">R35+C36-T36</f>
        <v>5002.4299999999994</v>
      </c>
      <c r="S36" s="101">
        <f t="shared" si="23"/>
        <v>6092.9597399999993</v>
      </c>
      <c r="T36" s="101"/>
      <c r="U36" s="101"/>
      <c r="V36" s="102">
        <f t="shared" si="12"/>
        <v>371.31</v>
      </c>
      <c r="W36" s="102">
        <f t="shared" si="13"/>
        <v>6464.2697399999997</v>
      </c>
      <c r="X36" s="92">
        <f t="shared" si="24"/>
        <v>5385</v>
      </c>
      <c r="Y36" s="6">
        <f t="shared" si="15"/>
        <v>1079.2697399999997</v>
      </c>
      <c r="Z36" s="4">
        <f t="shared" si="16"/>
        <v>0.2004214930362116</v>
      </c>
      <c r="AA36" s="4">
        <f t="shared" si="17"/>
        <v>0.21526455365210051</v>
      </c>
      <c r="AB36" s="117">
        <f t="shared" si="18"/>
        <v>5.8783176296296286E-2</v>
      </c>
    </row>
    <row r="37" spans="1:28">
      <c r="A37" s="100" t="s">
        <v>216</v>
      </c>
      <c r="B37">
        <v>135</v>
      </c>
      <c r="C37" s="54">
        <v>110.89</v>
      </c>
      <c r="D37" s="55">
        <v>1.2158</v>
      </c>
      <c r="E37" s="19">
        <f t="shared" si="0"/>
        <v>0.21988004133333333</v>
      </c>
      <c r="F37" s="37">
        <f t="shared" si="19"/>
        <v>0.16319502962962962</v>
      </c>
      <c r="H37" s="41">
        <f t="shared" si="20"/>
        <v>22.031328999999999</v>
      </c>
      <c r="I37" t="s">
        <v>7</v>
      </c>
      <c r="J37" s="92" t="s">
        <v>29</v>
      </c>
      <c r="K37" s="77">
        <f t="shared" si="3"/>
        <v>43523</v>
      </c>
      <c r="L37" s="77" t="str">
        <f t="shared" ca="1" si="4"/>
        <v>2019-12-31</v>
      </c>
      <c r="M37" s="79">
        <f t="shared" ca="1" si="5"/>
        <v>41580</v>
      </c>
      <c r="N37" s="95">
        <f t="shared" ca="1" si="6"/>
        <v>0.1933967071909572</v>
      </c>
      <c r="O37" s="85">
        <f t="shared" si="21"/>
        <v>134.82006200000001</v>
      </c>
      <c r="P37" s="85">
        <f t="shared" si="22"/>
        <v>0.17993799999999283</v>
      </c>
      <c r="Q37" s="88">
        <f t="shared" si="9"/>
        <v>0.89880041333333338</v>
      </c>
      <c r="R37" s="6">
        <f t="shared" si="25"/>
        <v>5113.32</v>
      </c>
      <c r="S37" s="101">
        <f t="shared" si="23"/>
        <v>6216.7744559999992</v>
      </c>
      <c r="T37" s="101"/>
      <c r="U37" s="101"/>
      <c r="V37" s="102">
        <f t="shared" si="12"/>
        <v>371.31</v>
      </c>
      <c r="W37" s="102">
        <f t="shared" si="13"/>
        <v>6588.0844559999996</v>
      </c>
      <c r="X37" s="92">
        <f t="shared" si="24"/>
        <v>5520</v>
      </c>
      <c r="Y37" s="6">
        <f t="shared" si="15"/>
        <v>1068.0844559999996</v>
      </c>
      <c r="Z37" s="4">
        <f t="shared" si="16"/>
        <v>0.19349356086956515</v>
      </c>
      <c r="AA37" s="4">
        <f t="shared" si="17"/>
        <v>0.20744780827744536</v>
      </c>
      <c r="AB37" s="117">
        <f t="shared" si="18"/>
        <v>5.6685011703703714E-2</v>
      </c>
    </row>
    <row r="38" spans="1:28">
      <c r="A38" s="100" t="s">
        <v>217</v>
      </c>
      <c r="B38">
        <v>135</v>
      </c>
      <c r="C38" s="54">
        <v>111.16</v>
      </c>
      <c r="D38" s="55">
        <v>1.2129000000000001</v>
      </c>
      <c r="E38" s="19">
        <f t="shared" si="0"/>
        <v>0.21988397600000001</v>
      </c>
      <c r="F38" s="37">
        <f t="shared" si="19"/>
        <v>0.16602722962962949</v>
      </c>
      <c r="H38" s="41">
        <f t="shared" si="20"/>
        <v>22.413675999999981</v>
      </c>
      <c r="I38" t="s">
        <v>7</v>
      </c>
      <c r="J38" s="92" t="s">
        <v>30</v>
      </c>
      <c r="K38" s="77">
        <f t="shared" si="3"/>
        <v>43524</v>
      </c>
      <c r="L38" s="77" t="str">
        <f t="shared" ca="1" si="4"/>
        <v>2019-12-31</v>
      </c>
      <c r="M38" s="79">
        <f t="shared" ca="1" si="5"/>
        <v>41445</v>
      </c>
      <c r="N38" s="95">
        <f t="shared" ca="1" si="6"/>
        <v>0.19739393750753995</v>
      </c>
      <c r="O38" s="85">
        <f t="shared" si="21"/>
        <v>134.825964</v>
      </c>
      <c r="P38" s="85">
        <f t="shared" si="22"/>
        <v>0.17403600000000097</v>
      </c>
      <c r="Q38" s="88">
        <f t="shared" si="9"/>
        <v>0.89883975999999999</v>
      </c>
      <c r="R38" s="6">
        <f t="shared" si="25"/>
        <v>5224.4799999999996</v>
      </c>
      <c r="S38" s="101">
        <f t="shared" si="23"/>
        <v>6336.7717919999996</v>
      </c>
      <c r="T38" s="101"/>
      <c r="U38" s="101"/>
      <c r="V38" s="102">
        <f t="shared" si="12"/>
        <v>371.31</v>
      </c>
      <c r="W38" s="102">
        <f t="shared" si="13"/>
        <v>6708.081792</v>
      </c>
      <c r="X38" s="92">
        <f t="shared" si="24"/>
        <v>5655</v>
      </c>
      <c r="Y38" s="6">
        <f t="shared" si="15"/>
        <v>1053.081792</v>
      </c>
      <c r="Z38" s="4">
        <f t="shared" si="16"/>
        <v>0.18622136021220159</v>
      </c>
      <c r="AA38" s="4">
        <f t="shared" si="17"/>
        <v>0.19930801996332104</v>
      </c>
      <c r="AB38" s="117">
        <f t="shared" si="18"/>
        <v>5.3856746370370523E-2</v>
      </c>
    </row>
    <row r="39" spans="1:28">
      <c r="A39" s="100" t="s">
        <v>218</v>
      </c>
      <c r="B39">
        <v>135</v>
      </c>
      <c r="C39" s="54">
        <v>108.9</v>
      </c>
      <c r="D39" s="55">
        <v>1.2381</v>
      </c>
      <c r="E39" s="19">
        <f t="shared" si="0"/>
        <v>0.21988605999999999</v>
      </c>
      <c r="F39" s="37">
        <f t="shared" si="19"/>
        <v>0.14232066666666668</v>
      </c>
      <c r="H39" s="41">
        <f t="shared" si="20"/>
        <v>19.213290000000001</v>
      </c>
      <c r="I39" t="s">
        <v>7</v>
      </c>
      <c r="J39" s="92" t="s">
        <v>31</v>
      </c>
      <c r="K39" s="77">
        <f t="shared" si="3"/>
        <v>43525</v>
      </c>
      <c r="L39" s="77" t="str">
        <f t="shared" ca="1" si="4"/>
        <v>2019-12-31</v>
      </c>
      <c r="M39" s="79">
        <f t="shared" ca="1" si="5"/>
        <v>41310</v>
      </c>
      <c r="N39" s="95">
        <f t="shared" ca="1" si="6"/>
        <v>0.16976157952069718</v>
      </c>
      <c r="O39" s="85">
        <f t="shared" si="21"/>
        <v>134.82909000000001</v>
      </c>
      <c r="P39" s="85">
        <f t="shared" si="22"/>
        <v>0.17090999999999212</v>
      </c>
      <c r="Q39" s="88">
        <f t="shared" si="9"/>
        <v>0.89886060000000001</v>
      </c>
      <c r="R39" s="6">
        <f t="shared" si="25"/>
        <v>5333.3799999999992</v>
      </c>
      <c r="S39" s="101">
        <f t="shared" si="23"/>
        <v>6603.2577779999992</v>
      </c>
      <c r="T39" s="101"/>
      <c r="U39" s="101"/>
      <c r="V39" s="102">
        <f t="shared" si="12"/>
        <v>371.31</v>
      </c>
      <c r="W39" s="102">
        <f t="shared" si="13"/>
        <v>6974.5677779999996</v>
      </c>
      <c r="X39" s="92">
        <f t="shared" si="24"/>
        <v>5790</v>
      </c>
      <c r="Y39" s="6">
        <f t="shared" si="15"/>
        <v>1184.5677779999996</v>
      </c>
      <c r="Z39" s="4">
        <f t="shared" si="16"/>
        <v>0.20458856269430048</v>
      </c>
      <c r="AA39" s="4">
        <f t="shared" si="17"/>
        <v>0.21860777752556415</v>
      </c>
      <c r="AB39" s="117">
        <f t="shared" si="18"/>
        <v>7.7565393333333316E-2</v>
      </c>
    </row>
    <row r="40" spans="1:28">
      <c r="A40" s="100" t="s">
        <v>219</v>
      </c>
      <c r="B40">
        <v>135</v>
      </c>
      <c r="C40" s="54">
        <v>107.7</v>
      </c>
      <c r="D40" s="55">
        <v>1.2518</v>
      </c>
      <c r="E40" s="19">
        <f t="shared" si="0"/>
        <v>0.21987924000000003</v>
      </c>
      <c r="F40" s="37">
        <f t="shared" si="19"/>
        <v>0.1297331111111111</v>
      </c>
      <c r="H40" s="41">
        <f t="shared" si="20"/>
        <v>17.51397</v>
      </c>
      <c r="I40" t="s">
        <v>7</v>
      </c>
      <c r="J40" s="92" t="s">
        <v>47</v>
      </c>
      <c r="K40" s="77">
        <f t="shared" si="3"/>
        <v>43528</v>
      </c>
      <c r="L40" s="77" t="str">
        <f t="shared" ca="1" si="4"/>
        <v>2019-12-31</v>
      </c>
      <c r="M40" s="79">
        <f t="shared" ca="1" si="5"/>
        <v>40905</v>
      </c>
      <c r="N40" s="95">
        <f t="shared" ca="1" si="6"/>
        <v>0.15627916024935828</v>
      </c>
      <c r="O40" s="85">
        <f t="shared" si="21"/>
        <v>134.81886</v>
      </c>
      <c r="P40" s="85">
        <f t="shared" si="22"/>
        <v>0.18113999999999919</v>
      </c>
      <c r="Q40" s="88">
        <f t="shared" si="9"/>
        <v>0.89879240000000005</v>
      </c>
      <c r="R40" s="6">
        <f t="shared" si="25"/>
        <v>5278.079999999999</v>
      </c>
      <c r="S40" s="101">
        <f t="shared" si="23"/>
        <v>6607.100543999999</v>
      </c>
      <c r="T40" s="101">
        <v>163</v>
      </c>
      <c r="U40" s="101">
        <v>184.67</v>
      </c>
      <c r="V40" s="102">
        <f t="shared" si="12"/>
        <v>555.98</v>
      </c>
      <c r="W40" s="102">
        <f t="shared" si="13"/>
        <v>7163.0805439999986</v>
      </c>
      <c r="X40" s="92">
        <f t="shared" si="24"/>
        <v>5925</v>
      </c>
      <c r="Y40" s="6">
        <f t="shared" si="15"/>
        <v>1238.0805439999986</v>
      </c>
      <c r="Z40" s="4">
        <f t="shared" si="16"/>
        <v>0.20895874160337535</v>
      </c>
      <c r="AA40" s="4">
        <f t="shared" si="17"/>
        <v>0.23059711902730817</v>
      </c>
      <c r="AB40" s="117">
        <f t="shared" si="18"/>
        <v>9.0146128888888927E-2</v>
      </c>
    </row>
    <row r="41" spans="1:28">
      <c r="A41" s="100" t="s">
        <v>220</v>
      </c>
      <c r="B41">
        <v>135</v>
      </c>
      <c r="C41" s="54">
        <v>107.11</v>
      </c>
      <c r="D41" s="55">
        <v>1.2587999999999999</v>
      </c>
      <c r="E41" s="19">
        <f t="shared" si="0"/>
        <v>0.21988671199999998</v>
      </c>
      <c r="F41" s="37">
        <f t="shared" si="19"/>
        <v>0.12354422962962965</v>
      </c>
      <c r="H41" s="41">
        <f t="shared" si="20"/>
        <v>16.678471000000002</v>
      </c>
      <c r="I41" t="s">
        <v>7</v>
      </c>
      <c r="J41" s="92" t="s">
        <v>48</v>
      </c>
      <c r="K41" s="77">
        <f t="shared" si="3"/>
        <v>43529</v>
      </c>
      <c r="L41" s="77" t="str">
        <f t="shared" ca="1" si="4"/>
        <v>2019-12-31</v>
      </c>
      <c r="M41" s="79">
        <f t="shared" ca="1" si="5"/>
        <v>40770</v>
      </c>
      <c r="N41" s="95">
        <f t="shared" ca="1" si="6"/>
        <v>0.14931670137355901</v>
      </c>
      <c r="O41" s="85">
        <f t="shared" si="21"/>
        <v>134.83006799999998</v>
      </c>
      <c r="P41" s="85">
        <f t="shared" si="22"/>
        <v>0.16993200000001707</v>
      </c>
      <c r="Q41" s="88">
        <f t="shared" si="9"/>
        <v>0.89886711999999991</v>
      </c>
      <c r="R41" s="6">
        <f t="shared" si="25"/>
        <v>5060.6799999999985</v>
      </c>
      <c r="S41" s="101">
        <f t="shared" si="23"/>
        <v>6370.3839839999973</v>
      </c>
      <c r="T41" s="101">
        <v>324.51</v>
      </c>
      <c r="U41" s="101">
        <v>369.7</v>
      </c>
      <c r="V41" s="102">
        <f t="shared" si="12"/>
        <v>925.68000000000006</v>
      </c>
      <c r="W41" s="102">
        <f t="shared" si="13"/>
        <v>7296.0639839999976</v>
      </c>
      <c r="X41" s="92">
        <f t="shared" si="24"/>
        <v>6060</v>
      </c>
      <c r="Y41" s="6">
        <f t="shared" si="15"/>
        <v>1236.0639839999976</v>
      </c>
      <c r="Z41" s="4">
        <f t="shared" si="16"/>
        <v>0.20397095445544511</v>
      </c>
      <c r="AA41" s="4">
        <f t="shared" si="17"/>
        <v>0.24074541205067024</v>
      </c>
      <c r="AB41" s="117">
        <f t="shared" si="18"/>
        <v>9.6342482370370339E-2</v>
      </c>
    </row>
    <row r="42" spans="1:28">
      <c r="A42" s="100" t="s">
        <v>221</v>
      </c>
      <c r="B42">
        <v>135</v>
      </c>
      <c r="C42" s="54">
        <v>106.24</v>
      </c>
      <c r="D42" s="55">
        <v>1.2690999999999999</v>
      </c>
      <c r="E42" s="19">
        <f t="shared" si="0"/>
        <v>0.21988612266666666</v>
      </c>
      <c r="F42" s="37">
        <f t="shared" si="19"/>
        <v>0.1144182518518518</v>
      </c>
      <c r="H42" s="41">
        <f t="shared" si="20"/>
        <v>15.446463999999992</v>
      </c>
      <c r="I42" t="s">
        <v>7</v>
      </c>
      <c r="J42" s="92" t="s">
        <v>49</v>
      </c>
      <c r="K42" s="77">
        <f t="shared" si="3"/>
        <v>43530</v>
      </c>
      <c r="L42" s="77" t="str">
        <f t="shared" ca="1" si="4"/>
        <v>2019-12-31</v>
      </c>
      <c r="M42" s="79">
        <f t="shared" ca="1" si="5"/>
        <v>40635</v>
      </c>
      <c r="N42" s="95">
        <f t="shared" ca="1" si="6"/>
        <v>0.13874638513596646</v>
      </c>
      <c r="O42" s="85">
        <f t="shared" si="21"/>
        <v>134.82918399999997</v>
      </c>
      <c r="P42" s="85">
        <f t="shared" si="22"/>
        <v>0.1708160000000305</v>
      </c>
      <c r="Q42" s="88">
        <f t="shared" si="9"/>
        <v>0.89886122666666646</v>
      </c>
      <c r="R42" s="6">
        <f t="shared" si="25"/>
        <v>4683.4999999999982</v>
      </c>
      <c r="S42" s="101">
        <f t="shared" si="23"/>
        <v>5943.8298499999974</v>
      </c>
      <c r="T42" s="101">
        <v>483.42</v>
      </c>
      <c r="U42" s="101">
        <v>555.23</v>
      </c>
      <c r="V42" s="102">
        <f t="shared" si="12"/>
        <v>1480.91</v>
      </c>
      <c r="W42" s="102">
        <f t="shared" si="13"/>
        <v>7424.7398499999972</v>
      </c>
      <c r="X42" s="92">
        <f t="shared" si="24"/>
        <v>6195</v>
      </c>
      <c r="Y42" s="6">
        <f t="shared" si="15"/>
        <v>1229.7398499999972</v>
      </c>
      <c r="Z42" s="4">
        <f t="shared" si="16"/>
        <v>0.19850522195318754</v>
      </c>
      <c r="AA42" s="4">
        <f t="shared" si="17"/>
        <v>0.26086473741485561</v>
      </c>
      <c r="AB42" s="117">
        <f t="shared" si="18"/>
        <v>0.10546787081481486</v>
      </c>
    </row>
    <row r="43" spans="1:28">
      <c r="A43" s="100" t="s">
        <v>222</v>
      </c>
      <c r="B43">
        <v>135</v>
      </c>
      <c r="C43" s="54">
        <v>107.27</v>
      </c>
      <c r="D43" s="55">
        <v>1.2568999999999999</v>
      </c>
      <c r="E43" s="19">
        <f t="shared" si="0"/>
        <v>0.21988510866666666</v>
      </c>
      <c r="F43" s="37">
        <f t="shared" si="19"/>
        <v>0.12522257037037035</v>
      </c>
      <c r="H43" s="41">
        <f t="shared" si="20"/>
        <v>16.905046999999996</v>
      </c>
      <c r="I43" t="s">
        <v>7</v>
      </c>
      <c r="J43" s="92" t="s">
        <v>51</v>
      </c>
      <c r="K43" s="77">
        <f t="shared" si="3"/>
        <v>43531</v>
      </c>
      <c r="L43" s="77" t="str">
        <f t="shared" ca="1" si="4"/>
        <v>2019-12-31</v>
      </c>
      <c r="M43" s="79">
        <f t="shared" ca="1" si="5"/>
        <v>40500</v>
      </c>
      <c r="N43" s="95">
        <f t="shared" ca="1" si="6"/>
        <v>0.15235412728395059</v>
      </c>
      <c r="O43" s="85">
        <f t="shared" si="21"/>
        <v>134.82766299999997</v>
      </c>
      <c r="P43" s="85">
        <f t="shared" si="22"/>
        <v>0.17233700000002727</v>
      </c>
      <c r="Q43" s="88">
        <f t="shared" si="9"/>
        <v>0.89885108666666647</v>
      </c>
      <c r="R43" s="6">
        <f t="shared" si="25"/>
        <v>4790.7699999999986</v>
      </c>
      <c r="S43" s="101">
        <f t="shared" si="23"/>
        <v>6021.5188129999979</v>
      </c>
      <c r="T43" s="101"/>
      <c r="U43" s="101"/>
      <c r="V43" s="102">
        <f t="shared" si="12"/>
        <v>1480.91</v>
      </c>
      <c r="W43" s="102">
        <f t="shared" si="13"/>
        <v>7502.4288129999977</v>
      </c>
      <c r="X43" s="92">
        <f t="shared" si="24"/>
        <v>6330</v>
      </c>
      <c r="Y43" s="6">
        <f t="shared" si="15"/>
        <v>1172.4288129999977</v>
      </c>
      <c r="Z43" s="4">
        <f t="shared" si="16"/>
        <v>0.18521782195892533</v>
      </c>
      <c r="AA43" s="4">
        <f t="shared" si="17"/>
        <v>0.24178326510747339</v>
      </c>
      <c r="AB43" s="117">
        <f t="shared" si="18"/>
        <v>9.4662538296296311E-2</v>
      </c>
    </row>
    <row r="44" spans="1:28">
      <c r="A44" s="100" t="s">
        <v>223</v>
      </c>
      <c r="B44">
        <v>135</v>
      </c>
      <c r="C44" s="54">
        <v>111.51</v>
      </c>
      <c r="D44" s="55">
        <v>1.2091000000000001</v>
      </c>
      <c r="E44" s="19">
        <f t="shared" si="0"/>
        <v>0.21988449400000004</v>
      </c>
      <c r="F44" s="37">
        <f t="shared" si="19"/>
        <v>0.1696986</v>
      </c>
      <c r="H44" s="41">
        <f t="shared" si="20"/>
        <v>22.909311000000002</v>
      </c>
      <c r="I44" t="s">
        <v>7</v>
      </c>
      <c r="J44" s="92" t="s">
        <v>52</v>
      </c>
      <c r="K44" s="77">
        <f t="shared" si="3"/>
        <v>43532</v>
      </c>
      <c r="L44" s="77" t="str">
        <f t="shared" ca="1" si="4"/>
        <v>2019-12-31</v>
      </c>
      <c r="M44" s="79">
        <f t="shared" ca="1" si="5"/>
        <v>40365</v>
      </c>
      <c r="N44" s="95">
        <f t="shared" ca="1" si="6"/>
        <v>0.20715715384615388</v>
      </c>
      <c r="O44" s="85">
        <f t="shared" si="21"/>
        <v>134.82674100000003</v>
      </c>
      <c r="P44" s="85">
        <f t="shared" si="22"/>
        <v>0.17325899999997318</v>
      </c>
      <c r="Q44" s="88">
        <f t="shared" si="9"/>
        <v>0.89884494000000015</v>
      </c>
      <c r="R44" s="6">
        <f t="shared" si="25"/>
        <v>4902.2799999999988</v>
      </c>
      <c r="S44" s="101">
        <f t="shared" si="23"/>
        <v>5927.346747999999</v>
      </c>
      <c r="T44" s="101"/>
      <c r="U44" s="101"/>
      <c r="V44" s="102">
        <f t="shared" si="12"/>
        <v>1480.91</v>
      </c>
      <c r="W44" s="102">
        <f t="shared" si="13"/>
        <v>7408.2567479999989</v>
      </c>
      <c r="X44" s="92">
        <f t="shared" si="24"/>
        <v>6465</v>
      </c>
      <c r="Y44" s="6">
        <f t="shared" si="15"/>
        <v>943.25674799999888</v>
      </c>
      <c r="Z44" s="4">
        <f t="shared" si="16"/>
        <v>0.14590204918793481</v>
      </c>
      <c r="AA44" s="4">
        <f t="shared" si="17"/>
        <v>0.18925355441013281</v>
      </c>
      <c r="AB44" s="117">
        <f t="shared" si="18"/>
        <v>5.0185894000000036E-2</v>
      </c>
    </row>
    <row r="45" spans="1:28">
      <c r="A45" s="100" t="s">
        <v>224</v>
      </c>
      <c r="B45">
        <v>135</v>
      </c>
      <c r="C45" s="54">
        <v>109.42</v>
      </c>
      <c r="D45" s="55">
        <v>1.2322</v>
      </c>
      <c r="E45" s="19">
        <f t="shared" si="0"/>
        <v>0.21988488266666667</v>
      </c>
      <c r="F45" s="37">
        <f t="shared" si="19"/>
        <v>0.14777527407407401</v>
      </c>
      <c r="H45" s="41">
        <f t="shared" si="20"/>
        <v>19.949661999999989</v>
      </c>
      <c r="I45" t="s">
        <v>7</v>
      </c>
      <c r="J45" s="92" t="s">
        <v>53</v>
      </c>
      <c r="K45" s="77">
        <f t="shared" si="3"/>
        <v>43535</v>
      </c>
      <c r="L45" s="77" t="str">
        <f t="shared" ca="1" si="4"/>
        <v>2019-12-31</v>
      </c>
      <c r="M45" s="79">
        <f t="shared" ca="1" si="5"/>
        <v>39960</v>
      </c>
      <c r="N45" s="95">
        <f t="shared" ca="1" si="6"/>
        <v>0.18222288863863856</v>
      </c>
      <c r="O45" s="85">
        <f t="shared" si="21"/>
        <v>134.827324</v>
      </c>
      <c r="P45" s="85">
        <f t="shared" si="22"/>
        <v>0.17267599999999561</v>
      </c>
      <c r="Q45" s="88">
        <f t="shared" si="9"/>
        <v>0.89884882666666666</v>
      </c>
      <c r="R45" s="6">
        <f t="shared" si="25"/>
        <v>5011.6999999999989</v>
      </c>
      <c r="S45" s="101">
        <f t="shared" si="23"/>
        <v>6175.4167399999988</v>
      </c>
      <c r="T45" s="101"/>
      <c r="U45" s="101"/>
      <c r="V45" s="102">
        <f t="shared" si="12"/>
        <v>1480.91</v>
      </c>
      <c r="W45" s="102">
        <f t="shared" si="13"/>
        <v>7656.3267399999986</v>
      </c>
      <c r="X45" s="92">
        <f t="shared" si="24"/>
        <v>6600</v>
      </c>
      <c r="Y45" s="6">
        <f t="shared" si="15"/>
        <v>1056.3267399999986</v>
      </c>
      <c r="Z45" s="4">
        <f t="shared" si="16"/>
        <v>0.16004950606060575</v>
      </c>
      <c r="AA45" s="4">
        <f t="shared" si="17"/>
        <v>0.20635049198197297</v>
      </c>
      <c r="AB45" s="117">
        <f t="shared" si="18"/>
        <v>7.2109608592592661E-2</v>
      </c>
    </row>
    <row r="46" spans="1:28">
      <c r="A46" s="100" t="s">
        <v>225</v>
      </c>
      <c r="B46">
        <v>135</v>
      </c>
      <c r="C46" s="54">
        <v>108.72</v>
      </c>
      <c r="D46" s="55">
        <v>1.2402</v>
      </c>
      <c r="E46" s="19">
        <f t="shared" si="0"/>
        <v>0.21988969600000002</v>
      </c>
      <c r="F46" s="37">
        <f t="shared" si="19"/>
        <v>0.14043253333333314</v>
      </c>
      <c r="H46" s="41">
        <f t="shared" si="20"/>
        <v>18.958391999999975</v>
      </c>
      <c r="I46" t="s">
        <v>7</v>
      </c>
      <c r="J46" s="92" t="s">
        <v>54</v>
      </c>
      <c r="K46" s="77">
        <f t="shared" si="3"/>
        <v>43536</v>
      </c>
      <c r="L46" s="77" t="str">
        <f t="shared" ca="1" si="4"/>
        <v>2019-12-31</v>
      </c>
      <c r="M46" s="79">
        <f t="shared" ca="1" si="5"/>
        <v>39825</v>
      </c>
      <c r="N46" s="95">
        <f t="shared" ca="1" si="6"/>
        <v>0.17375550734463255</v>
      </c>
      <c r="O46" s="85">
        <f t="shared" si="21"/>
        <v>134.83454399999999</v>
      </c>
      <c r="P46" s="85">
        <f t="shared" si="22"/>
        <v>0.16545600000000604</v>
      </c>
      <c r="Q46" s="88">
        <f t="shared" si="9"/>
        <v>0.89889695999999997</v>
      </c>
      <c r="R46" s="6">
        <f t="shared" si="25"/>
        <v>5120.4199999999992</v>
      </c>
      <c r="S46" s="101">
        <f t="shared" si="23"/>
        <v>6350.3448839999992</v>
      </c>
      <c r="T46" s="101"/>
      <c r="U46" s="101"/>
      <c r="V46" s="102">
        <f t="shared" si="12"/>
        <v>1480.91</v>
      </c>
      <c r="W46" s="102">
        <f t="shared" si="13"/>
        <v>7831.254883999999</v>
      </c>
      <c r="X46" s="92">
        <f t="shared" si="24"/>
        <v>6735</v>
      </c>
      <c r="Y46" s="6">
        <f t="shared" si="15"/>
        <v>1096.254883999999</v>
      </c>
      <c r="Z46" s="4">
        <f t="shared" si="16"/>
        <v>0.16276984172234576</v>
      </c>
      <c r="AA46" s="4">
        <f t="shared" si="17"/>
        <v>0.20864790743972761</v>
      </c>
      <c r="AB46" s="117">
        <f t="shared" si="18"/>
        <v>7.9457162666666886E-2</v>
      </c>
    </row>
    <row r="47" spans="1:28">
      <c r="A47" s="100" t="s">
        <v>226</v>
      </c>
      <c r="B47">
        <v>135</v>
      </c>
      <c r="C47" s="54">
        <v>109.59</v>
      </c>
      <c r="D47" s="55">
        <v>1.2302999999999999</v>
      </c>
      <c r="E47" s="19">
        <f t="shared" si="0"/>
        <v>0.21988571800000001</v>
      </c>
      <c r="F47" s="37">
        <f t="shared" si="19"/>
        <v>0.14955851111111101</v>
      </c>
      <c r="H47" s="41">
        <f t="shared" si="20"/>
        <v>20.190398999999985</v>
      </c>
      <c r="I47" t="s">
        <v>7</v>
      </c>
      <c r="J47" s="92" t="s">
        <v>55</v>
      </c>
      <c r="K47" s="77">
        <f t="shared" si="3"/>
        <v>43537</v>
      </c>
      <c r="L47" s="77" t="str">
        <f t="shared" ca="1" si="4"/>
        <v>2019-12-31</v>
      </c>
      <c r="M47" s="79">
        <f t="shared" ca="1" si="5"/>
        <v>39690</v>
      </c>
      <c r="N47" s="95">
        <f t="shared" ca="1" si="6"/>
        <v>0.18567638284202556</v>
      </c>
      <c r="O47" s="85">
        <f t="shared" si="21"/>
        <v>134.828577</v>
      </c>
      <c r="P47" s="85">
        <f t="shared" si="22"/>
        <v>0.17142300000000432</v>
      </c>
      <c r="Q47" s="88">
        <f t="shared" si="9"/>
        <v>0.89885717999999992</v>
      </c>
      <c r="R47" s="6">
        <f t="shared" si="25"/>
        <v>5230.0099999999993</v>
      </c>
      <c r="S47" s="101">
        <f t="shared" si="23"/>
        <v>6434.4813029999987</v>
      </c>
      <c r="T47" s="101"/>
      <c r="U47" s="101"/>
      <c r="V47" s="102">
        <f t="shared" si="12"/>
        <v>1480.91</v>
      </c>
      <c r="W47" s="102">
        <f t="shared" si="13"/>
        <v>7915.3913029999985</v>
      </c>
      <c r="X47" s="92">
        <f t="shared" si="24"/>
        <v>6870</v>
      </c>
      <c r="Y47" s="6">
        <f t="shared" si="15"/>
        <v>1045.3913029999985</v>
      </c>
      <c r="Z47" s="4">
        <f t="shared" si="16"/>
        <v>0.1521675841339154</v>
      </c>
      <c r="AA47" s="4">
        <f t="shared" si="17"/>
        <v>0.1939828993392203</v>
      </c>
      <c r="AB47" s="117">
        <f t="shared" si="18"/>
        <v>7.0327206888888993E-2</v>
      </c>
    </row>
    <row r="48" spans="1:28">
      <c r="A48" s="100" t="s">
        <v>227</v>
      </c>
      <c r="B48">
        <v>135</v>
      </c>
      <c r="C48" s="54">
        <v>110.31</v>
      </c>
      <c r="D48" s="55">
        <v>1.2222</v>
      </c>
      <c r="E48" s="19">
        <f t="shared" si="0"/>
        <v>0.21988058800000002</v>
      </c>
      <c r="F48" s="37">
        <f t="shared" si="19"/>
        <v>0.15711104444444446</v>
      </c>
      <c r="H48" s="41">
        <f t="shared" si="20"/>
        <v>21.209991000000002</v>
      </c>
      <c r="I48" t="s">
        <v>7</v>
      </c>
      <c r="J48" s="92" t="s">
        <v>56</v>
      </c>
      <c r="K48" s="77">
        <f t="shared" si="3"/>
        <v>43538</v>
      </c>
      <c r="L48" s="77" t="str">
        <f t="shared" ca="1" si="4"/>
        <v>2019-12-31</v>
      </c>
      <c r="M48" s="79">
        <f t="shared" ca="1" si="5"/>
        <v>39555</v>
      </c>
      <c r="N48" s="95">
        <f t="shared" ca="1" si="6"/>
        <v>0.19571853659461513</v>
      </c>
      <c r="O48" s="85">
        <f t="shared" si="21"/>
        <v>134.82088200000001</v>
      </c>
      <c r="P48" s="85">
        <f t="shared" si="22"/>
        <v>0.17911799999998834</v>
      </c>
      <c r="Q48" s="88">
        <f t="shared" si="9"/>
        <v>0.89880588000000006</v>
      </c>
      <c r="R48" s="6">
        <f t="shared" si="25"/>
        <v>5340.32</v>
      </c>
      <c r="S48" s="101">
        <f t="shared" si="23"/>
        <v>6526.9391039999991</v>
      </c>
      <c r="T48" s="101"/>
      <c r="U48" s="101"/>
      <c r="V48" s="102">
        <f t="shared" si="12"/>
        <v>1480.91</v>
      </c>
      <c r="W48" s="102">
        <f t="shared" si="13"/>
        <v>8007.849103999999</v>
      </c>
      <c r="X48" s="92">
        <f t="shared" si="24"/>
        <v>7005</v>
      </c>
      <c r="Y48" s="6">
        <f t="shared" si="15"/>
        <v>1002.849103999999</v>
      </c>
      <c r="Z48" s="4">
        <f t="shared" si="16"/>
        <v>0.14316189921484646</v>
      </c>
      <c r="AA48" s="4">
        <f t="shared" si="17"/>
        <v>0.18154105092422435</v>
      </c>
      <c r="AB48" s="117">
        <f t="shared" si="18"/>
        <v>6.2769543555555557E-2</v>
      </c>
    </row>
    <row r="49" spans="1:29">
      <c r="A49" s="100" t="s">
        <v>228</v>
      </c>
      <c r="B49">
        <v>135</v>
      </c>
      <c r="C49" s="54">
        <v>109</v>
      </c>
      <c r="D49" s="55">
        <v>1.2370000000000001</v>
      </c>
      <c r="E49" s="19">
        <f t="shared" si="0"/>
        <v>0.21988866666666668</v>
      </c>
      <c r="F49" s="37">
        <f t="shared" si="19"/>
        <v>0.14336962962962954</v>
      </c>
      <c r="H49" s="41">
        <f t="shared" si="20"/>
        <v>19.354899999999986</v>
      </c>
      <c r="I49" t="s">
        <v>7</v>
      </c>
      <c r="J49" s="92" t="s">
        <v>57</v>
      </c>
      <c r="K49" s="77">
        <f t="shared" si="3"/>
        <v>43539</v>
      </c>
      <c r="L49" s="77" t="str">
        <f t="shared" ca="1" si="4"/>
        <v>2019-12-31</v>
      </c>
      <c r="M49" s="79">
        <f t="shared" ca="1" si="5"/>
        <v>39420</v>
      </c>
      <c r="N49" s="95">
        <f t="shared" ca="1" si="6"/>
        <v>0.17921203703703689</v>
      </c>
      <c r="O49" s="85">
        <f t="shared" si="21"/>
        <v>134.833</v>
      </c>
      <c r="P49" s="85">
        <f t="shared" si="22"/>
        <v>0.16700000000000159</v>
      </c>
      <c r="Q49" s="88">
        <f t="shared" si="9"/>
        <v>0.89888666666666661</v>
      </c>
      <c r="R49" s="6">
        <f t="shared" si="25"/>
        <v>5449.32</v>
      </c>
      <c r="S49" s="101">
        <f t="shared" si="23"/>
        <v>6740.8088400000006</v>
      </c>
      <c r="T49" s="101"/>
      <c r="U49" s="101"/>
      <c r="V49" s="102">
        <f t="shared" si="12"/>
        <v>1480.91</v>
      </c>
      <c r="W49" s="102">
        <f t="shared" si="13"/>
        <v>8221.7188400000014</v>
      </c>
      <c r="X49" s="92">
        <f t="shared" si="24"/>
        <v>7140</v>
      </c>
      <c r="Y49" s="6">
        <f t="shared" si="15"/>
        <v>1081.7188400000014</v>
      </c>
      <c r="Z49" s="4">
        <f t="shared" si="16"/>
        <v>0.1515012380952383</v>
      </c>
      <c r="AA49" s="4">
        <f t="shared" si="17"/>
        <v>0.1911471349633953</v>
      </c>
      <c r="AB49" s="117">
        <f t="shared" si="18"/>
        <v>7.6519037037037135E-2</v>
      </c>
    </row>
    <row r="50" spans="1:29">
      <c r="A50" s="100" t="s">
        <v>229</v>
      </c>
      <c r="B50">
        <v>135</v>
      </c>
      <c r="C50" s="54">
        <v>106.12</v>
      </c>
      <c r="D50" s="55">
        <v>1.2706</v>
      </c>
      <c r="E50" s="19">
        <f t="shared" si="0"/>
        <v>0.21989071466666668</v>
      </c>
      <c r="F50" s="37">
        <f t="shared" si="19"/>
        <v>0.11315949629629632</v>
      </c>
      <c r="H50" s="41">
        <f t="shared" si="20"/>
        <v>15.276532000000003</v>
      </c>
      <c r="I50" t="s">
        <v>7</v>
      </c>
      <c r="J50" s="92" t="s">
        <v>58</v>
      </c>
      <c r="K50" s="77">
        <f t="shared" si="3"/>
        <v>43542</v>
      </c>
      <c r="L50" s="77" t="str">
        <f t="shared" ca="1" si="4"/>
        <v>2019-12-31</v>
      </c>
      <c r="M50" s="79">
        <f t="shared" ca="1" si="5"/>
        <v>39015</v>
      </c>
      <c r="N50" s="95">
        <f t="shared" ca="1" si="6"/>
        <v>0.14291770293476871</v>
      </c>
      <c r="O50" s="85">
        <f t="shared" si="21"/>
        <v>134.836072</v>
      </c>
      <c r="P50" s="85">
        <f t="shared" si="22"/>
        <v>0.16392799999999852</v>
      </c>
      <c r="Q50" s="88">
        <f t="shared" si="9"/>
        <v>0.89890714666666671</v>
      </c>
      <c r="R50" s="6">
        <f t="shared" si="25"/>
        <v>5555.44</v>
      </c>
      <c r="S50" s="101">
        <f t="shared" si="23"/>
        <v>7058.7420639999991</v>
      </c>
      <c r="T50" s="101"/>
      <c r="U50" s="101"/>
      <c r="V50" s="102">
        <f t="shared" si="12"/>
        <v>1480.91</v>
      </c>
      <c r="W50" s="102">
        <f t="shared" si="13"/>
        <v>8539.6520639999999</v>
      </c>
      <c r="X50" s="92">
        <f t="shared" si="24"/>
        <v>7275</v>
      </c>
      <c r="Y50" s="6">
        <f t="shared" si="15"/>
        <v>1264.6520639999999</v>
      </c>
      <c r="Z50" s="4">
        <f t="shared" si="16"/>
        <v>0.17383533525773198</v>
      </c>
      <c r="AA50" s="4">
        <f t="shared" si="17"/>
        <v>0.21826586470006482</v>
      </c>
      <c r="AB50" s="117">
        <f t="shared" si="18"/>
        <v>0.10673121837037036</v>
      </c>
    </row>
    <row r="51" spans="1:29">
      <c r="A51" s="100" t="s">
        <v>230</v>
      </c>
      <c r="B51">
        <v>135</v>
      </c>
      <c r="C51" s="54">
        <v>106.61</v>
      </c>
      <c r="D51" s="55">
        <v>1.2646999999999999</v>
      </c>
      <c r="E51" s="19">
        <f t="shared" si="0"/>
        <v>0.21988644466666668</v>
      </c>
      <c r="F51" s="37">
        <f t="shared" si="19"/>
        <v>0.11829941481481472</v>
      </c>
      <c r="H51" s="41">
        <f t="shared" si="20"/>
        <v>15.970420999999988</v>
      </c>
      <c r="I51" t="s">
        <v>7</v>
      </c>
      <c r="J51" s="92" t="s">
        <v>59</v>
      </c>
      <c r="K51" s="77">
        <f t="shared" si="3"/>
        <v>43543</v>
      </c>
      <c r="L51" s="77" t="str">
        <f t="shared" ca="1" si="4"/>
        <v>2019-12-31</v>
      </c>
      <c r="M51" s="79">
        <f t="shared" ca="1" si="5"/>
        <v>38880</v>
      </c>
      <c r="N51" s="95">
        <f t="shared" ca="1" si="6"/>
        <v>0.14992807780349782</v>
      </c>
      <c r="O51" s="85">
        <f t="shared" si="21"/>
        <v>134.829667</v>
      </c>
      <c r="P51" s="85">
        <f t="shared" si="22"/>
        <v>0.1703329999999994</v>
      </c>
      <c r="Q51" s="88">
        <f t="shared" si="9"/>
        <v>0.89886444666666665</v>
      </c>
      <c r="R51" s="6">
        <f t="shared" si="25"/>
        <v>5662.0499999999993</v>
      </c>
      <c r="S51" s="101">
        <f t="shared" si="23"/>
        <v>7160.7946349999984</v>
      </c>
      <c r="T51" s="101"/>
      <c r="U51" s="101"/>
      <c r="V51" s="102">
        <f t="shared" si="12"/>
        <v>1480.91</v>
      </c>
      <c r="W51" s="102">
        <f t="shared" si="13"/>
        <v>8641.7046349999982</v>
      </c>
      <c r="X51" s="92">
        <f t="shared" si="24"/>
        <v>7410</v>
      </c>
      <c r="Y51" s="6">
        <f t="shared" si="15"/>
        <v>1231.7046349999982</v>
      </c>
      <c r="Z51" s="4">
        <f t="shared" si="16"/>
        <v>0.16622194804318458</v>
      </c>
      <c r="AA51" s="4">
        <f t="shared" si="17"/>
        <v>0.20773923738718736</v>
      </c>
      <c r="AB51" s="117">
        <f t="shared" si="18"/>
        <v>0.10158702985185196</v>
      </c>
    </row>
    <row r="52" spans="1:29">
      <c r="A52" s="100" t="s">
        <v>231</v>
      </c>
      <c r="B52">
        <v>135</v>
      </c>
      <c r="C52" s="54">
        <v>106.57</v>
      </c>
      <c r="D52" s="55">
        <v>1.2652000000000001</v>
      </c>
      <c r="E52" s="19">
        <f t="shared" si="0"/>
        <v>0.21988824266666668</v>
      </c>
      <c r="F52" s="37">
        <f t="shared" si="19"/>
        <v>0.11787982962962949</v>
      </c>
      <c r="H52" s="41">
        <f t="shared" si="20"/>
        <v>15.913776999999982</v>
      </c>
      <c r="I52" t="s">
        <v>7</v>
      </c>
      <c r="J52" s="92" t="s">
        <v>60</v>
      </c>
      <c r="K52" s="77">
        <f t="shared" si="3"/>
        <v>43544</v>
      </c>
      <c r="L52" s="77" t="str">
        <f t="shared" ca="1" si="4"/>
        <v>2019-12-31</v>
      </c>
      <c r="M52" s="79">
        <f t="shared" ca="1" si="5"/>
        <v>38745</v>
      </c>
      <c r="N52" s="95">
        <f t="shared" ca="1" si="6"/>
        <v>0.14991685649761244</v>
      </c>
      <c r="O52" s="85">
        <f t="shared" si="21"/>
        <v>134.83236400000001</v>
      </c>
      <c r="P52" s="85">
        <f t="shared" si="22"/>
        <v>0.16763599999998746</v>
      </c>
      <c r="Q52" s="88">
        <f t="shared" si="9"/>
        <v>0.89888242666666673</v>
      </c>
      <c r="R52" s="6">
        <f t="shared" si="25"/>
        <v>5768.619999999999</v>
      </c>
      <c r="S52" s="101">
        <f t="shared" si="23"/>
        <v>7298.4580239999996</v>
      </c>
      <c r="T52" s="101"/>
      <c r="U52" s="101"/>
      <c r="V52" s="102">
        <f t="shared" si="12"/>
        <v>1480.91</v>
      </c>
      <c r="W52" s="102">
        <f t="shared" si="13"/>
        <v>8779.3680239999994</v>
      </c>
      <c r="X52" s="92">
        <f t="shared" si="24"/>
        <v>7545</v>
      </c>
      <c r="Y52" s="6">
        <f t="shared" si="15"/>
        <v>1234.3680239999994</v>
      </c>
      <c r="Z52" s="4">
        <f t="shared" si="16"/>
        <v>0.16360079840954267</v>
      </c>
      <c r="AA52" s="4">
        <f t="shared" si="17"/>
        <v>0.20355371110916876</v>
      </c>
      <c r="AB52" s="117">
        <f t="shared" si="18"/>
        <v>0.10200841303703718</v>
      </c>
    </row>
    <row r="53" spans="1:29">
      <c r="A53" s="100" t="s">
        <v>232</v>
      </c>
      <c r="B53">
        <v>135</v>
      </c>
      <c r="C53" s="54">
        <v>106.54</v>
      </c>
      <c r="D53" s="55">
        <v>1.2656000000000001</v>
      </c>
      <c r="E53" s="19">
        <f t="shared" si="0"/>
        <v>0.21989134933333337</v>
      </c>
      <c r="F53" s="37">
        <f t="shared" si="19"/>
        <v>0.11756514074074079</v>
      </c>
      <c r="H53" s="41">
        <f t="shared" si="20"/>
        <v>15.871294000000006</v>
      </c>
      <c r="I53" t="s">
        <v>7</v>
      </c>
      <c r="J53" s="92" t="s">
        <v>61</v>
      </c>
      <c r="K53" s="77">
        <f t="shared" si="3"/>
        <v>43545</v>
      </c>
      <c r="L53" s="77" t="str">
        <f t="shared" ca="1" si="4"/>
        <v>2019-12-31</v>
      </c>
      <c r="M53" s="79">
        <f t="shared" ca="1" si="5"/>
        <v>38610</v>
      </c>
      <c r="N53" s="95">
        <f t="shared" ca="1" si="6"/>
        <v>0.15003942786842794</v>
      </c>
      <c r="O53" s="85">
        <f t="shared" si="21"/>
        <v>134.83702400000001</v>
      </c>
      <c r="P53" s="85">
        <f t="shared" si="22"/>
        <v>0.16297599999998624</v>
      </c>
      <c r="Q53" s="88">
        <f t="shared" si="9"/>
        <v>0.89891349333333348</v>
      </c>
      <c r="R53" s="6">
        <f t="shared" si="25"/>
        <v>5875.1599999999989</v>
      </c>
      <c r="S53" s="101">
        <f t="shared" si="23"/>
        <v>7435.6024959999986</v>
      </c>
      <c r="T53" s="101"/>
      <c r="U53" s="101"/>
      <c r="V53" s="102">
        <f t="shared" si="12"/>
        <v>1480.91</v>
      </c>
      <c r="W53" s="102">
        <f t="shared" si="13"/>
        <v>8916.5124959999994</v>
      </c>
      <c r="X53" s="92">
        <f t="shared" si="24"/>
        <v>7680</v>
      </c>
      <c r="Y53" s="6">
        <f t="shared" si="15"/>
        <v>1236.5124959999994</v>
      </c>
      <c r="Z53" s="4">
        <f t="shared" si="16"/>
        <v>0.16100423124999996</v>
      </c>
      <c r="AA53" s="4">
        <f t="shared" si="17"/>
        <v>0.19946677593001527</v>
      </c>
      <c r="AB53" s="117">
        <f t="shared" si="18"/>
        <v>0.10232620859259259</v>
      </c>
    </row>
    <row r="54" spans="1:29">
      <c r="A54" s="100" t="s">
        <v>233</v>
      </c>
      <c r="B54">
        <v>135</v>
      </c>
      <c r="C54" s="54">
        <v>106.61</v>
      </c>
      <c r="D54" s="55">
        <v>1.2646999999999999</v>
      </c>
      <c r="E54" s="19">
        <f t="shared" si="0"/>
        <v>0.21988644466666668</v>
      </c>
      <c r="F54" s="37">
        <f t="shared" si="19"/>
        <v>0.11829941481481472</v>
      </c>
      <c r="H54" s="41">
        <f t="shared" si="20"/>
        <v>15.970420999999988</v>
      </c>
      <c r="I54" t="s">
        <v>7</v>
      </c>
      <c r="J54" s="92" t="s">
        <v>62</v>
      </c>
      <c r="K54" s="77">
        <f t="shared" si="3"/>
        <v>43546</v>
      </c>
      <c r="L54" s="77" t="str">
        <f t="shared" ca="1" si="4"/>
        <v>2019-12-31</v>
      </c>
      <c r="M54" s="79">
        <f t="shared" ca="1" si="5"/>
        <v>38475</v>
      </c>
      <c r="N54" s="95">
        <f t="shared" ca="1" si="6"/>
        <v>0.15150626809616621</v>
      </c>
      <c r="O54" s="85">
        <f t="shared" si="21"/>
        <v>134.829667</v>
      </c>
      <c r="P54" s="85">
        <f t="shared" si="22"/>
        <v>0.1703329999999994</v>
      </c>
      <c r="Q54" s="88">
        <f t="shared" si="9"/>
        <v>0.89886444666666665</v>
      </c>
      <c r="R54" s="6">
        <f t="shared" si="25"/>
        <v>5981.7699999999986</v>
      </c>
      <c r="S54" s="101">
        <f t="shared" si="23"/>
        <v>7565.1445189999977</v>
      </c>
      <c r="T54" s="101"/>
      <c r="U54" s="101"/>
      <c r="V54" s="102">
        <f t="shared" si="12"/>
        <v>1480.91</v>
      </c>
      <c r="W54" s="102">
        <f t="shared" si="13"/>
        <v>9046.0545189999975</v>
      </c>
      <c r="X54" s="92">
        <f t="shared" si="24"/>
        <v>7815</v>
      </c>
      <c r="Y54" s="6">
        <f t="shared" si="15"/>
        <v>1231.0545189999975</v>
      </c>
      <c r="Z54" s="4">
        <f t="shared" si="16"/>
        <v>0.15752457056941749</v>
      </c>
      <c r="AA54" s="4">
        <f t="shared" si="17"/>
        <v>0.19435380915016953</v>
      </c>
      <c r="AB54" s="117">
        <f t="shared" si="18"/>
        <v>0.10158702985185196</v>
      </c>
      <c r="AC54" s="6"/>
    </row>
    <row r="55" spans="1:29">
      <c r="A55" s="100" t="s">
        <v>234</v>
      </c>
      <c r="B55">
        <v>135</v>
      </c>
      <c r="C55" s="54">
        <v>109.06</v>
      </c>
      <c r="D55" s="55">
        <v>1.2362</v>
      </c>
      <c r="E55" s="19">
        <f t="shared" si="0"/>
        <v>0.21987998133333336</v>
      </c>
      <c r="F55" s="37">
        <f t="shared" si="19"/>
        <v>0.14399900740740737</v>
      </c>
      <c r="H55" s="41">
        <f t="shared" si="20"/>
        <v>19.439865999999995</v>
      </c>
      <c r="I55" t="s">
        <v>7</v>
      </c>
      <c r="J55" s="92" t="s">
        <v>64</v>
      </c>
      <c r="K55" s="77">
        <f t="shared" si="3"/>
        <v>43549</v>
      </c>
      <c r="L55" s="77" t="str">
        <f t="shared" ca="1" si="4"/>
        <v>2019-12-31</v>
      </c>
      <c r="M55" s="79">
        <f t="shared" ca="1" si="5"/>
        <v>38070</v>
      </c>
      <c r="N55" s="95">
        <f t="shared" ca="1" si="6"/>
        <v>0.18638169398476487</v>
      </c>
      <c r="O55" s="85">
        <f t="shared" si="21"/>
        <v>134.81997200000001</v>
      </c>
      <c r="P55" s="85">
        <f t="shared" si="22"/>
        <v>0.18002799999999297</v>
      </c>
      <c r="Q55" s="88">
        <f t="shared" si="9"/>
        <v>0.89879981333333336</v>
      </c>
      <c r="R55" s="6">
        <f t="shared" si="25"/>
        <v>6090.829999999999</v>
      </c>
      <c r="S55" s="101">
        <f t="shared" si="23"/>
        <v>7529.4840459999987</v>
      </c>
      <c r="T55" s="101"/>
      <c r="U55" s="101"/>
      <c r="V55" s="102">
        <f t="shared" si="12"/>
        <v>1480.91</v>
      </c>
      <c r="W55" s="102">
        <f t="shared" si="13"/>
        <v>9010.3940459999994</v>
      </c>
      <c r="X55" s="92">
        <f t="shared" si="24"/>
        <v>7950</v>
      </c>
      <c r="Y55" s="6">
        <f t="shared" si="15"/>
        <v>1060.3940459999994</v>
      </c>
      <c r="Z55" s="4">
        <f t="shared" si="16"/>
        <v>0.13338289886792443</v>
      </c>
      <c r="AA55" s="4">
        <f t="shared" si="17"/>
        <v>0.16391703408052738</v>
      </c>
      <c r="AB55" s="117">
        <f t="shared" si="18"/>
        <v>7.5880973925925993E-2</v>
      </c>
    </row>
    <row r="56" spans="1:29">
      <c r="A56" s="100" t="s">
        <v>235</v>
      </c>
      <c r="B56">
        <v>135</v>
      </c>
      <c r="C56" s="54">
        <v>110.25</v>
      </c>
      <c r="D56" s="55">
        <v>1.2229000000000001</v>
      </c>
      <c r="E56" s="19">
        <f t="shared" si="0"/>
        <v>0.21988315000000003</v>
      </c>
      <c r="F56" s="37">
        <f t="shared" si="19"/>
        <v>0.15648166666666663</v>
      </c>
      <c r="H56" s="41">
        <f t="shared" si="20"/>
        <v>21.125024999999994</v>
      </c>
      <c r="I56" t="s">
        <v>7</v>
      </c>
      <c r="J56" s="92" t="s">
        <v>65</v>
      </c>
      <c r="K56" s="77">
        <f t="shared" si="3"/>
        <v>43550</v>
      </c>
      <c r="L56" s="77" t="str">
        <f t="shared" ca="1" si="4"/>
        <v>2019-12-31</v>
      </c>
      <c r="M56" s="79">
        <f t="shared" ca="1" si="5"/>
        <v>37935</v>
      </c>
      <c r="N56" s="95">
        <f t="shared" ca="1" si="6"/>
        <v>0.20325910438908654</v>
      </c>
      <c r="O56" s="85">
        <f t="shared" si="21"/>
        <v>134.824725</v>
      </c>
      <c r="P56" s="85">
        <f t="shared" si="22"/>
        <v>0.17527499999999918</v>
      </c>
      <c r="Q56" s="88">
        <f t="shared" si="9"/>
        <v>0.89883150000000001</v>
      </c>
      <c r="R56" s="6">
        <f t="shared" si="25"/>
        <v>6201.079999999999</v>
      </c>
      <c r="S56" s="101">
        <f t="shared" si="23"/>
        <v>7583.3007319999997</v>
      </c>
      <c r="T56" s="101"/>
      <c r="U56" s="101"/>
      <c r="V56" s="102">
        <f t="shared" si="12"/>
        <v>1480.91</v>
      </c>
      <c r="W56" s="102">
        <f t="shared" si="13"/>
        <v>9064.2107319999996</v>
      </c>
      <c r="X56" s="92">
        <f t="shared" si="24"/>
        <v>8085</v>
      </c>
      <c r="Y56" s="6">
        <f t="shared" si="15"/>
        <v>979.21073199999955</v>
      </c>
      <c r="Z56" s="4">
        <f t="shared" si="16"/>
        <v>0.12111449993815704</v>
      </c>
      <c r="AA56" s="4">
        <f t="shared" si="17"/>
        <v>0.14827337786129502</v>
      </c>
      <c r="AB56" s="117">
        <f t="shared" si="18"/>
        <v>6.3401483333333397E-2</v>
      </c>
    </row>
    <row r="57" spans="1:29">
      <c r="A57" s="100" t="s">
        <v>236</v>
      </c>
      <c r="B57">
        <v>135</v>
      </c>
      <c r="C57" s="54">
        <v>109.08</v>
      </c>
      <c r="D57" s="55">
        <v>1.236</v>
      </c>
      <c r="E57" s="19">
        <f t="shared" si="0"/>
        <v>0.21988192000000001</v>
      </c>
      <c r="F57" s="37">
        <f t="shared" si="19"/>
        <v>0.14420879999999997</v>
      </c>
      <c r="H57" s="41">
        <f t="shared" si="20"/>
        <v>19.468187999999998</v>
      </c>
      <c r="I57" t="s">
        <v>7</v>
      </c>
      <c r="J57" s="92" t="s">
        <v>66</v>
      </c>
      <c r="K57" s="77">
        <f t="shared" si="3"/>
        <v>43551</v>
      </c>
      <c r="L57" s="77" t="str">
        <f t="shared" ca="1" si="4"/>
        <v>2019-12-31</v>
      </c>
      <c r="M57" s="79">
        <f t="shared" ca="1" si="5"/>
        <v>37800</v>
      </c>
      <c r="N57" s="95">
        <f t="shared" ca="1" si="6"/>
        <v>0.18798647142857142</v>
      </c>
      <c r="O57" s="85">
        <f t="shared" si="21"/>
        <v>134.82288</v>
      </c>
      <c r="P57" s="85">
        <f t="shared" si="22"/>
        <v>0.17712000000000216</v>
      </c>
      <c r="Q57" s="88">
        <f t="shared" si="9"/>
        <v>0.89881920000000004</v>
      </c>
      <c r="R57" s="6">
        <f t="shared" si="25"/>
        <v>6310.1599999999989</v>
      </c>
      <c r="S57" s="101">
        <f t="shared" si="23"/>
        <v>7799.357759999999</v>
      </c>
      <c r="T57" s="101"/>
      <c r="U57" s="101"/>
      <c r="V57" s="102">
        <f t="shared" si="12"/>
        <v>1480.91</v>
      </c>
      <c r="W57" s="102">
        <f t="shared" si="13"/>
        <v>9280.2677599999988</v>
      </c>
      <c r="X57" s="92">
        <f t="shared" si="24"/>
        <v>8220</v>
      </c>
      <c r="Y57" s="6">
        <f t="shared" si="15"/>
        <v>1060.2677599999988</v>
      </c>
      <c r="Z57" s="4">
        <f t="shared" si="16"/>
        <v>0.12898634549878341</v>
      </c>
      <c r="AA57" s="4">
        <f t="shared" si="17"/>
        <v>0.15733099869566947</v>
      </c>
      <c r="AB57" s="117">
        <f t="shared" si="18"/>
        <v>7.5673120000000038E-2</v>
      </c>
    </row>
    <row r="58" spans="1:29">
      <c r="A58" s="100" t="s">
        <v>237</v>
      </c>
      <c r="B58">
        <v>135</v>
      </c>
      <c r="C58" s="54">
        <v>109.47</v>
      </c>
      <c r="D58" s="55">
        <v>1.2316</v>
      </c>
      <c r="E58" s="19">
        <f t="shared" si="0"/>
        <v>0.21988216799999999</v>
      </c>
      <c r="F58" s="37">
        <f t="shared" si="19"/>
        <v>0.14829975555555552</v>
      </c>
      <c r="H58" s="41">
        <f t="shared" si="20"/>
        <v>20.020466999999996</v>
      </c>
      <c r="I58" t="s">
        <v>7</v>
      </c>
      <c r="J58" s="92" t="s">
        <v>67</v>
      </c>
      <c r="K58" s="77">
        <f t="shared" si="3"/>
        <v>43552</v>
      </c>
      <c r="L58" s="77" t="str">
        <f t="shared" ca="1" si="4"/>
        <v>2019-12-31</v>
      </c>
      <c r="M58" s="79">
        <f t="shared" ca="1" si="5"/>
        <v>37665</v>
      </c>
      <c r="N58" s="95">
        <f t="shared" ca="1" si="6"/>
        <v>0.19401222500995619</v>
      </c>
      <c r="O58" s="85">
        <f t="shared" si="21"/>
        <v>134.823252</v>
      </c>
      <c r="P58" s="85">
        <f t="shared" si="22"/>
        <v>0.17674800000000346</v>
      </c>
      <c r="Q58" s="88">
        <f t="shared" si="9"/>
        <v>0.89882167999999996</v>
      </c>
      <c r="R58" s="6">
        <f t="shared" si="25"/>
        <v>6419.6299999999992</v>
      </c>
      <c r="S58" s="101">
        <f t="shared" si="23"/>
        <v>7906.4163079999989</v>
      </c>
      <c r="T58" s="101"/>
      <c r="U58" s="101"/>
      <c r="V58" s="102">
        <f t="shared" si="12"/>
        <v>1480.91</v>
      </c>
      <c r="W58" s="102">
        <f t="shared" si="13"/>
        <v>9387.3263079999997</v>
      </c>
      <c r="X58" s="92">
        <f t="shared" si="24"/>
        <v>8355</v>
      </c>
      <c r="Y58" s="6">
        <f t="shared" si="15"/>
        <v>1032.3263079999997</v>
      </c>
      <c r="Z58" s="4">
        <f t="shared" si="16"/>
        <v>0.12355790640335118</v>
      </c>
      <c r="AA58" s="4">
        <f t="shared" si="17"/>
        <v>0.15017643178951667</v>
      </c>
      <c r="AB58" s="117">
        <f t="shared" si="18"/>
        <v>7.1582412444444465E-2</v>
      </c>
    </row>
    <row r="59" spans="1:29">
      <c r="A59" s="100" t="s">
        <v>238</v>
      </c>
      <c r="B59">
        <v>135</v>
      </c>
      <c r="C59" s="54">
        <v>105.61</v>
      </c>
      <c r="D59" s="55">
        <v>1.2766999999999999</v>
      </c>
      <c r="E59" s="19">
        <f t="shared" si="0"/>
        <v>0.21988819133333332</v>
      </c>
      <c r="F59" s="37">
        <f t="shared" si="19"/>
        <v>0.10780978518518509</v>
      </c>
      <c r="H59" s="41">
        <f t="shared" si="20"/>
        <v>14.554320999999987</v>
      </c>
      <c r="I59" t="s">
        <v>7</v>
      </c>
      <c r="J59" s="92" t="s">
        <v>68</v>
      </c>
      <c r="K59" s="77">
        <f t="shared" si="3"/>
        <v>43553</v>
      </c>
      <c r="L59" s="77" t="str">
        <f t="shared" ca="1" si="4"/>
        <v>2019-12-31</v>
      </c>
      <c r="M59" s="79">
        <f t="shared" ca="1" si="5"/>
        <v>37530</v>
      </c>
      <c r="N59" s="95">
        <f t="shared" ca="1" si="6"/>
        <v>0.1415488186783905</v>
      </c>
      <c r="O59" s="85">
        <f t="shared" si="21"/>
        <v>134.83228699999998</v>
      </c>
      <c r="P59" s="85">
        <f t="shared" si="22"/>
        <v>0.16771300000002043</v>
      </c>
      <c r="Q59" s="88">
        <f t="shared" si="9"/>
        <v>0.89888191333333323</v>
      </c>
      <c r="R59" s="6">
        <f t="shared" si="25"/>
        <v>6365.1599999999989</v>
      </c>
      <c r="S59" s="101">
        <f t="shared" si="23"/>
        <v>8126.3997719999979</v>
      </c>
      <c r="T59" s="101">
        <v>160.08000000000001</v>
      </c>
      <c r="U59" s="101">
        <v>184.95</v>
      </c>
      <c r="V59" s="102">
        <f t="shared" si="12"/>
        <v>1665.8600000000001</v>
      </c>
      <c r="W59" s="102">
        <f t="shared" si="13"/>
        <v>9792.2597719999976</v>
      </c>
      <c r="X59" s="92">
        <f t="shared" si="24"/>
        <v>8490</v>
      </c>
      <c r="Y59" s="6">
        <f t="shared" si="15"/>
        <v>1302.2597719999976</v>
      </c>
      <c r="Z59" s="4">
        <f t="shared" si="16"/>
        <v>0.15338748786807987</v>
      </c>
      <c r="AA59" s="4">
        <f t="shared" si="17"/>
        <v>0.19083133874744629</v>
      </c>
      <c r="AB59" s="117">
        <f t="shared" si="18"/>
        <v>0.11207840614814822</v>
      </c>
    </row>
    <row r="60" spans="1:29">
      <c r="A60" s="100" t="s">
        <v>239</v>
      </c>
      <c r="B60">
        <v>135</v>
      </c>
      <c r="C60" s="54">
        <v>103.01</v>
      </c>
      <c r="D60" s="55">
        <v>1.3089999999999999</v>
      </c>
      <c r="E60" s="19">
        <f t="shared" si="0"/>
        <v>0.21989339333333335</v>
      </c>
      <c r="F60" s="37">
        <f t="shared" si="19"/>
        <v>8.0536748148148055E-2</v>
      </c>
      <c r="H60" s="41">
        <f t="shared" si="20"/>
        <v>10.872460999999987</v>
      </c>
      <c r="I60" t="s">
        <v>7</v>
      </c>
      <c r="J60" s="92" t="s">
        <v>69</v>
      </c>
      <c r="K60" s="77">
        <f t="shared" si="3"/>
        <v>43556</v>
      </c>
      <c r="L60" s="77" t="str">
        <f t="shared" ca="1" si="4"/>
        <v>2019-12-31</v>
      </c>
      <c r="M60" s="79">
        <f t="shared" ca="1" si="5"/>
        <v>37125</v>
      </c>
      <c r="N60" s="95">
        <f t="shared" ca="1" si="6"/>
        <v>0.10689422936026924</v>
      </c>
      <c r="O60" s="85">
        <f t="shared" si="21"/>
        <v>134.84009</v>
      </c>
      <c r="P60" s="85">
        <f t="shared" si="22"/>
        <v>0.15990999999999644</v>
      </c>
      <c r="Q60" s="88">
        <f t="shared" si="9"/>
        <v>0.89893393333333338</v>
      </c>
      <c r="R60" s="6">
        <f t="shared" si="25"/>
        <v>5050.9999999999991</v>
      </c>
      <c r="S60" s="101">
        <f t="shared" si="23"/>
        <v>6611.7589999999982</v>
      </c>
      <c r="T60" s="101">
        <v>1417.17</v>
      </c>
      <c r="U60" s="101">
        <v>1678.81</v>
      </c>
      <c r="V60" s="102">
        <f t="shared" si="12"/>
        <v>3344.67</v>
      </c>
      <c r="W60" s="102">
        <f t="shared" si="13"/>
        <v>9956.4289999999983</v>
      </c>
      <c r="X60" s="92">
        <f t="shared" si="24"/>
        <v>8625</v>
      </c>
      <c r="Y60" s="6">
        <f t="shared" si="15"/>
        <v>1331.4289999999983</v>
      </c>
      <c r="Z60" s="4">
        <f t="shared" si="16"/>
        <v>0.15436857971014484</v>
      </c>
      <c r="AA60" s="4">
        <f t="shared" si="17"/>
        <v>0.25214882403183103</v>
      </c>
      <c r="AB60" s="117">
        <f t="shared" si="18"/>
        <v>0.13935664518518531</v>
      </c>
    </row>
    <row r="61" spans="1:29">
      <c r="A61" s="100" t="s">
        <v>240</v>
      </c>
      <c r="B61">
        <v>135</v>
      </c>
      <c r="C61" s="54">
        <v>103.06</v>
      </c>
      <c r="D61" s="55">
        <v>1.3083</v>
      </c>
      <c r="E61" s="19">
        <f t="shared" si="0"/>
        <v>0.21988893200000004</v>
      </c>
      <c r="F61" s="37">
        <f t="shared" si="19"/>
        <v>8.1061229629629583E-2</v>
      </c>
      <c r="H61" s="41">
        <f t="shared" si="20"/>
        <v>10.943265999999994</v>
      </c>
      <c r="I61" t="s">
        <v>7</v>
      </c>
      <c r="J61" s="92" t="s">
        <v>79</v>
      </c>
      <c r="K61" s="77">
        <f t="shared" si="3"/>
        <v>43557</v>
      </c>
      <c r="L61" s="77" t="str">
        <f t="shared" ca="1" si="4"/>
        <v>2019-12-31</v>
      </c>
      <c r="M61" s="79">
        <f t="shared" ca="1" si="5"/>
        <v>36990</v>
      </c>
      <c r="N61" s="95">
        <f t="shared" ca="1" si="6"/>
        <v>0.10798302487158687</v>
      </c>
      <c r="O61" s="85">
        <f t="shared" si="21"/>
        <v>134.83339800000002</v>
      </c>
      <c r="P61" s="85">
        <f t="shared" si="22"/>
        <v>0.16660199999998326</v>
      </c>
      <c r="Q61" s="88">
        <f t="shared" si="9"/>
        <v>0.8988893200000001</v>
      </c>
      <c r="R61" s="6">
        <f t="shared" si="25"/>
        <v>5154.0599999999995</v>
      </c>
      <c r="S61" s="101">
        <f t="shared" si="23"/>
        <v>6743.0566979999994</v>
      </c>
      <c r="T61" s="101"/>
      <c r="U61" s="101"/>
      <c r="V61" s="102">
        <f t="shared" si="12"/>
        <v>3344.67</v>
      </c>
      <c r="W61" s="102">
        <f t="shared" si="13"/>
        <v>10087.726697999999</v>
      </c>
      <c r="X61" s="92">
        <f t="shared" si="24"/>
        <v>8760</v>
      </c>
      <c r="Y61" s="6">
        <f t="shared" si="15"/>
        <v>1327.7266979999986</v>
      </c>
      <c r="Z61" s="4">
        <f t="shared" si="16"/>
        <v>0.1515669746575341</v>
      </c>
      <c r="AA61" s="4">
        <f t="shared" si="17"/>
        <v>0.24517927771714731</v>
      </c>
      <c r="AB61" s="117">
        <f t="shared" si="18"/>
        <v>0.13882770237037045</v>
      </c>
    </row>
    <row r="62" spans="1:29">
      <c r="A62" s="100" t="s">
        <v>241</v>
      </c>
      <c r="B62">
        <v>135</v>
      </c>
      <c r="C62" s="54">
        <v>101.82</v>
      </c>
      <c r="D62" s="55">
        <v>1.3243</v>
      </c>
      <c r="E62" s="19">
        <f t="shared" si="0"/>
        <v>0.21989348400000003</v>
      </c>
      <c r="F62" s="37">
        <f t="shared" si="19"/>
        <v>6.8054088888888808E-2</v>
      </c>
      <c r="H62" s="41">
        <f t="shared" si="20"/>
        <v>9.1873019999999883</v>
      </c>
      <c r="I62" t="s">
        <v>7</v>
      </c>
      <c r="J62" s="92" t="s">
        <v>80</v>
      </c>
      <c r="K62" s="77">
        <f t="shared" si="3"/>
        <v>43558</v>
      </c>
      <c r="L62" s="77" t="str">
        <f t="shared" ca="1" si="4"/>
        <v>2019-12-31</v>
      </c>
      <c r="M62" s="79">
        <f t="shared" ca="1" si="5"/>
        <v>36855</v>
      </c>
      <c r="N62" s="95">
        <f t="shared" ca="1" si="6"/>
        <v>9.0988067562067454E-2</v>
      </c>
      <c r="O62" s="85">
        <f t="shared" si="21"/>
        <v>134.840226</v>
      </c>
      <c r="P62" s="85">
        <f t="shared" si="22"/>
        <v>0.15977399999999875</v>
      </c>
      <c r="Q62" s="88">
        <f t="shared" si="9"/>
        <v>0.89893484000000001</v>
      </c>
      <c r="R62" s="6">
        <f t="shared" si="25"/>
        <v>5166.4199999999992</v>
      </c>
      <c r="S62" s="101">
        <f t="shared" si="23"/>
        <v>6841.8900059999987</v>
      </c>
      <c r="T62" s="101">
        <v>89.46</v>
      </c>
      <c r="U62" s="101">
        <v>107.2</v>
      </c>
      <c r="V62" s="102">
        <f t="shared" si="12"/>
        <v>3451.87</v>
      </c>
      <c r="W62" s="102">
        <f t="shared" si="13"/>
        <v>10293.760005999999</v>
      </c>
      <c r="X62" s="92">
        <f t="shared" si="24"/>
        <v>8895</v>
      </c>
      <c r="Y62" s="6">
        <f t="shared" si="15"/>
        <v>1398.7600059999986</v>
      </c>
      <c r="Z62" s="4">
        <f t="shared" si="16"/>
        <v>0.15725238965711053</v>
      </c>
      <c r="AA62" s="4">
        <f t="shared" si="17"/>
        <v>0.25697714476780797</v>
      </c>
      <c r="AB62" s="117">
        <f t="shared" si="18"/>
        <v>0.15183939511111122</v>
      </c>
    </row>
    <row r="63" spans="1:29">
      <c r="A63" s="100" t="s">
        <v>242</v>
      </c>
      <c r="B63">
        <v>120</v>
      </c>
      <c r="C63" s="54">
        <v>89.65</v>
      </c>
      <c r="D63" s="55">
        <v>1.337</v>
      </c>
      <c r="E63" s="19">
        <f t="shared" si="0"/>
        <v>0.20990803333333335</v>
      </c>
      <c r="F63" s="37">
        <f t="shared" si="19"/>
        <v>5.7944708333333379E-2</v>
      </c>
      <c r="H63" s="41">
        <f t="shared" si="20"/>
        <v>6.9533650000000051</v>
      </c>
      <c r="I63" t="s">
        <v>7</v>
      </c>
      <c r="J63" s="92" t="s">
        <v>81</v>
      </c>
      <c r="K63" s="77">
        <f t="shared" si="3"/>
        <v>43559</v>
      </c>
      <c r="L63" s="77" t="str">
        <f t="shared" ca="1" si="4"/>
        <v>2019-12-31</v>
      </c>
      <c r="M63" s="79">
        <f t="shared" ca="1" si="5"/>
        <v>32640</v>
      </c>
      <c r="N63" s="95">
        <f t="shared" ca="1" si="6"/>
        <v>7.7756685814951043E-2</v>
      </c>
      <c r="O63" s="85">
        <f t="shared" si="21"/>
        <v>119.86205000000001</v>
      </c>
      <c r="P63" s="85">
        <f t="shared" si="22"/>
        <v>0.13794999999998936</v>
      </c>
      <c r="Q63" s="88">
        <f t="shared" si="9"/>
        <v>0.79908033333333339</v>
      </c>
      <c r="R63" s="6">
        <f t="shared" si="25"/>
        <v>5256.0699999999988</v>
      </c>
      <c r="S63" s="101">
        <f t="shared" si="23"/>
        <v>7027.3655899999985</v>
      </c>
      <c r="T63" s="101"/>
      <c r="U63" s="101"/>
      <c r="V63" s="102">
        <f t="shared" si="12"/>
        <v>3451.87</v>
      </c>
      <c r="W63" s="102">
        <f t="shared" si="13"/>
        <v>10479.235589999998</v>
      </c>
      <c r="X63" s="92">
        <f t="shared" si="24"/>
        <v>9015</v>
      </c>
      <c r="Y63" s="6">
        <f t="shared" si="15"/>
        <v>1464.2355899999984</v>
      </c>
      <c r="Z63" s="4">
        <f t="shared" si="16"/>
        <v>0.16242213976705466</v>
      </c>
      <c r="AA63" s="4">
        <f t="shared" si="17"/>
        <v>0.26320355447383004</v>
      </c>
      <c r="AB63" s="117">
        <f t="shared" si="18"/>
        <v>0.15196332499999998</v>
      </c>
    </row>
    <row r="64" spans="1:29">
      <c r="A64" s="100" t="s">
        <v>243</v>
      </c>
      <c r="B64">
        <v>120</v>
      </c>
      <c r="C64" s="54">
        <v>89.72</v>
      </c>
      <c r="D64" s="55">
        <v>1.3359000000000001</v>
      </c>
      <c r="E64" s="19">
        <f t="shared" si="0"/>
        <v>0.20990463200000001</v>
      </c>
      <c r="F64" s="37">
        <f t="shared" si="19"/>
        <v>5.8770766666666557E-2</v>
      </c>
      <c r="H64" s="41">
        <f t="shared" si="20"/>
        <v>7.0524919999999867</v>
      </c>
      <c r="I64" t="s">
        <v>7</v>
      </c>
      <c r="J64" s="92" t="s">
        <v>84</v>
      </c>
      <c r="K64" s="77">
        <f t="shared" si="3"/>
        <v>43563</v>
      </c>
      <c r="L64" s="77" t="str">
        <f t="shared" ca="1" si="4"/>
        <v>2019-12-31</v>
      </c>
      <c r="M64" s="79">
        <f t="shared" ca="1" si="5"/>
        <v>32160</v>
      </c>
      <c r="N64" s="95">
        <f t="shared" ca="1" si="6"/>
        <v>8.0042275497512277E-2</v>
      </c>
      <c r="O64" s="85">
        <f t="shared" si="21"/>
        <v>119.856948</v>
      </c>
      <c r="P64" s="85">
        <f t="shared" si="22"/>
        <v>0.14305199999999729</v>
      </c>
      <c r="Q64" s="88">
        <f t="shared" si="9"/>
        <v>0.79904631999999998</v>
      </c>
      <c r="R64" s="6">
        <f t="shared" si="25"/>
        <v>5241.1699999999992</v>
      </c>
      <c r="S64" s="101">
        <f t="shared" si="23"/>
        <v>7001.6790029999993</v>
      </c>
      <c r="T64" s="101">
        <v>104.62</v>
      </c>
      <c r="U64" s="101">
        <v>126.47</v>
      </c>
      <c r="V64" s="102">
        <f t="shared" si="12"/>
        <v>3578.3399999999997</v>
      </c>
      <c r="W64" s="102">
        <f t="shared" si="13"/>
        <v>10580.019002999999</v>
      </c>
      <c r="X64" s="92">
        <f t="shared" si="24"/>
        <v>9135</v>
      </c>
      <c r="Y64" s="6">
        <f t="shared" si="15"/>
        <v>1445.0190029999994</v>
      </c>
      <c r="Z64" s="4">
        <f t="shared" si="16"/>
        <v>0.15818489359605903</v>
      </c>
      <c r="AA64" s="4">
        <f t="shared" si="17"/>
        <v>0.26005172225761508</v>
      </c>
      <c r="AB64" s="117">
        <f t="shared" si="18"/>
        <v>0.15113386533333345</v>
      </c>
    </row>
    <row r="65" spans="1:28">
      <c r="A65" s="100" t="s">
        <v>244</v>
      </c>
      <c r="B65">
        <v>120</v>
      </c>
      <c r="C65" s="54">
        <v>89.35</v>
      </c>
      <c r="D65" s="55">
        <v>1.3414999999999999</v>
      </c>
      <c r="E65" s="19">
        <f t="shared" si="0"/>
        <v>0.20990868333333335</v>
      </c>
      <c r="F65" s="37">
        <f t="shared" si="19"/>
        <v>5.440445833333326E-2</v>
      </c>
      <c r="H65" s="41">
        <f t="shared" si="20"/>
        <v>6.5285349999999909</v>
      </c>
      <c r="I65" t="s">
        <v>7</v>
      </c>
      <c r="J65" s="92" t="s">
        <v>85</v>
      </c>
      <c r="K65" s="77">
        <f t="shared" si="3"/>
        <v>43564</v>
      </c>
      <c r="L65" s="77" t="str">
        <f t="shared" ca="1" si="4"/>
        <v>2019-12-31</v>
      </c>
      <c r="M65" s="79">
        <f t="shared" ca="1" si="5"/>
        <v>32040</v>
      </c>
      <c r="N65" s="95">
        <f t="shared" ca="1" si="6"/>
        <v>7.4373135923845091E-2</v>
      </c>
      <c r="O65" s="85">
        <f t="shared" si="21"/>
        <v>119.86302499999998</v>
      </c>
      <c r="P65" s="85">
        <f t="shared" si="22"/>
        <v>0.13697500000002094</v>
      </c>
      <c r="Q65" s="88">
        <f t="shared" si="9"/>
        <v>0.79908683333333319</v>
      </c>
      <c r="R65" s="6">
        <f t="shared" si="25"/>
        <v>5330.5199999999995</v>
      </c>
      <c r="S65" s="101">
        <f t="shared" si="23"/>
        <v>7150.8925799999988</v>
      </c>
      <c r="T65" s="101"/>
      <c r="U65" s="101"/>
      <c r="V65" s="102">
        <f t="shared" si="12"/>
        <v>3578.3399999999997</v>
      </c>
      <c r="W65" s="102">
        <f t="shared" si="13"/>
        <v>10729.232579999998</v>
      </c>
      <c r="X65" s="92">
        <f t="shared" si="24"/>
        <v>9255</v>
      </c>
      <c r="Y65" s="6">
        <f t="shared" si="15"/>
        <v>1474.2325799999981</v>
      </c>
      <c r="Z65" s="4">
        <f t="shared" si="16"/>
        <v>0.15929039222042118</v>
      </c>
      <c r="AA65" s="4">
        <f t="shared" si="17"/>
        <v>0.25970070076418161</v>
      </c>
      <c r="AB65" s="117">
        <f t="shared" si="18"/>
        <v>0.15550422500000008</v>
      </c>
    </row>
    <row r="66" spans="1:28">
      <c r="A66" s="100" t="s">
        <v>245</v>
      </c>
      <c r="B66">
        <v>120</v>
      </c>
      <c r="C66" s="54">
        <v>89.13</v>
      </c>
      <c r="D66" s="55">
        <v>1.3448</v>
      </c>
      <c r="E66" s="19">
        <f t="shared" si="0"/>
        <v>0.209908016</v>
      </c>
      <c r="F66" s="37">
        <f t="shared" ref="F66:F97" si="26">IF(G66="",($F$1*C66-B66)/B66,H66/B66)</f>
        <v>5.1808274999999897E-2</v>
      </c>
      <c r="H66" s="41">
        <f t="shared" ref="H66:H97" si="27">IF(G66="",$F$1*C66-B66,G66-B66)</f>
        <v>6.216992999999988</v>
      </c>
      <c r="I66" t="s">
        <v>7</v>
      </c>
      <c r="J66" s="92" t="s">
        <v>86</v>
      </c>
      <c r="K66" s="77">
        <f t="shared" si="3"/>
        <v>43565</v>
      </c>
      <c r="L66" s="77" t="str">
        <f t="shared" ca="1" si="4"/>
        <v>2019-12-31</v>
      </c>
      <c r="M66" s="79">
        <f t="shared" ca="1" si="5"/>
        <v>31920</v>
      </c>
      <c r="N66" s="95">
        <f t="shared" ca="1" si="6"/>
        <v>7.1090302161654004E-2</v>
      </c>
      <c r="O66" s="85">
        <f t="shared" ref="O66:O97" si="28">D66*C66</f>
        <v>119.86202399999999</v>
      </c>
      <c r="P66" s="85">
        <f t="shared" ref="P66:P97" si="29">B66-O66</f>
        <v>0.13797600000000898</v>
      </c>
      <c r="Q66" s="88">
        <f t="shared" si="9"/>
        <v>0.79908015999999993</v>
      </c>
      <c r="R66" s="6">
        <f t="shared" si="25"/>
        <v>5419.65</v>
      </c>
      <c r="S66" s="101">
        <f t="shared" ref="S66:S97" si="30">R66*D66</f>
        <v>7288.3453199999994</v>
      </c>
      <c r="T66" s="101"/>
      <c r="U66" s="101"/>
      <c r="V66" s="102">
        <f t="shared" si="12"/>
        <v>3578.3399999999997</v>
      </c>
      <c r="W66" s="102">
        <f t="shared" si="13"/>
        <v>10866.685319999999</v>
      </c>
      <c r="X66" s="92">
        <f t="shared" si="24"/>
        <v>9375</v>
      </c>
      <c r="Y66" s="6">
        <f t="shared" si="15"/>
        <v>1491.6853199999987</v>
      </c>
      <c r="Z66" s="4">
        <f t="shared" si="16"/>
        <v>0.15911310079999996</v>
      </c>
      <c r="AA66" s="4">
        <f t="shared" si="17"/>
        <v>0.25733531378414454</v>
      </c>
      <c r="AB66" s="117">
        <f t="shared" si="18"/>
        <v>0.1580997410000001</v>
      </c>
    </row>
    <row r="67" spans="1:28">
      <c r="A67" s="100" t="s">
        <v>246</v>
      </c>
      <c r="B67">
        <v>120</v>
      </c>
      <c r="C67" s="54">
        <v>90.99</v>
      </c>
      <c r="D67" s="55">
        <v>1.3172999999999999</v>
      </c>
      <c r="E67" s="19">
        <f t="shared" si="0"/>
        <v>0.20990741800000001</v>
      </c>
      <c r="F67" s="37">
        <f t="shared" si="26"/>
        <v>7.375782499999986E-2</v>
      </c>
      <c r="H67" s="41">
        <f t="shared" si="27"/>
        <v>8.8509389999999826</v>
      </c>
      <c r="I67" t="s">
        <v>7</v>
      </c>
      <c r="J67" s="92" t="s">
        <v>87</v>
      </c>
      <c r="K67" s="77">
        <f t="shared" ref="K67:K130" si="31">DATE(MID(J67,1,4),MID(J67,5,2),MID(J67,7,2))</f>
        <v>43566</v>
      </c>
      <c r="L67" s="77" t="str">
        <f t="shared" ref="L67:L130" ca="1" si="32">IF(LEN(J67) &gt; 15,DATE(MID(J67,12,4),MID(J67,16,2),MID(J67,18,2)),TEXT(TODAY(),"yyyy-mm-dd"))</f>
        <v>2019-12-31</v>
      </c>
      <c r="M67" s="79">
        <f t="shared" ref="M67:M130" ca="1" si="33">(L67-K67+1)*B67</f>
        <v>31800</v>
      </c>
      <c r="N67" s="95">
        <f t="shared" ref="N67:N130" ca="1" si="34">H67/M67*365</f>
        <v>0.10159096650943378</v>
      </c>
      <c r="O67" s="85">
        <f t="shared" si="28"/>
        <v>119.86112699999998</v>
      </c>
      <c r="P67" s="85">
        <f t="shared" si="29"/>
        <v>0.13887300000001801</v>
      </c>
      <c r="Q67" s="88">
        <f t="shared" ref="Q67:Q130" si="35">O67/150</f>
        <v>0.79907417999999986</v>
      </c>
      <c r="R67" s="6">
        <f t="shared" si="25"/>
        <v>5510.6399999999994</v>
      </c>
      <c r="S67" s="101">
        <f t="shared" si="30"/>
        <v>7259.1660719999991</v>
      </c>
      <c r="T67" s="101"/>
      <c r="U67" s="101"/>
      <c r="V67" s="102">
        <f t="shared" si="12"/>
        <v>3578.3399999999997</v>
      </c>
      <c r="W67" s="102">
        <f t="shared" si="13"/>
        <v>10837.506071999998</v>
      </c>
      <c r="X67" s="92">
        <f t="shared" ref="X67:X98" si="36">X66+B67</f>
        <v>9495</v>
      </c>
      <c r="Y67" s="6">
        <f t="shared" si="15"/>
        <v>1342.5060719999983</v>
      </c>
      <c r="Z67" s="4">
        <f t="shared" si="16"/>
        <v>0.14139084486571862</v>
      </c>
      <c r="AA67" s="4">
        <f t="shared" si="17"/>
        <v>0.22690269036922839</v>
      </c>
      <c r="AB67" s="117">
        <f t="shared" ref="AB67:AB130" si="37">IF(E67-F67&lt;0,"达成",E67-F67)</f>
        <v>0.13614959300000015</v>
      </c>
    </row>
    <row r="68" spans="1:28">
      <c r="A68" s="100" t="s">
        <v>247</v>
      </c>
      <c r="B68">
        <v>120</v>
      </c>
      <c r="C68" s="54">
        <v>91.19</v>
      </c>
      <c r="D68" s="55">
        <v>1.3144</v>
      </c>
      <c r="E68" s="19">
        <f t="shared" si="0"/>
        <v>0.20990675733333336</v>
      </c>
      <c r="F68" s="37">
        <f t="shared" si="26"/>
        <v>7.6117991666666523E-2</v>
      </c>
      <c r="H68" s="41">
        <f t="shared" si="27"/>
        <v>9.1341589999999826</v>
      </c>
      <c r="I68" t="s">
        <v>7</v>
      </c>
      <c r="J68" s="92" t="s">
        <v>88</v>
      </c>
      <c r="K68" s="77">
        <f t="shared" si="31"/>
        <v>43567</v>
      </c>
      <c r="L68" s="77" t="str">
        <f t="shared" ca="1" si="32"/>
        <v>2019-12-31</v>
      </c>
      <c r="M68" s="79">
        <f t="shared" ca="1" si="33"/>
        <v>31680</v>
      </c>
      <c r="N68" s="95">
        <f t="shared" ca="1" si="34"/>
        <v>0.10523888999368668</v>
      </c>
      <c r="O68" s="85">
        <f t="shared" si="28"/>
        <v>119.860136</v>
      </c>
      <c r="P68" s="85">
        <f t="shared" si="29"/>
        <v>0.13986400000000287</v>
      </c>
      <c r="Q68" s="88">
        <f t="shared" si="35"/>
        <v>0.79906757333333334</v>
      </c>
      <c r="R68" s="6">
        <f t="shared" ref="R68:R99" si="38">R67+C68-T68</f>
        <v>5601.829999999999</v>
      </c>
      <c r="S68" s="101">
        <f t="shared" si="30"/>
        <v>7363.0453519999992</v>
      </c>
      <c r="T68" s="101"/>
      <c r="U68" s="101"/>
      <c r="V68" s="102">
        <f t="shared" si="12"/>
        <v>3578.3399999999997</v>
      </c>
      <c r="W68" s="102">
        <f t="shared" si="13"/>
        <v>10941.385351999999</v>
      </c>
      <c r="X68" s="92">
        <f t="shared" si="36"/>
        <v>9615</v>
      </c>
      <c r="Y68" s="6">
        <f t="shared" si="15"/>
        <v>1326.3853519999993</v>
      </c>
      <c r="Z68" s="4">
        <f t="shared" si="16"/>
        <v>0.13794959459178369</v>
      </c>
      <c r="AA68" s="4">
        <f t="shared" si="17"/>
        <v>0.21972172558997838</v>
      </c>
      <c r="AB68" s="117">
        <f t="shared" si="37"/>
        <v>0.13378876566666684</v>
      </c>
    </row>
    <row r="69" spans="1:28">
      <c r="A69" s="100" t="s">
        <v>248</v>
      </c>
      <c r="B69">
        <v>120</v>
      </c>
      <c r="C69" s="54">
        <v>91.47</v>
      </c>
      <c r="D69" s="55">
        <v>1.3104</v>
      </c>
      <c r="E69" s="19">
        <f t="shared" si="0"/>
        <v>0.20990819199999999</v>
      </c>
      <c r="F69" s="37">
        <f t="shared" si="26"/>
        <v>7.9422224999999944E-2</v>
      </c>
      <c r="H69" s="41">
        <f t="shared" si="27"/>
        <v>9.530666999999994</v>
      </c>
      <c r="I69" t="s">
        <v>7</v>
      </c>
      <c r="J69" s="92" t="s">
        <v>89</v>
      </c>
      <c r="K69" s="77">
        <f t="shared" si="31"/>
        <v>43570</v>
      </c>
      <c r="L69" s="77" t="str">
        <f t="shared" ca="1" si="32"/>
        <v>2019-12-31</v>
      </c>
      <c r="M69" s="79">
        <f t="shared" ca="1" si="33"/>
        <v>31320</v>
      </c>
      <c r="N69" s="95">
        <f t="shared" ca="1" si="34"/>
        <v>0.11106939511494246</v>
      </c>
      <c r="O69" s="85">
        <f t="shared" si="28"/>
        <v>119.86228799999999</v>
      </c>
      <c r="P69" s="85">
        <f t="shared" si="29"/>
        <v>0.13771200000000761</v>
      </c>
      <c r="Q69" s="88">
        <f t="shared" si="35"/>
        <v>0.79908192</v>
      </c>
      <c r="R69" s="6">
        <f t="shared" si="38"/>
        <v>5693.2999999999993</v>
      </c>
      <c r="S69" s="101">
        <f t="shared" si="30"/>
        <v>7460.5003199999992</v>
      </c>
      <c r="T69" s="101"/>
      <c r="U69" s="101"/>
      <c r="V69" s="102">
        <f t="shared" si="12"/>
        <v>3578.3399999999997</v>
      </c>
      <c r="W69" s="102">
        <f t="shared" si="13"/>
        <v>11038.840319999999</v>
      </c>
      <c r="X69" s="92">
        <f t="shared" si="36"/>
        <v>9735</v>
      </c>
      <c r="Y69" s="6">
        <f t="shared" si="15"/>
        <v>1303.8403199999993</v>
      </c>
      <c r="Z69" s="4">
        <f t="shared" si="16"/>
        <v>0.1339332634822803</v>
      </c>
      <c r="AA69" s="4">
        <f t="shared" si="17"/>
        <v>0.2117772168675871</v>
      </c>
      <c r="AB69" s="117">
        <f t="shared" si="37"/>
        <v>0.13048596700000004</v>
      </c>
    </row>
    <row r="70" spans="1:28">
      <c r="A70" s="100" t="s">
        <v>249</v>
      </c>
      <c r="B70">
        <v>135</v>
      </c>
      <c r="C70" s="54">
        <v>100.3</v>
      </c>
      <c r="D70" s="55">
        <v>1.3444</v>
      </c>
      <c r="E70" s="19">
        <f t="shared" si="0"/>
        <v>0.21989554666666666</v>
      </c>
      <c r="F70" s="37">
        <f t="shared" si="26"/>
        <v>5.2109851851851845E-2</v>
      </c>
      <c r="H70" s="41">
        <f t="shared" si="27"/>
        <v>7.0348299999999995</v>
      </c>
      <c r="I70" t="s">
        <v>7</v>
      </c>
      <c r="J70" s="92" t="s">
        <v>90</v>
      </c>
      <c r="K70" s="77">
        <f t="shared" si="31"/>
        <v>43571</v>
      </c>
      <c r="L70" s="77" t="str">
        <f t="shared" ca="1" si="32"/>
        <v>2019-12-31</v>
      </c>
      <c r="M70" s="79">
        <f t="shared" ca="1" si="33"/>
        <v>35100</v>
      </c>
      <c r="N70" s="95">
        <f t="shared" ca="1" si="34"/>
        <v>7.3154215099715092E-2</v>
      </c>
      <c r="O70" s="85">
        <f t="shared" si="28"/>
        <v>134.84332000000001</v>
      </c>
      <c r="P70" s="85">
        <f t="shared" si="29"/>
        <v>0.15667999999999438</v>
      </c>
      <c r="Q70" s="88">
        <f t="shared" si="35"/>
        <v>0.8989554666666667</v>
      </c>
      <c r="R70" s="6">
        <f t="shared" si="38"/>
        <v>5793.5999999999995</v>
      </c>
      <c r="S70" s="101">
        <f t="shared" si="30"/>
        <v>7788.9158399999997</v>
      </c>
      <c r="T70" s="101"/>
      <c r="U70" s="101"/>
      <c r="V70" s="102">
        <f t="shared" si="12"/>
        <v>3578.3399999999997</v>
      </c>
      <c r="W70" s="102">
        <f t="shared" si="13"/>
        <v>11367.25584</v>
      </c>
      <c r="X70" s="92">
        <f t="shared" si="36"/>
        <v>9870</v>
      </c>
      <c r="Y70" s="6">
        <f t="shared" si="15"/>
        <v>1497.2558399999998</v>
      </c>
      <c r="Z70" s="4">
        <f t="shared" si="16"/>
        <v>0.15169765349544062</v>
      </c>
      <c r="AA70" s="4">
        <f t="shared" si="17"/>
        <v>0.23797469030430762</v>
      </c>
      <c r="AB70" s="117">
        <f t="shared" si="37"/>
        <v>0.16778569481481481</v>
      </c>
    </row>
    <row r="71" spans="1:28">
      <c r="A71" s="100" t="s">
        <v>250</v>
      </c>
      <c r="B71">
        <v>120</v>
      </c>
      <c r="C71" s="54">
        <v>89.12</v>
      </c>
      <c r="D71" s="55">
        <v>1.3449</v>
      </c>
      <c r="E71" s="19">
        <f t="shared" si="0"/>
        <v>0.20990499200000001</v>
      </c>
      <c r="F71" s="37">
        <f t="shared" si="26"/>
        <v>5.1690266666666672E-2</v>
      </c>
      <c r="H71" s="41">
        <f t="shared" si="27"/>
        <v>6.2028320000000008</v>
      </c>
      <c r="I71" t="s">
        <v>7</v>
      </c>
      <c r="J71" s="92" t="s">
        <v>91</v>
      </c>
      <c r="K71" s="77">
        <f t="shared" si="31"/>
        <v>43572</v>
      </c>
      <c r="L71" s="77" t="str">
        <f t="shared" ca="1" si="32"/>
        <v>2019-12-31</v>
      </c>
      <c r="M71" s="79">
        <f t="shared" ca="1" si="33"/>
        <v>31080</v>
      </c>
      <c r="N71" s="95">
        <f t="shared" ca="1" si="34"/>
        <v>7.2845356499356501E-2</v>
      </c>
      <c r="O71" s="85">
        <f t="shared" si="28"/>
        <v>119.857488</v>
      </c>
      <c r="P71" s="85">
        <f t="shared" si="29"/>
        <v>0.14251199999999642</v>
      </c>
      <c r="Q71" s="88">
        <f t="shared" si="35"/>
        <v>0.79904991999999997</v>
      </c>
      <c r="R71" s="6">
        <f t="shared" si="38"/>
        <v>5882.7199999999993</v>
      </c>
      <c r="S71" s="101">
        <f t="shared" si="30"/>
        <v>7911.6701279999988</v>
      </c>
      <c r="T71" s="101"/>
      <c r="U71" s="101"/>
      <c r="V71" s="102">
        <f t="shared" si="12"/>
        <v>3578.3399999999997</v>
      </c>
      <c r="W71" s="102">
        <f t="shared" si="13"/>
        <v>11490.010127999998</v>
      </c>
      <c r="X71" s="92">
        <f t="shared" si="36"/>
        <v>9990</v>
      </c>
      <c r="Y71" s="6">
        <f t="shared" si="15"/>
        <v>1500.0101279999981</v>
      </c>
      <c r="Z71" s="4">
        <f t="shared" si="16"/>
        <v>0.15015116396396366</v>
      </c>
      <c r="AA71" s="4">
        <f t="shared" si="17"/>
        <v>0.23395035419844445</v>
      </c>
      <c r="AB71" s="117">
        <f t="shared" si="37"/>
        <v>0.15821472533333333</v>
      </c>
    </row>
    <row r="72" spans="1:28">
      <c r="A72" s="100" t="s">
        <v>251</v>
      </c>
      <c r="B72">
        <v>120</v>
      </c>
      <c r="C72" s="54">
        <v>89.43</v>
      </c>
      <c r="D72" s="55">
        <v>1.3403</v>
      </c>
      <c r="E72" s="19">
        <f t="shared" si="0"/>
        <v>0.20990868600000001</v>
      </c>
      <c r="F72" s="37">
        <f t="shared" si="26"/>
        <v>5.5348525000000016E-2</v>
      </c>
      <c r="H72" s="41">
        <f t="shared" si="27"/>
        <v>6.6418230000000023</v>
      </c>
      <c r="I72" t="s">
        <v>7</v>
      </c>
      <c r="J72" s="92" t="s">
        <v>92</v>
      </c>
      <c r="K72" s="77">
        <f t="shared" si="31"/>
        <v>43573</v>
      </c>
      <c r="L72" s="77" t="str">
        <f t="shared" ca="1" si="32"/>
        <v>2019-12-31</v>
      </c>
      <c r="M72" s="79">
        <f t="shared" ca="1" si="33"/>
        <v>30960</v>
      </c>
      <c r="N72" s="95">
        <f t="shared" ca="1" si="34"/>
        <v>7.8303145833333365E-2</v>
      </c>
      <c r="O72" s="85">
        <f t="shared" si="28"/>
        <v>119.86302900000001</v>
      </c>
      <c r="P72" s="85">
        <f t="shared" si="29"/>
        <v>0.13697099999998841</v>
      </c>
      <c r="Q72" s="88">
        <f t="shared" si="35"/>
        <v>0.79908686000000007</v>
      </c>
      <c r="R72" s="6">
        <f t="shared" si="38"/>
        <v>5972.15</v>
      </c>
      <c r="S72" s="101">
        <f t="shared" si="30"/>
        <v>8004.4726449999998</v>
      </c>
      <c r="T72" s="101"/>
      <c r="U72" s="101"/>
      <c r="V72" s="102">
        <f t="shared" si="12"/>
        <v>3578.3399999999997</v>
      </c>
      <c r="W72" s="102">
        <f t="shared" si="13"/>
        <v>11582.812645</v>
      </c>
      <c r="X72" s="92">
        <f t="shared" si="36"/>
        <v>10110</v>
      </c>
      <c r="Y72" s="6">
        <f t="shared" si="15"/>
        <v>1472.812645</v>
      </c>
      <c r="Z72" s="4">
        <f t="shared" si="16"/>
        <v>0.14567879772502468</v>
      </c>
      <c r="AA72" s="4">
        <f t="shared" si="17"/>
        <v>0.22548825949299256</v>
      </c>
      <c r="AB72" s="117">
        <f t="shared" si="37"/>
        <v>0.154560161</v>
      </c>
    </row>
    <row r="73" spans="1:28">
      <c r="A73" s="100" t="s">
        <v>252</v>
      </c>
      <c r="B73">
        <v>120</v>
      </c>
      <c r="C73" s="54">
        <v>88.43</v>
      </c>
      <c r="D73" s="55">
        <v>1.3553999999999999</v>
      </c>
      <c r="E73" s="19">
        <f t="shared" si="0"/>
        <v>0.20990534799999999</v>
      </c>
      <c r="F73" s="37">
        <f t="shared" si="26"/>
        <v>4.3547691666666687E-2</v>
      </c>
      <c r="H73" s="41">
        <f t="shared" si="27"/>
        <v>5.2257230000000021</v>
      </c>
      <c r="I73" t="s">
        <v>7</v>
      </c>
      <c r="J73" s="92" t="s">
        <v>93</v>
      </c>
      <c r="K73" s="77">
        <f t="shared" si="31"/>
        <v>43574</v>
      </c>
      <c r="L73" s="77" t="str">
        <f t="shared" ca="1" si="32"/>
        <v>2019-12-31</v>
      </c>
      <c r="M73" s="79">
        <f t="shared" ca="1" si="33"/>
        <v>30840</v>
      </c>
      <c r="N73" s="95">
        <f t="shared" ca="1" si="34"/>
        <v>6.1847888942931285E-2</v>
      </c>
      <c r="O73" s="85">
        <f t="shared" si="28"/>
        <v>119.85802200000001</v>
      </c>
      <c r="P73" s="85">
        <f t="shared" si="29"/>
        <v>0.14197799999999461</v>
      </c>
      <c r="Q73" s="88">
        <f t="shared" si="35"/>
        <v>0.79905347999999998</v>
      </c>
      <c r="R73" s="6">
        <f t="shared" si="38"/>
        <v>5972.69</v>
      </c>
      <c r="S73" s="101">
        <f t="shared" si="30"/>
        <v>8095.3840259999988</v>
      </c>
      <c r="T73" s="101">
        <v>87.89</v>
      </c>
      <c r="U73" s="101">
        <v>107.79</v>
      </c>
      <c r="V73" s="102">
        <f t="shared" si="12"/>
        <v>3686.1299999999997</v>
      </c>
      <c r="W73" s="102">
        <f t="shared" si="13"/>
        <v>11781.514025999999</v>
      </c>
      <c r="X73" s="92">
        <f t="shared" si="36"/>
        <v>10230</v>
      </c>
      <c r="Y73" s="6">
        <f t="shared" si="15"/>
        <v>1551.5140259999989</v>
      </c>
      <c r="Z73" s="4">
        <f t="shared" si="16"/>
        <v>0.15166315014662746</v>
      </c>
      <c r="AA73" s="4">
        <f t="shared" si="17"/>
        <v>0.23709426165250802</v>
      </c>
      <c r="AB73" s="117">
        <f t="shared" si="37"/>
        <v>0.1663576563333333</v>
      </c>
    </row>
    <row r="74" spans="1:28">
      <c r="A74" s="100" t="s">
        <v>253</v>
      </c>
      <c r="B74">
        <v>120</v>
      </c>
      <c r="C74" s="54">
        <v>90.41</v>
      </c>
      <c r="D74" s="55">
        <v>1.3257000000000001</v>
      </c>
      <c r="E74" s="19">
        <f t="shared" si="0"/>
        <v>0.20990435800000001</v>
      </c>
      <c r="F74" s="37">
        <f t="shared" si="26"/>
        <v>6.6913341666666543E-2</v>
      </c>
      <c r="H74" s="41">
        <f t="shared" si="27"/>
        <v>8.0296009999999853</v>
      </c>
      <c r="I74" t="s">
        <v>7</v>
      </c>
      <c r="J74" s="92" t="s">
        <v>95</v>
      </c>
      <c r="K74" s="77">
        <f t="shared" si="31"/>
        <v>43577</v>
      </c>
      <c r="L74" s="77" t="str">
        <f t="shared" ca="1" si="32"/>
        <v>2019-12-31</v>
      </c>
      <c r="M74" s="79">
        <f t="shared" ca="1" si="33"/>
        <v>30480</v>
      </c>
      <c r="N74" s="95">
        <f t="shared" ca="1" si="34"/>
        <v>9.6154998851705864E-2</v>
      </c>
      <c r="O74" s="85">
        <f t="shared" si="28"/>
        <v>119.856537</v>
      </c>
      <c r="P74" s="85">
        <f t="shared" si="29"/>
        <v>0.14346299999999701</v>
      </c>
      <c r="Q74" s="88">
        <f t="shared" si="35"/>
        <v>0.79904357999999998</v>
      </c>
      <c r="R74" s="6">
        <f t="shared" si="38"/>
        <v>6063.0999999999995</v>
      </c>
      <c r="S74" s="101">
        <f t="shared" si="30"/>
        <v>8037.85167</v>
      </c>
      <c r="T74" s="101"/>
      <c r="U74" s="101"/>
      <c r="V74" s="102">
        <f t="shared" si="12"/>
        <v>3686.1299999999997</v>
      </c>
      <c r="W74" s="102">
        <f t="shared" si="13"/>
        <v>11723.981669999999</v>
      </c>
      <c r="X74" s="92">
        <f t="shared" si="36"/>
        <v>10350</v>
      </c>
      <c r="Y74" s="6">
        <f t="shared" si="15"/>
        <v>1373.9816699999992</v>
      </c>
      <c r="Z74" s="4">
        <f t="shared" si="16"/>
        <v>0.13275185217391305</v>
      </c>
      <c r="AA74" s="4">
        <f t="shared" si="17"/>
        <v>0.20618374458085142</v>
      </c>
      <c r="AB74" s="117">
        <f t="shared" si="37"/>
        <v>0.14299101633333347</v>
      </c>
    </row>
    <row r="75" spans="1:28">
      <c r="A75" s="100" t="s">
        <v>254</v>
      </c>
      <c r="B75">
        <v>120</v>
      </c>
      <c r="C75" s="54">
        <v>90.54</v>
      </c>
      <c r="D75" s="55">
        <v>1.3238000000000001</v>
      </c>
      <c r="E75" s="19">
        <f t="shared" si="0"/>
        <v>0.20990456800000001</v>
      </c>
      <c r="F75" s="37">
        <f t="shared" si="26"/>
        <v>6.8447450000000035E-2</v>
      </c>
      <c r="H75" s="41">
        <f t="shared" si="27"/>
        <v>8.2136940000000038</v>
      </c>
      <c r="I75" t="s">
        <v>7</v>
      </c>
      <c r="J75" s="92" t="s">
        <v>96</v>
      </c>
      <c r="K75" s="77">
        <f t="shared" si="31"/>
        <v>43578</v>
      </c>
      <c r="L75" s="77" t="str">
        <f t="shared" ca="1" si="32"/>
        <v>2019-12-31</v>
      </c>
      <c r="M75" s="79">
        <f t="shared" ca="1" si="33"/>
        <v>30360</v>
      </c>
      <c r="N75" s="95">
        <f t="shared" ca="1" si="34"/>
        <v>9.8748297430830079E-2</v>
      </c>
      <c r="O75" s="85">
        <f t="shared" si="28"/>
        <v>119.85685200000002</v>
      </c>
      <c r="P75" s="85">
        <f t="shared" si="29"/>
        <v>0.14314799999998229</v>
      </c>
      <c r="Q75" s="88">
        <f t="shared" si="35"/>
        <v>0.79904568000000009</v>
      </c>
      <c r="R75" s="6">
        <f t="shared" si="38"/>
        <v>6153.6399999999994</v>
      </c>
      <c r="S75" s="101">
        <f t="shared" si="30"/>
        <v>8146.1886319999994</v>
      </c>
      <c r="T75" s="101"/>
      <c r="U75" s="101"/>
      <c r="V75" s="102">
        <f t="shared" si="12"/>
        <v>3686.1299999999997</v>
      </c>
      <c r="W75" s="102">
        <f t="shared" si="13"/>
        <v>11832.318631999999</v>
      </c>
      <c r="X75" s="92">
        <f t="shared" si="36"/>
        <v>10470</v>
      </c>
      <c r="Y75" s="6">
        <f t="shared" si="15"/>
        <v>1362.3186319999986</v>
      </c>
      <c r="Z75" s="4">
        <f t="shared" si="16"/>
        <v>0.13011639274116504</v>
      </c>
      <c r="AA75" s="4">
        <f t="shared" si="17"/>
        <v>0.20081732580370759</v>
      </c>
      <c r="AB75" s="117">
        <f t="shared" si="37"/>
        <v>0.14145711799999999</v>
      </c>
    </row>
    <row r="76" spans="1:28">
      <c r="A76" s="100" t="s">
        <v>255</v>
      </c>
      <c r="B76">
        <v>120</v>
      </c>
      <c r="C76" s="54">
        <v>90.32</v>
      </c>
      <c r="D76" s="55">
        <v>1.3270999999999999</v>
      </c>
      <c r="E76" s="19">
        <f t="shared" si="0"/>
        <v>0.20990911466666667</v>
      </c>
      <c r="F76" s="37">
        <f t="shared" si="26"/>
        <v>6.5851266666666561E-2</v>
      </c>
      <c r="H76" s="41">
        <f t="shared" si="27"/>
        <v>7.9021519999999867</v>
      </c>
      <c r="I76" t="s">
        <v>7</v>
      </c>
      <c r="J76" s="92" t="s">
        <v>97</v>
      </c>
      <c r="K76" s="77">
        <f t="shared" si="31"/>
        <v>43579</v>
      </c>
      <c r="L76" s="77" t="str">
        <f t="shared" ca="1" si="32"/>
        <v>2019-12-31</v>
      </c>
      <c r="M76" s="79">
        <f t="shared" ca="1" si="33"/>
        <v>30240</v>
      </c>
      <c r="N76" s="95">
        <f t="shared" ca="1" si="34"/>
        <v>9.5379810846560678E-2</v>
      </c>
      <c r="O76" s="85">
        <f t="shared" si="28"/>
        <v>119.86367199999998</v>
      </c>
      <c r="P76" s="85">
        <f t="shared" si="29"/>
        <v>0.13632800000002021</v>
      </c>
      <c r="Q76" s="88">
        <f t="shared" si="35"/>
        <v>0.79909114666666659</v>
      </c>
      <c r="R76" s="6">
        <f t="shared" si="38"/>
        <v>6243.9599999999991</v>
      </c>
      <c r="S76" s="101">
        <f t="shared" si="30"/>
        <v>8286.3593159999982</v>
      </c>
      <c r="T76" s="101"/>
      <c r="U76" s="101"/>
      <c r="V76" s="102">
        <f t="shared" ref="V76:V135" si="39">V75+U76</f>
        <v>3686.1299999999997</v>
      </c>
      <c r="W76" s="102">
        <f t="shared" ref="W76:W135" si="40">V76+S76</f>
        <v>11972.489315999997</v>
      </c>
      <c r="X76" s="92">
        <f t="shared" si="36"/>
        <v>10590</v>
      </c>
      <c r="Y76" s="6">
        <f t="shared" ref="Y76:Y135" si="41">W76-X76</f>
        <v>1382.4893159999974</v>
      </c>
      <c r="Z76" s="4">
        <f t="shared" ref="Z76:Z135" si="42">W76/X76-1</f>
        <v>0.13054667762039629</v>
      </c>
      <c r="AA76" s="4">
        <f t="shared" ref="AA76:AA135" si="43">S76/(X76-V76)-1</f>
        <v>0.2002484571696741</v>
      </c>
      <c r="AB76" s="117">
        <f t="shared" si="37"/>
        <v>0.1440578480000001</v>
      </c>
    </row>
    <row r="77" spans="1:28">
      <c r="A77" s="100" t="s">
        <v>256</v>
      </c>
      <c r="B77">
        <v>120</v>
      </c>
      <c r="C77" s="54">
        <v>92.23</v>
      </c>
      <c r="D77" s="55">
        <v>1.2996000000000001</v>
      </c>
      <c r="E77" s="19">
        <f t="shared" si="0"/>
        <v>0.209908072</v>
      </c>
      <c r="F77" s="37">
        <f t="shared" si="26"/>
        <v>8.8390858333333239E-2</v>
      </c>
      <c r="H77" s="41">
        <f t="shared" si="27"/>
        <v>10.606902999999988</v>
      </c>
      <c r="I77" t="s">
        <v>7</v>
      </c>
      <c r="J77" s="92" t="s">
        <v>98</v>
      </c>
      <c r="K77" s="77">
        <f t="shared" si="31"/>
        <v>43580</v>
      </c>
      <c r="L77" s="77" t="str">
        <f t="shared" ca="1" si="32"/>
        <v>2019-12-31</v>
      </c>
      <c r="M77" s="79">
        <f t="shared" ca="1" si="33"/>
        <v>30120</v>
      </c>
      <c r="N77" s="95">
        <f t="shared" ca="1" si="34"/>
        <v>0.12853650713811407</v>
      </c>
      <c r="O77" s="85">
        <f t="shared" si="28"/>
        <v>119.86210800000001</v>
      </c>
      <c r="P77" s="85">
        <f t="shared" si="29"/>
        <v>0.13789199999999369</v>
      </c>
      <c r="Q77" s="88">
        <f t="shared" si="35"/>
        <v>0.79908072000000008</v>
      </c>
      <c r="R77" s="6">
        <f t="shared" si="38"/>
        <v>6336.1899999999987</v>
      </c>
      <c r="S77" s="101">
        <f t="shared" si="30"/>
        <v>8234.5125239999998</v>
      </c>
      <c r="T77" s="101"/>
      <c r="U77" s="101"/>
      <c r="V77" s="102">
        <f t="shared" si="39"/>
        <v>3686.1299999999997</v>
      </c>
      <c r="W77" s="102">
        <f t="shared" si="40"/>
        <v>11920.642523999999</v>
      </c>
      <c r="X77" s="92">
        <f t="shared" si="36"/>
        <v>10710</v>
      </c>
      <c r="Y77" s="6">
        <f t="shared" si="41"/>
        <v>1210.642523999999</v>
      </c>
      <c r="Z77" s="4">
        <f t="shared" si="42"/>
        <v>0.11303851764705874</v>
      </c>
      <c r="AA77" s="4">
        <f t="shared" si="43"/>
        <v>0.17236118037492143</v>
      </c>
      <c r="AB77" s="117">
        <f t="shared" si="37"/>
        <v>0.12151721366666676</v>
      </c>
    </row>
    <row r="78" spans="1:28">
      <c r="A78" s="100" t="s">
        <v>257</v>
      </c>
      <c r="B78">
        <v>135</v>
      </c>
      <c r="C78" s="54">
        <v>105.07</v>
      </c>
      <c r="D78" s="55">
        <v>1.2833000000000001</v>
      </c>
      <c r="E78" s="19">
        <f t="shared" si="0"/>
        <v>0.21989088733333334</v>
      </c>
      <c r="F78" s="37">
        <f t="shared" si="26"/>
        <v>0.10214538518518494</v>
      </c>
      <c r="H78" s="41">
        <f t="shared" si="27"/>
        <v>13.789626999999967</v>
      </c>
      <c r="I78" t="s">
        <v>7</v>
      </c>
      <c r="J78" s="92" t="s">
        <v>99</v>
      </c>
      <c r="K78" s="77">
        <f t="shared" si="31"/>
        <v>43581</v>
      </c>
      <c r="L78" s="77" t="str">
        <f t="shared" ca="1" si="32"/>
        <v>2019-12-31</v>
      </c>
      <c r="M78" s="79">
        <f t="shared" ca="1" si="33"/>
        <v>33750</v>
      </c>
      <c r="N78" s="95">
        <f t="shared" ca="1" si="34"/>
        <v>0.14913226237037003</v>
      </c>
      <c r="O78" s="85">
        <f t="shared" si="28"/>
        <v>134.836331</v>
      </c>
      <c r="P78" s="85">
        <f t="shared" si="29"/>
        <v>0.16366899999999873</v>
      </c>
      <c r="Q78" s="88">
        <f t="shared" si="35"/>
        <v>0.89890887333333336</v>
      </c>
      <c r="R78" s="6">
        <f t="shared" si="38"/>
        <v>6441.2599999999984</v>
      </c>
      <c r="S78" s="101">
        <f t="shared" si="30"/>
        <v>8266.068957999998</v>
      </c>
      <c r="T78" s="101"/>
      <c r="U78" s="101"/>
      <c r="V78" s="102">
        <f t="shared" si="39"/>
        <v>3686.1299999999997</v>
      </c>
      <c r="W78" s="102">
        <f t="shared" si="40"/>
        <v>11952.198957999997</v>
      </c>
      <c r="X78" s="92">
        <f t="shared" si="36"/>
        <v>10845</v>
      </c>
      <c r="Y78" s="6">
        <f t="shared" si="41"/>
        <v>1107.1989579999972</v>
      </c>
      <c r="Z78" s="4">
        <f t="shared" si="42"/>
        <v>0.10209303439372963</v>
      </c>
      <c r="AA78" s="4">
        <f t="shared" si="43"/>
        <v>0.15466113478803178</v>
      </c>
      <c r="AB78" s="117">
        <f t="shared" si="37"/>
        <v>0.1177455021481484</v>
      </c>
    </row>
    <row r="79" spans="1:28">
      <c r="A79" s="100" t="s">
        <v>258</v>
      </c>
      <c r="B79">
        <v>135</v>
      </c>
      <c r="C79" s="54">
        <v>104.79</v>
      </c>
      <c r="D79" s="55">
        <v>1.2867</v>
      </c>
      <c r="E79" s="19">
        <f t="shared" si="0"/>
        <v>0.21988886200000002</v>
      </c>
      <c r="F79" s="37">
        <f t="shared" si="26"/>
        <v>9.9208288888888982E-2</v>
      </c>
      <c r="H79" s="41">
        <f t="shared" si="27"/>
        <v>13.393119000000013</v>
      </c>
      <c r="I79" t="s">
        <v>7</v>
      </c>
      <c r="J79" s="92" t="s">
        <v>100</v>
      </c>
      <c r="K79" s="77">
        <f t="shared" si="31"/>
        <v>43584</v>
      </c>
      <c r="L79" s="77" t="str">
        <f t="shared" ca="1" si="32"/>
        <v>2019-12-31</v>
      </c>
      <c r="M79" s="79">
        <f t="shared" ca="1" si="33"/>
        <v>33345</v>
      </c>
      <c r="N79" s="95">
        <f t="shared" ca="1" si="34"/>
        <v>0.14660334188034202</v>
      </c>
      <c r="O79" s="85">
        <f t="shared" si="28"/>
        <v>134.833293</v>
      </c>
      <c r="P79" s="85">
        <f t="shared" si="29"/>
        <v>0.16670700000000238</v>
      </c>
      <c r="Q79" s="88">
        <f t="shared" si="35"/>
        <v>0.89888862000000003</v>
      </c>
      <c r="R79" s="6">
        <f t="shared" si="38"/>
        <v>6546.0499999999984</v>
      </c>
      <c r="S79" s="101">
        <f t="shared" si="30"/>
        <v>8422.8025349999971</v>
      </c>
      <c r="T79" s="101"/>
      <c r="U79" s="101"/>
      <c r="V79" s="102">
        <f t="shared" si="39"/>
        <v>3686.1299999999997</v>
      </c>
      <c r="W79" s="102">
        <f t="shared" si="40"/>
        <v>12108.932534999996</v>
      </c>
      <c r="X79" s="92">
        <f t="shared" si="36"/>
        <v>10980</v>
      </c>
      <c r="Y79" s="6">
        <f t="shared" si="41"/>
        <v>1128.9325349999963</v>
      </c>
      <c r="Z79" s="4">
        <f t="shared" si="42"/>
        <v>0.10281717076502694</v>
      </c>
      <c r="AA79" s="4">
        <f t="shared" si="43"/>
        <v>0.15477826380234316</v>
      </c>
      <c r="AB79" s="117">
        <f t="shared" si="37"/>
        <v>0.12068057311111104</v>
      </c>
    </row>
    <row r="80" spans="1:28">
      <c r="A80" s="100" t="s">
        <v>259</v>
      </c>
      <c r="B80">
        <v>135</v>
      </c>
      <c r="C80" s="54">
        <v>104.46</v>
      </c>
      <c r="D80" s="55">
        <v>1.2907</v>
      </c>
      <c r="E80" s="19">
        <f t="shared" si="0"/>
        <v>0.21988434800000001</v>
      </c>
      <c r="F80" s="37">
        <f t="shared" si="26"/>
        <v>9.5746711111111063E-2</v>
      </c>
      <c r="H80" s="41">
        <f t="shared" si="27"/>
        <v>12.925805999999994</v>
      </c>
      <c r="I80" t="s">
        <v>7</v>
      </c>
      <c r="J80" s="92" t="s">
        <v>101</v>
      </c>
      <c r="K80" s="77">
        <f t="shared" si="31"/>
        <v>43585</v>
      </c>
      <c r="L80" s="77" t="str">
        <f t="shared" ca="1" si="32"/>
        <v>2019-12-31</v>
      </c>
      <c r="M80" s="79">
        <f t="shared" ca="1" si="33"/>
        <v>33210</v>
      </c>
      <c r="N80" s="95">
        <f t="shared" ca="1" si="34"/>
        <v>0.14206320957542901</v>
      </c>
      <c r="O80" s="85">
        <f t="shared" si="28"/>
        <v>134.82652199999998</v>
      </c>
      <c r="P80" s="85">
        <f t="shared" si="29"/>
        <v>0.17347800000001712</v>
      </c>
      <c r="Q80" s="88">
        <f t="shared" si="35"/>
        <v>0.89884347999999992</v>
      </c>
      <c r="R80" s="6">
        <f t="shared" si="38"/>
        <v>6650.5099999999984</v>
      </c>
      <c r="S80" s="101">
        <f t="shared" si="30"/>
        <v>8583.813256999998</v>
      </c>
      <c r="T80" s="101"/>
      <c r="U80" s="101"/>
      <c r="V80" s="102">
        <f t="shared" si="39"/>
        <v>3686.1299999999997</v>
      </c>
      <c r="W80" s="102">
        <f t="shared" si="40"/>
        <v>12269.943256999997</v>
      </c>
      <c r="X80" s="92">
        <f t="shared" si="36"/>
        <v>11115</v>
      </c>
      <c r="Y80" s="6">
        <f t="shared" si="41"/>
        <v>1154.9432569999972</v>
      </c>
      <c r="Z80" s="4">
        <f t="shared" si="42"/>
        <v>0.10390852514619864</v>
      </c>
      <c r="AA80" s="4">
        <f t="shared" si="43"/>
        <v>0.15546688217723514</v>
      </c>
      <c r="AB80" s="117">
        <f t="shared" si="37"/>
        <v>0.12413763688888894</v>
      </c>
    </row>
    <row r="81" spans="1:28">
      <c r="A81" s="100" t="s">
        <v>265</v>
      </c>
      <c r="B81">
        <v>135</v>
      </c>
      <c r="C81" s="54">
        <v>110.55</v>
      </c>
      <c r="D81" s="55">
        <v>1.2196</v>
      </c>
      <c r="E81" s="19">
        <f t="shared" si="0"/>
        <v>0.21988452</v>
      </c>
      <c r="F81" s="37">
        <f t="shared" si="26"/>
        <v>0.15962855555555541</v>
      </c>
      <c r="H81" s="41">
        <f t="shared" si="27"/>
        <v>21.54985499999998</v>
      </c>
      <c r="I81" t="s">
        <v>7</v>
      </c>
      <c r="J81" s="92" t="s">
        <v>267</v>
      </c>
      <c r="K81" s="77">
        <f t="shared" si="31"/>
        <v>43591</v>
      </c>
      <c r="L81" s="77" t="str">
        <f t="shared" ca="1" si="32"/>
        <v>2019-12-31</v>
      </c>
      <c r="M81" s="79">
        <f t="shared" ca="1" si="33"/>
        <v>32400</v>
      </c>
      <c r="N81" s="95">
        <f t="shared" ca="1" si="34"/>
        <v>0.24276842824074052</v>
      </c>
      <c r="O81" s="85">
        <f t="shared" si="28"/>
        <v>134.82677999999999</v>
      </c>
      <c r="P81" s="85">
        <f t="shared" si="29"/>
        <v>0.17322000000001481</v>
      </c>
      <c r="Q81" s="88">
        <f t="shared" si="35"/>
        <v>0.8988451999999999</v>
      </c>
      <c r="R81" s="6">
        <f t="shared" si="38"/>
        <v>6761.0599999999986</v>
      </c>
      <c r="S81" s="101">
        <f t="shared" si="30"/>
        <v>8245.7887759999976</v>
      </c>
      <c r="T81" s="101"/>
      <c r="U81" s="101"/>
      <c r="V81" s="102">
        <f t="shared" si="39"/>
        <v>3686.1299999999997</v>
      </c>
      <c r="W81" s="102">
        <f t="shared" si="40"/>
        <v>11931.918775999997</v>
      </c>
      <c r="X81" s="92">
        <f t="shared" si="36"/>
        <v>11250</v>
      </c>
      <c r="Y81" s="6">
        <f t="shared" si="41"/>
        <v>681.9187759999968</v>
      </c>
      <c r="Z81" s="4">
        <f t="shared" si="42"/>
        <v>6.0615002311110722E-2</v>
      </c>
      <c r="AA81" s="4">
        <f t="shared" si="43"/>
        <v>9.0154745652687884E-2</v>
      </c>
      <c r="AB81" s="117">
        <f t="shared" si="37"/>
        <v>6.0255964444444587E-2</v>
      </c>
    </row>
    <row r="82" spans="1:28">
      <c r="A82" s="100" t="s">
        <v>268</v>
      </c>
      <c r="B82">
        <v>135</v>
      </c>
      <c r="C82" s="54">
        <v>109.53</v>
      </c>
      <c r="D82" s="55">
        <v>1.2309000000000001</v>
      </c>
      <c r="E82" s="19">
        <f t="shared" si="0"/>
        <v>0.21988031800000002</v>
      </c>
      <c r="F82" s="37">
        <f t="shared" si="26"/>
        <v>0.14892913333333338</v>
      </c>
      <c r="H82" s="41">
        <f t="shared" si="27"/>
        <v>20.105433000000005</v>
      </c>
      <c r="I82" t="s">
        <v>7</v>
      </c>
      <c r="J82" s="92" t="s">
        <v>269</v>
      </c>
      <c r="K82" s="77">
        <f t="shared" si="31"/>
        <v>43592</v>
      </c>
      <c r="L82" s="77" t="str">
        <f t="shared" ca="1" si="32"/>
        <v>2019-12-31</v>
      </c>
      <c r="M82" s="79">
        <f t="shared" ca="1" si="33"/>
        <v>32265</v>
      </c>
      <c r="N82" s="95">
        <f t="shared" ca="1" si="34"/>
        <v>0.22744407391910745</v>
      </c>
      <c r="O82" s="85">
        <f t="shared" si="28"/>
        <v>134.82047700000001</v>
      </c>
      <c r="P82" s="85">
        <f t="shared" si="29"/>
        <v>0.179522999999989</v>
      </c>
      <c r="Q82" s="88">
        <f t="shared" si="35"/>
        <v>0.89880318000000003</v>
      </c>
      <c r="R82" s="6">
        <f t="shared" si="38"/>
        <v>6870.5899999999983</v>
      </c>
      <c r="S82" s="101">
        <f t="shared" si="30"/>
        <v>8457.0092309999982</v>
      </c>
      <c r="T82" s="101"/>
      <c r="U82" s="101"/>
      <c r="V82" s="102">
        <f t="shared" si="39"/>
        <v>3686.1299999999997</v>
      </c>
      <c r="W82" s="102">
        <f t="shared" si="40"/>
        <v>12143.139230999997</v>
      </c>
      <c r="X82" s="92">
        <f t="shared" si="36"/>
        <v>11385</v>
      </c>
      <c r="Y82" s="6">
        <f t="shared" si="41"/>
        <v>758.13923099999738</v>
      </c>
      <c r="Z82" s="4">
        <f t="shared" si="42"/>
        <v>6.6591061133069562E-2</v>
      </c>
      <c r="AA82" s="4">
        <f t="shared" si="43"/>
        <v>9.8474091782300155E-2</v>
      </c>
      <c r="AB82" s="117">
        <f t="shared" si="37"/>
        <v>7.0951184666666639E-2</v>
      </c>
    </row>
    <row r="83" spans="1:28">
      <c r="A83" s="100" t="s">
        <v>270</v>
      </c>
      <c r="B83">
        <v>135</v>
      </c>
      <c r="C83" s="54">
        <v>111.01</v>
      </c>
      <c r="D83" s="55">
        <v>1.2144999999999999</v>
      </c>
      <c r="E83" s="19">
        <f t="shared" si="0"/>
        <v>0.21988109666666666</v>
      </c>
      <c r="F83" s="37">
        <f t="shared" si="26"/>
        <v>0.16445378518518511</v>
      </c>
      <c r="H83" s="41">
        <f t="shared" si="27"/>
        <v>22.201260999999988</v>
      </c>
      <c r="I83" t="s">
        <v>7</v>
      </c>
      <c r="J83" s="92" t="s">
        <v>271</v>
      </c>
      <c r="K83" s="77">
        <f t="shared" si="31"/>
        <v>43593</v>
      </c>
      <c r="L83" s="77" t="str">
        <f t="shared" ca="1" si="32"/>
        <v>2019-12-31</v>
      </c>
      <c r="M83" s="79">
        <f t="shared" ca="1" si="33"/>
        <v>32130</v>
      </c>
      <c r="N83" s="95">
        <f t="shared" ca="1" si="34"/>
        <v>0.25220853610333011</v>
      </c>
      <c r="O83" s="85">
        <f t="shared" si="28"/>
        <v>134.82164499999999</v>
      </c>
      <c r="P83" s="85">
        <f t="shared" si="29"/>
        <v>0.17835500000001048</v>
      </c>
      <c r="Q83" s="88">
        <f t="shared" si="35"/>
        <v>0.8988109666666666</v>
      </c>
      <c r="R83" s="6">
        <f t="shared" si="38"/>
        <v>6981.5999999999985</v>
      </c>
      <c r="S83" s="101">
        <f t="shared" si="30"/>
        <v>8479.153199999997</v>
      </c>
      <c r="T83" s="101"/>
      <c r="U83" s="101"/>
      <c r="V83" s="102">
        <f t="shared" si="39"/>
        <v>3686.1299999999997</v>
      </c>
      <c r="W83" s="102">
        <f t="shared" si="40"/>
        <v>12165.283199999996</v>
      </c>
      <c r="X83" s="92">
        <f t="shared" si="36"/>
        <v>11520</v>
      </c>
      <c r="Y83" s="6">
        <f t="shared" si="41"/>
        <v>645.28319999999621</v>
      </c>
      <c r="Z83" s="4">
        <f t="shared" si="42"/>
        <v>5.6014166666666254E-2</v>
      </c>
      <c r="AA83" s="4">
        <f t="shared" si="43"/>
        <v>8.237093543803975E-2</v>
      </c>
      <c r="AB83" s="117">
        <f t="shared" si="37"/>
        <v>5.5427311481481556E-2</v>
      </c>
    </row>
    <row r="84" spans="1:28">
      <c r="A84" s="100" t="s">
        <v>272</v>
      </c>
      <c r="B84">
        <v>135</v>
      </c>
      <c r="C84" s="54">
        <v>112.97</v>
      </c>
      <c r="D84" s="55">
        <v>1.1934</v>
      </c>
      <c r="E84" s="19">
        <f t="shared" si="0"/>
        <v>0.21987893200000003</v>
      </c>
      <c r="F84" s="37">
        <f t="shared" si="26"/>
        <v>0.18501345925925913</v>
      </c>
      <c r="H84" s="41">
        <f t="shared" si="27"/>
        <v>24.976816999999983</v>
      </c>
      <c r="I84" t="s">
        <v>7</v>
      </c>
      <c r="J84" s="92" t="s">
        <v>273</v>
      </c>
      <c r="K84" s="77">
        <f t="shared" si="31"/>
        <v>43594</v>
      </c>
      <c r="L84" s="77" t="str">
        <f t="shared" ca="1" si="32"/>
        <v>2019-12-31</v>
      </c>
      <c r="M84" s="79">
        <f t="shared" ca="1" si="33"/>
        <v>31995</v>
      </c>
      <c r="N84" s="95">
        <f t="shared" ca="1" si="34"/>
        <v>0.28493634020940756</v>
      </c>
      <c r="O84" s="85">
        <f t="shared" si="28"/>
        <v>134.818398</v>
      </c>
      <c r="P84" s="85">
        <f t="shared" si="29"/>
        <v>0.18160199999999804</v>
      </c>
      <c r="Q84" s="88">
        <f t="shared" si="35"/>
        <v>0.89878932</v>
      </c>
      <c r="R84" s="6">
        <f t="shared" si="38"/>
        <v>7094.5699999999988</v>
      </c>
      <c r="S84" s="101">
        <f t="shared" si="30"/>
        <v>8466.6598379999996</v>
      </c>
      <c r="T84" s="101"/>
      <c r="U84" s="101"/>
      <c r="V84" s="102">
        <f t="shared" si="39"/>
        <v>3686.1299999999997</v>
      </c>
      <c r="W84" s="102">
        <f t="shared" si="40"/>
        <v>12152.789837999999</v>
      </c>
      <c r="X84" s="92">
        <f t="shared" si="36"/>
        <v>11655</v>
      </c>
      <c r="Y84" s="6">
        <f t="shared" si="41"/>
        <v>497.78983799999878</v>
      </c>
      <c r="Z84" s="4">
        <f t="shared" si="42"/>
        <v>4.2710410810810728E-2</v>
      </c>
      <c r="AA84" s="4">
        <f t="shared" si="43"/>
        <v>6.2466803699896989E-2</v>
      </c>
      <c r="AB84" s="117">
        <f t="shared" si="37"/>
        <v>3.4865472740740894E-2</v>
      </c>
    </row>
    <row r="85" spans="1:28">
      <c r="A85" s="100" t="s">
        <v>274</v>
      </c>
      <c r="B85">
        <v>135</v>
      </c>
      <c r="C85" s="54">
        <v>109.24</v>
      </c>
      <c r="D85" s="55">
        <v>1.2342</v>
      </c>
      <c r="E85" s="19">
        <f t="shared" si="0"/>
        <v>0.219882672</v>
      </c>
      <c r="F85" s="37">
        <f t="shared" si="26"/>
        <v>0.14588714074074069</v>
      </c>
      <c r="H85" s="41">
        <f t="shared" si="27"/>
        <v>19.694763999999992</v>
      </c>
      <c r="I85" t="s">
        <v>7</v>
      </c>
      <c r="J85" s="92" t="s">
        <v>275</v>
      </c>
      <c r="K85" s="77">
        <f t="shared" si="31"/>
        <v>43595</v>
      </c>
      <c r="L85" s="77" t="str">
        <f t="shared" ca="1" si="32"/>
        <v>2019-12-31</v>
      </c>
      <c r="M85" s="79">
        <f t="shared" ca="1" si="33"/>
        <v>31860</v>
      </c>
      <c r="N85" s="95">
        <f t="shared" ca="1" si="34"/>
        <v>0.22563053546767098</v>
      </c>
      <c r="O85" s="85">
        <f t="shared" si="28"/>
        <v>134.82400799999999</v>
      </c>
      <c r="P85" s="85">
        <f t="shared" si="29"/>
        <v>0.17599200000000792</v>
      </c>
      <c r="Q85" s="88">
        <f t="shared" si="35"/>
        <v>0.89882671999999997</v>
      </c>
      <c r="R85" s="6">
        <f t="shared" si="38"/>
        <v>7203.8099999999986</v>
      </c>
      <c r="S85" s="101">
        <f t="shared" si="30"/>
        <v>8890.9423019999977</v>
      </c>
      <c r="T85" s="101"/>
      <c r="U85" s="101"/>
      <c r="V85" s="102">
        <f t="shared" si="39"/>
        <v>3686.1299999999997</v>
      </c>
      <c r="W85" s="102">
        <f t="shared" si="40"/>
        <v>12577.072301999997</v>
      </c>
      <c r="X85" s="92">
        <f t="shared" si="36"/>
        <v>11790</v>
      </c>
      <c r="Y85" s="6">
        <f t="shared" si="41"/>
        <v>787.07230199999685</v>
      </c>
      <c r="Z85" s="4">
        <f t="shared" si="42"/>
        <v>6.6757616793892804E-2</v>
      </c>
      <c r="AA85" s="4">
        <f t="shared" si="43"/>
        <v>9.7123016780870985E-2</v>
      </c>
      <c r="AB85" s="117">
        <f t="shared" si="37"/>
        <v>7.3995531259259312E-2</v>
      </c>
    </row>
    <row r="86" spans="1:28">
      <c r="A86" s="100" t="s">
        <v>325</v>
      </c>
      <c r="B86">
        <v>135</v>
      </c>
      <c r="C86" s="54">
        <v>110.97</v>
      </c>
      <c r="D86" s="55">
        <v>1.2149000000000001</v>
      </c>
      <c r="E86" s="19">
        <f t="shared" si="0"/>
        <v>0.21987830200000003</v>
      </c>
      <c r="F86" s="37">
        <f t="shared" si="26"/>
        <v>0.16403419999999988</v>
      </c>
      <c r="H86" s="41">
        <f t="shared" si="27"/>
        <v>22.144616999999982</v>
      </c>
      <c r="I86" t="s">
        <v>7</v>
      </c>
      <c r="J86" s="92" t="s">
        <v>316</v>
      </c>
      <c r="K86" s="77">
        <f t="shared" si="31"/>
        <v>43598</v>
      </c>
      <c r="L86" s="77" t="str">
        <f t="shared" ca="1" si="32"/>
        <v>2019-12-31</v>
      </c>
      <c r="M86" s="79">
        <f t="shared" ca="1" si="33"/>
        <v>31455</v>
      </c>
      <c r="N86" s="95">
        <f t="shared" ca="1" si="34"/>
        <v>0.25696344635193114</v>
      </c>
      <c r="O86" s="85">
        <f t="shared" si="28"/>
        <v>134.817453</v>
      </c>
      <c r="P86" s="85">
        <f t="shared" si="29"/>
        <v>0.18254699999999957</v>
      </c>
      <c r="Q86" s="88">
        <f t="shared" si="35"/>
        <v>0.89878301999999999</v>
      </c>
      <c r="R86" s="6">
        <f t="shared" si="38"/>
        <v>7314.7799999999988</v>
      </c>
      <c r="S86" s="101">
        <f t="shared" si="30"/>
        <v>8886.7262219999993</v>
      </c>
      <c r="T86" s="101"/>
      <c r="U86" s="101"/>
      <c r="V86" s="102">
        <f t="shared" si="39"/>
        <v>3686.1299999999997</v>
      </c>
      <c r="W86" s="102">
        <f t="shared" si="40"/>
        <v>12572.856221999999</v>
      </c>
      <c r="X86" s="92">
        <f t="shared" si="36"/>
        <v>11925</v>
      </c>
      <c r="Y86" s="6">
        <f t="shared" si="41"/>
        <v>647.85622199999852</v>
      </c>
      <c r="Z86" s="4">
        <f t="shared" si="42"/>
        <v>5.432756578616349E-2</v>
      </c>
      <c r="AA86" s="4">
        <f t="shared" si="43"/>
        <v>7.863411147402477E-2</v>
      </c>
      <c r="AB86" s="117">
        <f t="shared" si="37"/>
        <v>5.5844102000000145E-2</v>
      </c>
    </row>
    <row r="87" spans="1:28">
      <c r="A87" s="100" t="s">
        <v>326</v>
      </c>
      <c r="B87">
        <v>135</v>
      </c>
      <c r="C87" s="54">
        <v>111.66</v>
      </c>
      <c r="D87" s="55">
        <v>1.2077</v>
      </c>
      <c r="E87" s="19">
        <f t="shared" si="0"/>
        <v>0.219901188</v>
      </c>
      <c r="F87" s="37">
        <f t="shared" si="26"/>
        <v>0.17127204444444441</v>
      </c>
      <c r="H87" s="41">
        <f t="shared" si="27"/>
        <v>23.121725999999995</v>
      </c>
      <c r="I87" t="s">
        <v>7</v>
      </c>
      <c r="J87" s="92" t="s">
        <v>318</v>
      </c>
      <c r="K87" s="77">
        <f t="shared" si="31"/>
        <v>43599</v>
      </c>
      <c r="L87" s="77" t="str">
        <f t="shared" ca="1" si="32"/>
        <v>2019-12-31</v>
      </c>
      <c r="M87" s="79">
        <f t="shared" ca="1" si="33"/>
        <v>31320</v>
      </c>
      <c r="N87" s="95">
        <f t="shared" ca="1" si="34"/>
        <v>0.26945817337164746</v>
      </c>
      <c r="O87" s="85">
        <f t="shared" si="28"/>
        <v>134.85178199999999</v>
      </c>
      <c r="P87" s="85">
        <f t="shared" si="29"/>
        <v>0.14821800000001417</v>
      </c>
      <c r="Q87" s="88">
        <f t="shared" si="35"/>
        <v>0.89901187999999987</v>
      </c>
      <c r="R87" s="6">
        <f t="shared" si="38"/>
        <v>7426.4399999999987</v>
      </c>
      <c r="S87" s="101">
        <f t="shared" si="30"/>
        <v>8968.911587999999</v>
      </c>
      <c r="T87" s="101"/>
      <c r="U87" s="101"/>
      <c r="V87" s="102">
        <f t="shared" si="39"/>
        <v>3686.1299999999997</v>
      </c>
      <c r="W87" s="102">
        <f t="shared" si="40"/>
        <v>12655.041587999998</v>
      </c>
      <c r="X87" s="92">
        <f t="shared" si="36"/>
        <v>12060</v>
      </c>
      <c r="Y87" s="6">
        <f t="shared" si="41"/>
        <v>595.04158799999823</v>
      </c>
      <c r="Z87" s="4">
        <f t="shared" si="42"/>
        <v>4.9340098507462571E-2</v>
      </c>
      <c r="AA87" s="4">
        <f t="shared" si="43"/>
        <v>7.105932955730121E-2</v>
      </c>
      <c r="AB87" s="117">
        <f t="shared" si="37"/>
        <v>4.8629143555555587E-2</v>
      </c>
    </row>
    <row r="88" spans="1:28">
      <c r="A88" s="100" t="s">
        <v>327</v>
      </c>
      <c r="B88">
        <v>135</v>
      </c>
      <c r="C88" s="54">
        <v>109.29</v>
      </c>
      <c r="D88" s="55">
        <v>1.2337</v>
      </c>
      <c r="E88" s="19">
        <f t="shared" ref="E88:E151" si="44">10%*Q88+13%</f>
        <v>0.21988738200000002</v>
      </c>
      <c r="F88" s="37">
        <f t="shared" si="26"/>
        <v>0.1464116222222222</v>
      </c>
      <c r="H88" s="41">
        <f t="shared" si="27"/>
        <v>19.765568999999999</v>
      </c>
      <c r="I88" t="s">
        <v>7</v>
      </c>
      <c r="J88" s="92" t="s">
        <v>320</v>
      </c>
      <c r="K88" s="77">
        <f t="shared" si="31"/>
        <v>43600</v>
      </c>
      <c r="L88" s="77" t="str">
        <f t="shared" ca="1" si="32"/>
        <v>2019-12-31</v>
      </c>
      <c r="M88" s="79">
        <f t="shared" ca="1" si="33"/>
        <v>31185</v>
      </c>
      <c r="N88" s="95">
        <f t="shared" ca="1" si="34"/>
        <v>0.23134303944203943</v>
      </c>
      <c r="O88" s="85">
        <f t="shared" si="28"/>
        <v>134.831073</v>
      </c>
      <c r="P88" s="85">
        <f t="shared" si="29"/>
        <v>0.1689269999999965</v>
      </c>
      <c r="Q88" s="88">
        <f t="shared" si="35"/>
        <v>0.89887382000000005</v>
      </c>
      <c r="R88" s="6">
        <f t="shared" si="38"/>
        <v>7535.7299999999987</v>
      </c>
      <c r="S88" s="101">
        <f t="shared" si="30"/>
        <v>9296.8301009999977</v>
      </c>
      <c r="T88" s="101"/>
      <c r="U88" s="101"/>
      <c r="V88" s="102">
        <f t="shared" si="39"/>
        <v>3686.1299999999997</v>
      </c>
      <c r="W88" s="102">
        <f t="shared" si="40"/>
        <v>12982.960100999997</v>
      </c>
      <c r="X88" s="92">
        <f t="shared" si="36"/>
        <v>12195</v>
      </c>
      <c r="Y88" s="6">
        <f t="shared" si="41"/>
        <v>787.96010099999694</v>
      </c>
      <c r="Z88" s="4">
        <f t="shared" si="42"/>
        <v>6.4613374415743996E-2</v>
      </c>
      <c r="AA88" s="4">
        <f t="shared" si="43"/>
        <v>9.2604552778453142E-2</v>
      </c>
      <c r="AB88" s="117">
        <f t="shared" si="37"/>
        <v>7.3475759777777816E-2</v>
      </c>
    </row>
    <row r="89" spans="1:28">
      <c r="A89" s="100" t="s">
        <v>328</v>
      </c>
      <c r="B89">
        <v>135</v>
      </c>
      <c r="C89" s="54">
        <v>108.84</v>
      </c>
      <c r="D89" s="55">
        <v>1.2386999999999999</v>
      </c>
      <c r="E89" s="19">
        <f t="shared" si="44"/>
        <v>0.21988007200000001</v>
      </c>
      <c r="F89" s="37">
        <f t="shared" si="26"/>
        <v>0.14169128888888882</v>
      </c>
      <c r="H89" s="41">
        <f t="shared" si="27"/>
        <v>19.128323999999992</v>
      </c>
      <c r="I89" t="s">
        <v>7</v>
      </c>
      <c r="J89" s="92" t="s">
        <v>322</v>
      </c>
      <c r="K89" s="77">
        <f t="shared" si="31"/>
        <v>43601</v>
      </c>
      <c r="L89" s="77" t="str">
        <f t="shared" ca="1" si="32"/>
        <v>2019-12-31</v>
      </c>
      <c r="M89" s="79">
        <f t="shared" ca="1" si="33"/>
        <v>31050</v>
      </c>
      <c r="N89" s="95">
        <f t="shared" ca="1" si="34"/>
        <v>0.22485791497584534</v>
      </c>
      <c r="O89" s="85">
        <f t="shared" si="28"/>
        <v>134.820108</v>
      </c>
      <c r="P89" s="85">
        <f t="shared" si="29"/>
        <v>0.17989199999999528</v>
      </c>
      <c r="Q89" s="88">
        <f t="shared" si="35"/>
        <v>0.89880072</v>
      </c>
      <c r="R89" s="6">
        <f t="shared" si="38"/>
        <v>7644.5699999999988</v>
      </c>
      <c r="S89" s="101">
        <f t="shared" si="30"/>
        <v>9469.3288589999975</v>
      </c>
      <c r="T89" s="101"/>
      <c r="U89" s="101"/>
      <c r="V89" s="102">
        <f t="shared" si="39"/>
        <v>3686.1299999999997</v>
      </c>
      <c r="W89" s="102">
        <f t="shared" si="40"/>
        <v>13155.458858999997</v>
      </c>
      <c r="X89" s="92">
        <f t="shared" si="36"/>
        <v>12330</v>
      </c>
      <c r="Y89" s="6">
        <f t="shared" si="41"/>
        <v>825.45885899999666</v>
      </c>
      <c r="Z89" s="4">
        <f t="shared" si="42"/>
        <v>6.6947190510948662E-2</v>
      </c>
      <c r="AA89" s="4">
        <f t="shared" si="43"/>
        <v>9.5496445342190039E-2</v>
      </c>
      <c r="AB89" s="117">
        <f t="shared" si="37"/>
        <v>7.8188783111111188E-2</v>
      </c>
    </row>
    <row r="90" spans="1:28">
      <c r="A90" s="100" t="s">
        <v>329</v>
      </c>
      <c r="B90">
        <v>135</v>
      </c>
      <c r="C90" s="54">
        <v>111.55</v>
      </c>
      <c r="D90" s="55">
        <v>1.2085999999999999</v>
      </c>
      <c r="E90" s="19">
        <f t="shared" si="44"/>
        <v>0.21987955333333331</v>
      </c>
      <c r="F90" s="37">
        <f t="shared" si="26"/>
        <v>0.17011818518518504</v>
      </c>
      <c r="H90" s="41">
        <f t="shared" si="27"/>
        <v>22.96595499999998</v>
      </c>
      <c r="I90" t="s">
        <v>7</v>
      </c>
      <c r="J90" s="92" t="s">
        <v>324</v>
      </c>
      <c r="K90" s="77">
        <f t="shared" si="31"/>
        <v>43602</v>
      </c>
      <c r="L90" s="77" t="str">
        <f t="shared" ca="1" si="32"/>
        <v>2019-12-31</v>
      </c>
      <c r="M90" s="79">
        <f t="shared" ca="1" si="33"/>
        <v>30915</v>
      </c>
      <c r="N90" s="95">
        <f t="shared" ca="1" si="34"/>
        <v>0.27114907245673597</v>
      </c>
      <c r="O90" s="85">
        <f t="shared" si="28"/>
        <v>134.81932999999998</v>
      </c>
      <c r="P90" s="85">
        <f t="shared" si="29"/>
        <v>0.18067000000002054</v>
      </c>
      <c r="Q90" s="88">
        <f t="shared" si="35"/>
        <v>0.89879553333333317</v>
      </c>
      <c r="R90" s="6">
        <f t="shared" si="38"/>
        <v>7756.119999999999</v>
      </c>
      <c r="S90" s="101">
        <f t="shared" si="30"/>
        <v>9374.0466319999978</v>
      </c>
      <c r="T90" s="101"/>
      <c r="U90" s="101"/>
      <c r="V90" s="102">
        <f t="shared" si="39"/>
        <v>3686.1299999999997</v>
      </c>
      <c r="W90" s="102">
        <f t="shared" si="40"/>
        <v>13060.176631999997</v>
      </c>
      <c r="X90" s="92">
        <f t="shared" si="36"/>
        <v>12465</v>
      </c>
      <c r="Y90" s="6">
        <f t="shared" si="41"/>
        <v>595.17663199999697</v>
      </c>
      <c r="Z90" s="4">
        <f t="shared" si="42"/>
        <v>4.7747824468511668E-2</v>
      </c>
      <c r="AA90" s="4">
        <f t="shared" si="43"/>
        <v>6.7796496815649032E-2</v>
      </c>
      <c r="AB90" s="117">
        <f t="shared" si="37"/>
        <v>4.9761368148148272E-2</v>
      </c>
    </row>
    <row r="91" spans="1:28">
      <c r="A91" s="100" t="s">
        <v>330</v>
      </c>
      <c r="B91">
        <v>135</v>
      </c>
      <c r="C91" s="54">
        <v>112.44</v>
      </c>
      <c r="D91" s="55">
        <v>1.1991000000000001</v>
      </c>
      <c r="E91" s="19">
        <f t="shared" si="44"/>
        <v>0.21988453600000002</v>
      </c>
      <c r="F91" s="37">
        <f t="shared" si="26"/>
        <v>0.17945395555555549</v>
      </c>
      <c r="H91" s="41">
        <f t="shared" si="27"/>
        <v>24.226283999999993</v>
      </c>
      <c r="I91" t="s">
        <v>7</v>
      </c>
      <c r="J91" s="92" t="s">
        <v>331</v>
      </c>
      <c r="K91" s="77">
        <f t="shared" si="31"/>
        <v>43605</v>
      </c>
      <c r="L91" s="77" t="str">
        <f t="shared" ca="1" si="32"/>
        <v>2019-12-31</v>
      </c>
      <c r="M91" s="79">
        <f t="shared" ca="1" si="33"/>
        <v>30510</v>
      </c>
      <c r="N91" s="95">
        <f t="shared" ca="1" si="34"/>
        <v>0.28982607866273341</v>
      </c>
      <c r="O91" s="85">
        <f t="shared" si="28"/>
        <v>134.82680400000001</v>
      </c>
      <c r="P91" s="85">
        <f t="shared" si="29"/>
        <v>0.17319599999999014</v>
      </c>
      <c r="Q91" s="88">
        <f t="shared" si="35"/>
        <v>0.89884536000000004</v>
      </c>
      <c r="R91" s="6">
        <f t="shared" si="38"/>
        <v>7868.5599999999986</v>
      </c>
      <c r="S91" s="101">
        <f t="shared" si="30"/>
        <v>9435.1902959999989</v>
      </c>
      <c r="T91" s="101"/>
      <c r="U91" s="101"/>
      <c r="V91" s="102">
        <f t="shared" si="39"/>
        <v>3686.1299999999997</v>
      </c>
      <c r="W91" s="102">
        <f t="shared" si="40"/>
        <v>13121.320295999998</v>
      </c>
      <c r="X91" s="92">
        <f t="shared" si="36"/>
        <v>12600</v>
      </c>
      <c r="Y91" s="6">
        <f t="shared" si="41"/>
        <v>521.32029599999805</v>
      </c>
      <c r="Z91" s="4">
        <f t="shared" si="42"/>
        <v>4.1374626666666581E-2</v>
      </c>
      <c r="AA91" s="4">
        <f t="shared" si="43"/>
        <v>5.8484170848351891E-2</v>
      </c>
      <c r="AB91" s="117">
        <f t="shared" si="37"/>
        <v>4.043058044444453E-2</v>
      </c>
    </row>
    <row r="92" spans="1:28">
      <c r="A92" s="100" t="s">
        <v>332</v>
      </c>
      <c r="B92">
        <v>135</v>
      </c>
      <c r="C92" s="54">
        <v>111.02</v>
      </c>
      <c r="D92" s="55">
        <v>1.2143999999999999</v>
      </c>
      <c r="E92" s="19">
        <f t="shared" si="44"/>
        <v>0.21988179200000002</v>
      </c>
      <c r="F92" s="37">
        <f t="shared" si="26"/>
        <v>0.16455868148148139</v>
      </c>
      <c r="H92" s="41">
        <f t="shared" si="27"/>
        <v>22.21542199999999</v>
      </c>
      <c r="I92" t="s">
        <v>7</v>
      </c>
      <c r="J92" s="92" t="s">
        <v>333</v>
      </c>
      <c r="K92" s="77">
        <f t="shared" si="31"/>
        <v>43606</v>
      </c>
      <c r="L92" s="77" t="str">
        <f t="shared" ca="1" si="32"/>
        <v>2019-12-31</v>
      </c>
      <c r="M92" s="79">
        <f t="shared" ca="1" si="33"/>
        <v>30375</v>
      </c>
      <c r="N92" s="95">
        <f t="shared" ca="1" si="34"/>
        <v>0.2669507499588476</v>
      </c>
      <c r="O92" s="85">
        <f t="shared" si="28"/>
        <v>134.822688</v>
      </c>
      <c r="P92" s="85">
        <f t="shared" si="29"/>
        <v>0.17731200000000058</v>
      </c>
      <c r="Q92" s="88">
        <f t="shared" si="35"/>
        <v>0.89881792000000005</v>
      </c>
      <c r="R92" s="6">
        <f t="shared" si="38"/>
        <v>7979.579999999999</v>
      </c>
      <c r="S92" s="101">
        <f t="shared" si="30"/>
        <v>9690.4019519999983</v>
      </c>
      <c r="T92" s="101"/>
      <c r="U92" s="101"/>
      <c r="V92" s="102">
        <f t="shared" si="39"/>
        <v>3686.1299999999997</v>
      </c>
      <c r="W92" s="102">
        <f t="shared" si="40"/>
        <v>13376.531951999998</v>
      </c>
      <c r="X92" s="92">
        <f t="shared" si="36"/>
        <v>12735</v>
      </c>
      <c r="Y92" s="6">
        <f t="shared" si="41"/>
        <v>641.53195199999755</v>
      </c>
      <c r="Z92" s="4">
        <f t="shared" si="42"/>
        <v>5.0375496819787813E-2</v>
      </c>
      <c r="AA92" s="4">
        <f t="shared" si="43"/>
        <v>7.089636076106709E-2</v>
      </c>
      <c r="AB92" s="117">
        <f t="shared" si="37"/>
        <v>5.5323110518518626E-2</v>
      </c>
    </row>
    <row r="93" spans="1:28">
      <c r="A93" s="100" t="s">
        <v>334</v>
      </c>
      <c r="B93">
        <v>135</v>
      </c>
      <c r="C93" s="54">
        <v>111.51</v>
      </c>
      <c r="D93" s="55">
        <v>1.2091000000000001</v>
      </c>
      <c r="E93" s="19">
        <f t="shared" si="44"/>
        <v>0.21988449400000004</v>
      </c>
      <c r="F93" s="37">
        <f t="shared" si="26"/>
        <v>0.1696986</v>
      </c>
      <c r="H93" s="41">
        <f t="shared" si="27"/>
        <v>22.909311000000002</v>
      </c>
      <c r="I93" t="s">
        <v>7</v>
      </c>
      <c r="J93" s="92" t="s">
        <v>335</v>
      </c>
      <c r="K93" s="77">
        <f t="shared" si="31"/>
        <v>43607</v>
      </c>
      <c r="L93" s="77" t="str">
        <f t="shared" ca="1" si="32"/>
        <v>2019-12-31</v>
      </c>
      <c r="M93" s="79">
        <f t="shared" ca="1" si="33"/>
        <v>30240</v>
      </c>
      <c r="N93" s="95">
        <f t="shared" ca="1" si="34"/>
        <v>0.27651780803571435</v>
      </c>
      <c r="O93" s="85">
        <f t="shared" si="28"/>
        <v>134.82674100000003</v>
      </c>
      <c r="P93" s="85">
        <f t="shared" si="29"/>
        <v>0.17325899999997318</v>
      </c>
      <c r="Q93" s="88">
        <f t="shared" si="35"/>
        <v>0.89884494000000015</v>
      </c>
      <c r="R93" s="6">
        <f t="shared" si="38"/>
        <v>8091.0899999999992</v>
      </c>
      <c r="S93" s="101">
        <f t="shared" si="30"/>
        <v>9782.9369189999998</v>
      </c>
      <c r="T93" s="101"/>
      <c r="U93" s="101"/>
      <c r="V93" s="102">
        <f t="shared" si="39"/>
        <v>3686.1299999999997</v>
      </c>
      <c r="W93" s="102">
        <f t="shared" si="40"/>
        <v>13469.066918999999</v>
      </c>
      <c r="X93" s="92">
        <f t="shared" si="36"/>
        <v>12870</v>
      </c>
      <c r="Y93" s="6">
        <f t="shared" si="41"/>
        <v>599.06691899999896</v>
      </c>
      <c r="Z93" s="4">
        <f t="shared" si="42"/>
        <v>4.6547546153846042E-2</v>
      </c>
      <c r="AA93" s="4">
        <f t="shared" si="43"/>
        <v>6.5230335250825444E-2</v>
      </c>
      <c r="AB93" s="117">
        <f t="shared" si="37"/>
        <v>5.0185894000000036E-2</v>
      </c>
    </row>
    <row r="94" spans="1:28">
      <c r="A94" s="100" t="s">
        <v>336</v>
      </c>
      <c r="B94">
        <v>135</v>
      </c>
      <c r="C94" s="54">
        <v>113.28</v>
      </c>
      <c r="D94" s="55">
        <v>1.1900999999999999</v>
      </c>
      <c r="E94" s="19">
        <f t="shared" si="44"/>
        <v>0.219876352</v>
      </c>
      <c r="F94" s="37">
        <f t="shared" si="26"/>
        <v>0.18826524444444442</v>
      </c>
      <c r="H94" s="41">
        <f t="shared" si="27"/>
        <v>25.415807999999998</v>
      </c>
      <c r="I94" t="s">
        <v>7</v>
      </c>
      <c r="J94" s="92" t="s">
        <v>337</v>
      </c>
      <c r="K94" s="77">
        <f t="shared" si="31"/>
        <v>43608</v>
      </c>
      <c r="L94" s="77" t="str">
        <f t="shared" ca="1" si="32"/>
        <v>2019-12-31</v>
      </c>
      <c r="M94" s="79">
        <f t="shared" ca="1" si="33"/>
        <v>30105</v>
      </c>
      <c r="N94" s="95">
        <f t="shared" ca="1" si="34"/>
        <v>0.30814714897857498</v>
      </c>
      <c r="O94" s="85">
        <f t="shared" si="28"/>
        <v>134.814528</v>
      </c>
      <c r="P94" s="85">
        <f t="shared" si="29"/>
        <v>0.1854720000000043</v>
      </c>
      <c r="Q94" s="88">
        <f t="shared" si="35"/>
        <v>0.89876351999999993</v>
      </c>
      <c r="R94" s="6">
        <f t="shared" si="38"/>
        <v>8204.369999999999</v>
      </c>
      <c r="S94" s="101">
        <f t="shared" si="30"/>
        <v>9764.0207369999989</v>
      </c>
      <c r="T94" s="101"/>
      <c r="U94" s="101"/>
      <c r="V94" s="102">
        <f t="shared" si="39"/>
        <v>3686.1299999999997</v>
      </c>
      <c r="W94" s="102">
        <f t="shared" si="40"/>
        <v>13450.150736999998</v>
      </c>
      <c r="X94" s="92">
        <f t="shared" si="36"/>
        <v>13005</v>
      </c>
      <c r="Y94" s="6">
        <f t="shared" si="41"/>
        <v>445.15073699999812</v>
      </c>
      <c r="Z94" s="4">
        <f t="shared" si="42"/>
        <v>3.4229199307958424E-2</v>
      </c>
      <c r="AA94" s="4">
        <f t="shared" si="43"/>
        <v>4.776874631795458E-2</v>
      </c>
      <c r="AB94" s="117">
        <f t="shared" si="37"/>
        <v>3.1611107555555573E-2</v>
      </c>
    </row>
    <row r="95" spans="1:28">
      <c r="A95" s="100" t="s">
        <v>338</v>
      </c>
      <c r="B95">
        <v>135</v>
      </c>
      <c r="C95" s="54">
        <v>112.96</v>
      </c>
      <c r="D95" s="55">
        <v>1.1935</v>
      </c>
      <c r="E95" s="19">
        <f t="shared" si="44"/>
        <v>0.21987850666666667</v>
      </c>
      <c r="F95" s="37">
        <f t="shared" si="26"/>
        <v>0.18490856296296282</v>
      </c>
      <c r="H95" s="41">
        <f t="shared" si="27"/>
        <v>24.962655999999981</v>
      </c>
      <c r="I95" t="s">
        <v>7</v>
      </c>
      <c r="J95" s="92" t="s">
        <v>339</v>
      </c>
      <c r="K95" s="77">
        <f t="shared" si="31"/>
        <v>43609</v>
      </c>
      <c r="L95" s="77" t="str">
        <f t="shared" ca="1" si="32"/>
        <v>2019-12-31</v>
      </c>
      <c r="M95" s="79">
        <f t="shared" ca="1" si="33"/>
        <v>29970</v>
      </c>
      <c r="N95" s="95">
        <f t="shared" ca="1" si="34"/>
        <v>0.30401633099766412</v>
      </c>
      <c r="O95" s="85">
        <f t="shared" si="28"/>
        <v>134.81775999999999</v>
      </c>
      <c r="P95" s="85">
        <f t="shared" si="29"/>
        <v>0.18224000000000729</v>
      </c>
      <c r="Q95" s="88">
        <f t="shared" si="35"/>
        <v>0.89878506666666658</v>
      </c>
      <c r="R95" s="6">
        <f t="shared" si="38"/>
        <v>8317.3299999999981</v>
      </c>
      <c r="S95" s="101">
        <f t="shared" si="30"/>
        <v>9926.7333549999985</v>
      </c>
      <c r="T95" s="101"/>
      <c r="U95" s="101"/>
      <c r="V95" s="102">
        <f t="shared" si="39"/>
        <v>3686.1299999999997</v>
      </c>
      <c r="W95" s="102">
        <f t="shared" si="40"/>
        <v>13612.863354999998</v>
      </c>
      <c r="X95" s="92">
        <f t="shared" si="36"/>
        <v>13140</v>
      </c>
      <c r="Y95" s="6">
        <f t="shared" si="41"/>
        <v>472.86335499999768</v>
      </c>
      <c r="Z95" s="4">
        <f t="shared" si="42"/>
        <v>3.5986556697107819E-2</v>
      </c>
      <c r="AA95" s="4">
        <f t="shared" si="43"/>
        <v>5.0017966716275675E-2</v>
      </c>
      <c r="AB95" s="117">
        <f t="shared" si="37"/>
        <v>3.4969943703703849E-2</v>
      </c>
    </row>
    <row r="96" spans="1:28">
      <c r="A96" s="100" t="s">
        <v>340</v>
      </c>
      <c r="B96">
        <v>135</v>
      </c>
      <c r="C96" s="54">
        <v>111.64</v>
      </c>
      <c r="D96" s="55">
        <v>1.2076</v>
      </c>
      <c r="E96" s="19">
        <f t="shared" si="44"/>
        <v>0.21987764266666668</v>
      </c>
      <c r="F96" s="37">
        <f t="shared" si="26"/>
        <v>0.17106225185185181</v>
      </c>
      <c r="H96" s="41">
        <f t="shared" si="27"/>
        <v>23.093403999999992</v>
      </c>
      <c r="I96" t="s">
        <v>7</v>
      </c>
      <c r="J96" s="92" t="s">
        <v>341</v>
      </c>
      <c r="K96" s="77">
        <f t="shared" si="31"/>
        <v>43612</v>
      </c>
      <c r="L96" s="77" t="str">
        <f t="shared" ca="1" si="32"/>
        <v>2019-12-31</v>
      </c>
      <c r="M96" s="79">
        <f t="shared" ca="1" si="33"/>
        <v>29565</v>
      </c>
      <c r="N96" s="95">
        <f t="shared" ca="1" si="34"/>
        <v>0.28510375308641966</v>
      </c>
      <c r="O96" s="85">
        <f t="shared" si="28"/>
        <v>134.816464</v>
      </c>
      <c r="P96" s="85">
        <f t="shared" si="29"/>
        <v>0.1835360000000037</v>
      </c>
      <c r="Q96" s="88">
        <f t="shared" si="35"/>
        <v>0.89877642666666668</v>
      </c>
      <c r="R96" s="6">
        <f t="shared" si="38"/>
        <v>8428.9699999999975</v>
      </c>
      <c r="S96" s="101">
        <f t="shared" si="30"/>
        <v>10178.824171999997</v>
      </c>
      <c r="T96" s="101"/>
      <c r="U96" s="101"/>
      <c r="V96" s="102">
        <f t="shared" si="39"/>
        <v>3686.1299999999997</v>
      </c>
      <c r="W96" s="102">
        <f t="shared" si="40"/>
        <v>13864.954171999996</v>
      </c>
      <c r="X96" s="92">
        <f t="shared" si="36"/>
        <v>13275</v>
      </c>
      <c r="Y96" s="6">
        <f t="shared" si="41"/>
        <v>589.95417199999611</v>
      </c>
      <c r="Z96" s="4">
        <f t="shared" si="42"/>
        <v>4.4440992241054245E-2</v>
      </c>
      <c r="AA96" s="4">
        <f t="shared" si="43"/>
        <v>6.1524890002679689E-2</v>
      </c>
      <c r="AB96" s="117">
        <f t="shared" si="37"/>
        <v>4.8815390814814869E-2</v>
      </c>
    </row>
    <row r="97" spans="1:28">
      <c r="A97" s="100" t="s">
        <v>358</v>
      </c>
      <c r="B97">
        <v>135</v>
      </c>
      <c r="C97" s="54">
        <v>110.6</v>
      </c>
      <c r="D97" s="55">
        <v>1.2190000000000001</v>
      </c>
      <c r="E97" s="19">
        <f t="shared" si="44"/>
        <v>0.21988093333333336</v>
      </c>
      <c r="F97" s="37">
        <f t="shared" si="26"/>
        <v>0.16015303703703693</v>
      </c>
      <c r="H97" s="41">
        <f t="shared" si="27"/>
        <v>21.620659999999987</v>
      </c>
      <c r="I97" t="s">
        <v>7</v>
      </c>
      <c r="J97" s="92" t="s">
        <v>349</v>
      </c>
      <c r="K97" s="77">
        <f t="shared" si="31"/>
        <v>43613</v>
      </c>
      <c r="L97" s="77" t="str">
        <f t="shared" ca="1" si="32"/>
        <v>2019-12-31</v>
      </c>
      <c r="M97" s="79">
        <f t="shared" ca="1" si="33"/>
        <v>29430</v>
      </c>
      <c r="N97" s="95">
        <f t="shared" ca="1" si="34"/>
        <v>0.26814613999320408</v>
      </c>
      <c r="O97" s="85">
        <f t="shared" si="28"/>
        <v>134.82140000000001</v>
      </c>
      <c r="P97" s="85">
        <f t="shared" si="29"/>
        <v>0.17859999999998877</v>
      </c>
      <c r="Q97" s="88">
        <f t="shared" si="35"/>
        <v>0.89880933333333346</v>
      </c>
      <c r="R97" s="6">
        <f t="shared" si="38"/>
        <v>8539.5699999999979</v>
      </c>
      <c r="S97" s="101">
        <f t="shared" si="30"/>
        <v>10409.735829999998</v>
      </c>
      <c r="T97" s="101"/>
      <c r="U97" s="101"/>
      <c r="V97" s="102">
        <f t="shared" si="39"/>
        <v>3686.1299999999997</v>
      </c>
      <c r="W97" s="102">
        <f t="shared" si="40"/>
        <v>14095.865829999997</v>
      </c>
      <c r="X97" s="92">
        <f t="shared" si="36"/>
        <v>13410</v>
      </c>
      <c r="Y97" s="6">
        <f t="shared" si="41"/>
        <v>685.865829999997</v>
      </c>
      <c r="Z97" s="4">
        <f t="shared" si="42"/>
        <v>5.1145848620432366E-2</v>
      </c>
      <c r="AA97" s="4">
        <f t="shared" si="43"/>
        <v>7.0534245110228433E-2</v>
      </c>
      <c r="AB97" s="117">
        <f t="shared" si="37"/>
        <v>5.9727896296296434E-2</v>
      </c>
    </row>
    <row r="98" spans="1:28">
      <c r="A98" s="100" t="s">
        <v>359</v>
      </c>
      <c r="B98">
        <v>135</v>
      </c>
      <c r="C98" s="54">
        <v>110.82</v>
      </c>
      <c r="D98" s="55">
        <v>1.2165999999999999</v>
      </c>
      <c r="E98" s="19">
        <f t="shared" si="44"/>
        <v>0.21988240799999997</v>
      </c>
      <c r="F98" s="37">
        <f t="shared" ref="F98:F129" si="45">IF(G98="",($F$1*C98-B98)/B98,H98/B98)</f>
        <v>0.16246075555555547</v>
      </c>
      <c r="H98" s="41">
        <f t="shared" ref="H98:H129" si="46">IF(G98="",$F$1*C98-B98,G98-B98)</f>
        <v>21.93220199999999</v>
      </c>
      <c r="I98" t="s">
        <v>7</v>
      </c>
      <c r="J98" s="92" t="s">
        <v>351</v>
      </c>
      <c r="K98" s="77">
        <f t="shared" si="31"/>
        <v>43614</v>
      </c>
      <c r="L98" s="77" t="str">
        <f t="shared" ca="1" si="32"/>
        <v>2019-12-31</v>
      </c>
      <c r="M98" s="79">
        <f t="shared" ca="1" si="33"/>
        <v>29295</v>
      </c>
      <c r="N98" s="95">
        <f t="shared" ca="1" si="34"/>
        <v>0.27326348284690205</v>
      </c>
      <c r="O98" s="85">
        <f t="shared" ref="O98:O129" si="47">D98*C98</f>
        <v>134.82361199999997</v>
      </c>
      <c r="P98" s="85">
        <f t="shared" ref="P98:P129" si="48">B98-O98</f>
        <v>0.1763880000000313</v>
      </c>
      <c r="Q98" s="88">
        <f t="shared" si="35"/>
        <v>0.8988240799999998</v>
      </c>
      <c r="R98" s="6">
        <f t="shared" si="38"/>
        <v>8650.3899999999976</v>
      </c>
      <c r="S98" s="101">
        <f t="shared" ref="S98:S129" si="49">R98*D98</f>
        <v>10524.064473999997</v>
      </c>
      <c r="T98" s="101"/>
      <c r="U98" s="101"/>
      <c r="V98" s="102">
        <f t="shared" si="39"/>
        <v>3686.1299999999997</v>
      </c>
      <c r="W98" s="102">
        <f t="shared" si="40"/>
        <v>14210.194473999996</v>
      </c>
      <c r="X98" s="92">
        <f t="shared" si="36"/>
        <v>13545</v>
      </c>
      <c r="Y98" s="6">
        <f t="shared" si="41"/>
        <v>665.19447399999626</v>
      </c>
      <c r="Z98" s="4">
        <f t="shared" si="42"/>
        <v>4.9109964857880772E-2</v>
      </c>
      <c r="AA98" s="4">
        <f t="shared" si="43"/>
        <v>6.7471675151411503E-2</v>
      </c>
      <c r="AB98" s="117">
        <f t="shared" si="37"/>
        <v>5.7421652444444499E-2</v>
      </c>
    </row>
    <row r="99" spans="1:28">
      <c r="A99" s="100" t="s">
        <v>360</v>
      </c>
      <c r="B99">
        <v>135</v>
      </c>
      <c r="C99" s="54">
        <v>111.41</v>
      </c>
      <c r="D99" s="55">
        <v>1.2101999999999999</v>
      </c>
      <c r="E99" s="19">
        <f t="shared" si="44"/>
        <v>0.21988558799999999</v>
      </c>
      <c r="F99" s="37">
        <f t="shared" si="45"/>
        <v>0.16864963703703695</v>
      </c>
      <c r="H99" s="41">
        <f t="shared" si="46"/>
        <v>22.767700999999988</v>
      </c>
      <c r="I99" t="s">
        <v>7</v>
      </c>
      <c r="J99" s="92" t="s">
        <v>353</v>
      </c>
      <c r="K99" s="77">
        <f t="shared" si="31"/>
        <v>43615</v>
      </c>
      <c r="L99" s="77" t="str">
        <f t="shared" ca="1" si="32"/>
        <v>2019-12-31</v>
      </c>
      <c r="M99" s="79">
        <f t="shared" ca="1" si="33"/>
        <v>29160</v>
      </c>
      <c r="N99" s="95">
        <f t="shared" ca="1" si="34"/>
        <v>0.28498665517832633</v>
      </c>
      <c r="O99" s="85">
        <f t="shared" si="47"/>
        <v>134.82838199999998</v>
      </c>
      <c r="P99" s="85">
        <f t="shared" si="48"/>
        <v>0.17161800000002359</v>
      </c>
      <c r="Q99" s="88">
        <f t="shared" si="35"/>
        <v>0.89885587999999983</v>
      </c>
      <c r="R99" s="6">
        <f t="shared" si="38"/>
        <v>8761.7999999999975</v>
      </c>
      <c r="S99" s="101">
        <f t="shared" si="49"/>
        <v>10603.530359999997</v>
      </c>
      <c r="T99" s="101"/>
      <c r="U99" s="101"/>
      <c r="V99" s="102">
        <f t="shared" si="39"/>
        <v>3686.1299999999997</v>
      </c>
      <c r="W99" s="102">
        <f t="shared" si="40"/>
        <v>14289.660359999996</v>
      </c>
      <c r="X99" s="92">
        <f t="shared" ref="X99:X130" si="50">X98+B99</f>
        <v>13680</v>
      </c>
      <c r="Y99" s="6">
        <f t="shared" si="41"/>
        <v>609.66035999999622</v>
      </c>
      <c r="Z99" s="4">
        <f t="shared" si="42"/>
        <v>4.4565815789473495E-2</v>
      </c>
      <c r="AA99" s="4">
        <f t="shared" si="43"/>
        <v>6.1003431103265893E-2</v>
      </c>
      <c r="AB99" s="117">
        <f t="shared" si="37"/>
        <v>5.1235950962963045E-2</v>
      </c>
    </row>
    <row r="100" spans="1:28">
      <c r="A100" s="100" t="s">
        <v>361</v>
      </c>
      <c r="B100">
        <v>135</v>
      </c>
      <c r="C100" s="54">
        <v>111.67</v>
      </c>
      <c r="D100" s="55">
        <v>1.2073</v>
      </c>
      <c r="E100" s="19">
        <f t="shared" si="44"/>
        <v>0.21987946066666669</v>
      </c>
      <c r="F100" s="37">
        <f t="shared" si="45"/>
        <v>0.17137694074074072</v>
      </c>
      <c r="H100" s="41">
        <f t="shared" si="46"/>
        <v>23.135886999999997</v>
      </c>
      <c r="I100" t="s">
        <v>7</v>
      </c>
      <c r="J100" s="92" t="s">
        <v>355</v>
      </c>
      <c r="K100" s="77">
        <f t="shared" si="31"/>
        <v>43616</v>
      </c>
      <c r="L100" s="77" t="str">
        <f t="shared" ca="1" si="32"/>
        <v>2019-12-31</v>
      </c>
      <c r="M100" s="79">
        <f t="shared" ca="1" si="33"/>
        <v>29025</v>
      </c>
      <c r="N100" s="95">
        <f t="shared" ca="1" si="34"/>
        <v>0.29094224823428078</v>
      </c>
      <c r="O100" s="85">
        <f t="shared" si="47"/>
        <v>134.81919100000002</v>
      </c>
      <c r="P100" s="85">
        <f t="shared" si="48"/>
        <v>0.18080899999998223</v>
      </c>
      <c r="Q100" s="88">
        <f t="shared" si="35"/>
        <v>0.89879460666666677</v>
      </c>
      <c r="R100" s="6">
        <f t="shared" ref="R100:R131" si="51">R99+C100-T100</f>
        <v>8873.4699999999975</v>
      </c>
      <c r="S100" s="101">
        <f t="shared" si="49"/>
        <v>10712.940330999998</v>
      </c>
      <c r="T100" s="101"/>
      <c r="U100" s="101"/>
      <c r="V100" s="102">
        <f t="shared" si="39"/>
        <v>3686.1299999999997</v>
      </c>
      <c r="W100" s="102">
        <f t="shared" si="40"/>
        <v>14399.070330999997</v>
      </c>
      <c r="X100" s="92">
        <f t="shared" si="50"/>
        <v>13815</v>
      </c>
      <c r="Y100" s="6">
        <f t="shared" si="41"/>
        <v>584.07033099999717</v>
      </c>
      <c r="Z100" s="4">
        <f t="shared" si="42"/>
        <v>4.2277982699963523E-2</v>
      </c>
      <c r="AA100" s="4">
        <f t="shared" si="43"/>
        <v>5.7663918186332541E-2</v>
      </c>
      <c r="AB100" s="117">
        <f t="shared" si="37"/>
        <v>4.8502519925925969E-2</v>
      </c>
    </row>
    <row r="101" spans="1:28">
      <c r="A101" s="100" t="s">
        <v>362</v>
      </c>
      <c r="B101">
        <v>135</v>
      </c>
      <c r="C101" s="54">
        <v>111.56</v>
      </c>
      <c r="D101" s="55">
        <v>1.2084999999999999</v>
      </c>
      <c r="E101" s="19">
        <f t="shared" si="44"/>
        <v>0.21988017333333332</v>
      </c>
      <c r="F101" s="37">
        <f t="shared" si="45"/>
        <v>0.17022308148148135</v>
      </c>
      <c r="H101" s="41">
        <f t="shared" si="46"/>
        <v>22.980115999999981</v>
      </c>
      <c r="I101" t="s">
        <v>7</v>
      </c>
      <c r="J101" s="92" t="s">
        <v>357</v>
      </c>
      <c r="K101" s="77">
        <f t="shared" si="31"/>
        <v>43619</v>
      </c>
      <c r="L101" s="77" t="str">
        <f t="shared" ca="1" si="32"/>
        <v>2019-12-31</v>
      </c>
      <c r="M101" s="79">
        <f t="shared" ca="1" si="33"/>
        <v>28620</v>
      </c>
      <c r="N101" s="95">
        <f t="shared" ca="1" si="34"/>
        <v>0.29307275821104101</v>
      </c>
      <c r="O101" s="85">
        <f t="shared" si="47"/>
        <v>134.82025999999999</v>
      </c>
      <c r="P101" s="85">
        <f t="shared" si="48"/>
        <v>0.17974000000000956</v>
      </c>
      <c r="Q101" s="88">
        <f t="shared" si="35"/>
        <v>0.89880173333333324</v>
      </c>
      <c r="R101" s="6">
        <f t="shared" si="51"/>
        <v>8985.029999999997</v>
      </c>
      <c r="S101" s="101">
        <f t="shared" si="49"/>
        <v>10858.408754999995</v>
      </c>
      <c r="T101" s="101"/>
      <c r="U101" s="101"/>
      <c r="V101" s="102">
        <f t="shared" si="39"/>
        <v>3686.1299999999997</v>
      </c>
      <c r="W101" s="102">
        <f t="shared" si="40"/>
        <v>14544.538754999994</v>
      </c>
      <c r="X101" s="92">
        <f t="shared" si="50"/>
        <v>13950</v>
      </c>
      <c r="Y101" s="6">
        <f t="shared" si="41"/>
        <v>594.53875499999413</v>
      </c>
      <c r="Z101" s="4">
        <f t="shared" si="42"/>
        <v>4.2619265591397504E-2</v>
      </c>
      <c r="AA101" s="4">
        <f t="shared" si="43"/>
        <v>5.7925398022382835E-2</v>
      </c>
      <c r="AB101" s="117">
        <f t="shared" si="37"/>
        <v>4.9657091851851964E-2</v>
      </c>
    </row>
    <row r="102" spans="1:28">
      <c r="A102" s="100" t="s">
        <v>372</v>
      </c>
      <c r="B102">
        <v>135</v>
      </c>
      <c r="C102" s="54">
        <v>112.53</v>
      </c>
      <c r="D102" s="55">
        <v>1.1980999999999999</v>
      </c>
      <c r="E102" s="19">
        <f t="shared" si="44"/>
        <v>0.21988146200000003</v>
      </c>
      <c r="F102" s="37">
        <f t="shared" si="45"/>
        <v>0.18039802222222226</v>
      </c>
      <c r="H102" s="41">
        <f t="shared" si="46"/>
        <v>24.353733000000005</v>
      </c>
      <c r="I102" t="s">
        <v>7</v>
      </c>
      <c r="J102" s="92" t="s">
        <v>367</v>
      </c>
      <c r="K102" s="77">
        <f t="shared" si="31"/>
        <v>43620</v>
      </c>
      <c r="L102" s="77" t="str">
        <f t="shared" ca="1" si="32"/>
        <v>2019-12-31</v>
      </c>
      <c r="M102" s="79">
        <f t="shared" ca="1" si="33"/>
        <v>28485</v>
      </c>
      <c r="N102" s="95">
        <f t="shared" ca="1" si="34"/>
        <v>0.31206292943654562</v>
      </c>
      <c r="O102" s="85">
        <f t="shared" si="47"/>
        <v>134.822193</v>
      </c>
      <c r="P102" s="85">
        <f t="shared" si="48"/>
        <v>0.17780700000000138</v>
      </c>
      <c r="Q102" s="88">
        <f t="shared" si="35"/>
        <v>0.89881462000000001</v>
      </c>
      <c r="R102" s="6">
        <f t="shared" si="51"/>
        <v>9097.5599999999977</v>
      </c>
      <c r="S102" s="101">
        <f t="shared" si="49"/>
        <v>10899.786635999997</v>
      </c>
      <c r="T102" s="101"/>
      <c r="U102" s="101"/>
      <c r="V102" s="102">
        <f t="shared" si="39"/>
        <v>3686.1299999999997</v>
      </c>
      <c r="W102" s="102">
        <f t="shared" si="40"/>
        <v>14585.916635999996</v>
      </c>
      <c r="X102" s="92">
        <f t="shared" si="50"/>
        <v>14085</v>
      </c>
      <c r="Y102" s="6">
        <f t="shared" si="41"/>
        <v>500.91663599999629</v>
      </c>
      <c r="Z102" s="4">
        <f t="shared" si="42"/>
        <v>3.5563836421725004E-2</v>
      </c>
      <c r="AA102" s="4">
        <f t="shared" si="43"/>
        <v>4.8170295041672473E-2</v>
      </c>
      <c r="AB102" s="117">
        <f t="shared" si="37"/>
        <v>3.9483439777777768E-2</v>
      </c>
    </row>
    <row r="103" spans="1:28">
      <c r="A103" s="100" t="s">
        <v>373</v>
      </c>
      <c r="B103">
        <v>135</v>
      </c>
      <c r="C103" s="54">
        <v>112.54</v>
      </c>
      <c r="D103" s="55">
        <v>1.198</v>
      </c>
      <c r="E103" s="19">
        <f t="shared" si="44"/>
        <v>0.21988194666666669</v>
      </c>
      <c r="F103" s="37">
        <f t="shared" si="45"/>
        <v>0.18050291851851857</v>
      </c>
      <c r="H103" s="41">
        <f t="shared" si="46"/>
        <v>24.367894000000007</v>
      </c>
      <c r="I103" t="s">
        <v>7</v>
      </c>
      <c r="J103" s="92" t="s">
        <v>369</v>
      </c>
      <c r="K103" s="77">
        <f t="shared" si="31"/>
        <v>43621</v>
      </c>
      <c r="L103" s="77" t="str">
        <f t="shared" ca="1" si="32"/>
        <v>2019-12-31</v>
      </c>
      <c r="M103" s="79">
        <f t="shared" ca="1" si="33"/>
        <v>28350</v>
      </c>
      <c r="N103" s="95">
        <f t="shared" ca="1" si="34"/>
        <v>0.31373126313932992</v>
      </c>
      <c r="O103" s="85">
        <f t="shared" si="47"/>
        <v>134.82292000000001</v>
      </c>
      <c r="P103" s="85">
        <f t="shared" si="48"/>
        <v>0.17707999999998947</v>
      </c>
      <c r="Q103" s="88">
        <f t="shared" si="35"/>
        <v>0.89881946666666679</v>
      </c>
      <c r="R103" s="6">
        <f t="shared" si="51"/>
        <v>9210.0999999999985</v>
      </c>
      <c r="S103" s="101">
        <f t="shared" si="49"/>
        <v>11033.699799999999</v>
      </c>
      <c r="T103" s="101"/>
      <c r="U103" s="101"/>
      <c r="V103" s="102">
        <f t="shared" si="39"/>
        <v>3686.1299999999997</v>
      </c>
      <c r="W103" s="102">
        <f t="shared" si="40"/>
        <v>14719.829799999998</v>
      </c>
      <c r="X103" s="92">
        <f t="shared" si="50"/>
        <v>14220</v>
      </c>
      <c r="Y103" s="6">
        <f t="shared" si="41"/>
        <v>499.8297999999977</v>
      </c>
      <c r="Z103" s="4">
        <f t="shared" si="42"/>
        <v>3.5149774964838176E-2</v>
      </c>
      <c r="AA103" s="4">
        <f t="shared" si="43"/>
        <v>4.7449778666339926E-2</v>
      </c>
      <c r="AB103" s="117">
        <f t="shared" si="37"/>
        <v>3.9379028148148115E-2</v>
      </c>
    </row>
    <row r="104" spans="1:28">
      <c r="A104" s="100" t="s">
        <v>374</v>
      </c>
      <c r="B104">
        <v>135</v>
      </c>
      <c r="C104" s="54">
        <v>113.48</v>
      </c>
      <c r="D104" s="55">
        <v>1.1880999999999999</v>
      </c>
      <c r="E104" s="19">
        <f t="shared" si="44"/>
        <v>0.21988372533333334</v>
      </c>
      <c r="F104" s="37">
        <f t="shared" si="45"/>
        <v>0.19036317037037037</v>
      </c>
      <c r="H104" s="41">
        <f t="shared" si="46"/>
        <v>25.699027999999998</v>
      </c>
      <c r="I104" t="s">
        <v>7</v>
      </c>
      <c r="J104" s="92" t="s">
        <v>371</v>
      </c>
      <c r="K104" s="77">
        <f t="shared" si="31"/>
        <v>43622</v>
      </c>
      <c r="L104" s="77" t="str">
        <f t="shared" ca="1" si="32"/>
        <v>2019-12-31</v>
      </c>
      <c r="M104" s="79">
        <f t="shared" ca="1" si="33"/>
        <v>28215</v>
      </c>
      <c r="N104" s="95">
        <f t="shared" ca="1" si="34"/>
        <v>0.33245242672337405</v>
      </c>
      <c r="O104" s="85">
        <f t="shared" si="47"/>
        <v>134.82558800000001</v>
      </c>
      <c r="P104" s="85">
        <f t="shared" si="48"/>
        <v>0.17441199999998958</v>
      </c>
      <c r="Q104" s="88">
        <f t="shared" si="35"/>
        <v>0.89883725333333342</v>
      </c>
      <c r="R104" s="6">
        <f t="shared" si="51"/>
        <v>9323.5799999999981</v>
      </c>
      <c r="S104" s="101">
        <f t="shared" si="49"/>
        <v>11077.345397999998</v>
      </c>
      <c r="T104" s="101"/>
      <c r="U104" s="101"/>
      <c r="V104" s="102">
        <f t="shared" si="39"/>
        <v>3686.1299999999997</v>
      </c>
      <c r="W104" s="102">
        <f t="shared" si="40"/>
        <v>14763.475397999997</v>
      </c>
      <c r="X104" s="92">
        <f t="shared" si="50"/>
        <v>14355</v>
      </c>
      <c r="Y104" s="6">
        <f t="shared" si="41"/>
        <v>408.47539799999686</v>
      </c>
      <c r="Z104" s="4">
        <f t="shared" si="42"/>
        <v>2.8455269801462624E-2</v>
      </c>
      <c r="AA104" s="4">
        <f t="shared" si="43"/>
        <v>3.8286659974298809E-2</v>
      </c>
      <c r="AB104" s="117">
        <f t="shared" si="37"/>
        <v>2.9520554962962964E-2</v>
      </c>
    </row>
    <row r="105" spans="1:28">
      <c r="A105" s="100" t="s">
        <v>385</v>
      </c>
      <c r="B105">
        <v>135</v>
      </c>
      <c r="C105" s="54">
        <v>112.13</v>
      </c>
      <c r="D105" s="55">
        <v>1.2023999999999999</v>
      </c>
      <c r="E105" s="19">
        <f t="shared" si="44"/>
        <v>0.219883408</v>
      </c>
      <c r="F105" s="37">
        <f t="shared" si="45"/>
        <v>0.1762021703703702</v>
      </c>
      <c r="H105" s="41">
        <f t="shared" si="46"/>
        <v>23.787292999999977</v>
      </c>
      <c r="I105" t="s">
        <v>7</v>
      </c>
      <c r="J105" s="92" t="s">
        <v>376</v>
      </c>
      <c r="K105" s="77">
        <f t="shared" si="31"/>
        <v>43626</v>
      </c>
      <c r="L105" s="77" t="str">
        <f t="shared" ca="1" si="32"/>
        <v>2019-12-31</v>
      </c>
      <c r="M105" s="79">
        <f t="shared" ca="1" si="33"/>
        <v>27675</v>
      </c>
      <c r="N105" s="95">
        <f t="shared" ca="1" si="34"/>
        <v>0.31372581553748841</v>
      </c>
      <c r="O105" s="85">
        <f t="shared" si="47"/>
        <v>134.82511199999999</v>
      </c>
      <c r="P105" s="85">
        <f t="shared" si="48"/>
        <v>0.17488800000000992</v>
      </c>
      <c r="Q105" s="88">
        <f t="shared" si="35"/>
        <v>0.89883407999999998</v>
      </c>
      <c r="R105" s="6">
        <f t="shared" si="51"/>
        <v>9435.7099999999973</v>
      </c>
      <c r="S105" s="101">
        <f t="shared" si="49"/>
        <v>11345.497703999996</v>
      </c>
      <c r="T105" s="101"/>
      <c r="U105" s="101"/>
      <c r="V105" s="102">
        <f t="shared" si="39"/>
        <v>3686.1299999999997</v>
      </c>
      <c r="W105" s="102">
        <f t="shared" si="40"/>
        <v>15031.627703999995</v>
      </c>
      <c r="X105" s="92">
        <f t="shared" si="50"/>
        <v>14490</v>
      </c>
      <c r="Y105" s="6">
        <f t="shared" si="41"/>
        <v>541.62770399999499</v>
      </c>
      <c r="Z105" s="4">
        <f t="shared" si="42"/>
        <v>3.7379413664595962E-2</v>
      </c>
      <c r="AA105" s="4">
        <f t="shared" si="43"/>
        <v>5.0132749098239282E-2</v>
      </c>
      <c r="AB105" s="117">
        <f t="shared" si="37"/>
        <v>4.3681237629629804E-2</v>
      </c>
    </row>
    <row r="106" spans="1:28">
      <c r="A106" s="100" t="s">
        <v>386</v>
      </c>
      <c r="B106">
        <v>135</v>
      </c>
      <c r="C106" s="54">
        <v>108.93</v>
      </c>
      <c r="D106" s="55">
        <v>1.2378</v>
      </c>
      <c r="E106" s="19">
        <f t="shared" si="44"/>
        <v>0.21988903600000004</v>
      </c>
      <c r="F106" s="37">
        <f t="shared" si="45"/>
        <v>0.14263535555555559</v>
      </c>
      <c r="H106" s="41">
        <f t="shared" si="46"/>
        <v>19.255773000000005</v>
      </c>
      <c r="I106" t="s">
        <v>7</v>
      </c>
      <c r="J106" s="92" t="s">
        <v>378</v>
      </c>
      <c r="K106" s="77">
        <f t="shared" si="31"/>
        <v>43627</v>
      </c>
      <c r="L106" s="77" t="str">
        <f t="shared" ca="1" si="32"/>
        <v>2019-12-31</v>
      </c>
      <c r="M106" s="79">
        <f t="shared" ca="1" si="33"/>
        <v>27540</v>
      </c>
      <c r="N106" s="95">
        <f t="shared" ca="1" si="34"/>
        <v>0.25520541557734211</v>
      </c>
      <c r="O106" s="85">
        <f t="shared" si="47"/>
        <v>134.83355400000002</v>
      </c>
      <c r="P106" s="85">
        <f t="shared" si="48"/>
        <v>0.16644599999997922</v>
      </c>
      <c r="Q106" s="88">
        <f t="shared" si="35"/>
        <v>0.89889036000000011</v>
      </c>
      <c r="R106" s="6">
        <f t="shared" si="51"/>
        <v>9544.6399999999976</v>
      </c>
      <c r="S106" s="101">
        <f t="shared" si="49"/>
        <v>11814.355391999998</v>
      </c>
      <c r="T106" s="101"/>
      <c r="U106" s="101"/>
      <c r="V106" s="102">
        <f t="shared" si="39"/>
        <v>3686.1299999999997</v>
      </c>
      <c r="W106" s="102">
        <f t="shared" si="40"/>
        <v>15500.485391999997</v>
      </c>
      <c r="X106" s="92">
        <f t="shared" si="50"/>
        <v>14625</v>
      </c>
      <c r="Y106" s="6">
        <f t="shared" si="41"/>
        <v>875.48539199999686</v>
      </c>
      <c r="Z106" s="4">
        <f t="shared" si="42"/>
        <v>5.9862249025640857E-2</v>
      </c>
      <c r="AA106" s="4">
        <f t="shared" si="43"/>
        <v>8.0034353822652227E-2</v>
      </c>
      <c r="AB106" s="117">
        <f t="shared" si="37"/>
        <v>7.7253680444444445E-2</v>
      </c>
    </row>
    <row r="107" spans="1:28">
      <c r="A107" s="100" t="s">
        <v>387</v>
      </c>
      <c r="B107">
        <v>135</v>
      </c>
      <c r="C107" s="54">
        <v>109.7</v>
      </c>
      <c r="D107" s="55">
        <v>1.2291000000000001</v>
      </c>
      <c r="E107" s="19">
        <f t="shared" si="44"/>
        <v>0.21988818000000004</v>
      </c>
      <c r="F107" s="37">
        <f t="shared" si="45"/>
        <v>0.15071237037037039</v>
      </c>
      <c r="H107" s="41">
        <f t="shared" si="46"/>
        <v>20.346170000000001</v>
      </c>
      <c r="I107" t="s">
        <v>7</v>
      </c>
      <c r="J107" s="92" t="s">
        <v>380</v>
      </c>
      <c r="K107" s="77">
        <f t="shared" si="31"/>
        <v>43628</v>
      </c>
      <c r="L107" s="77" t="str">
        <f t="shared" ca="1" si="32"/>
        <v>2019-12-31</v>
      </c>
      <c r="M107" s="79">
        <f t="shared" ca="1" si="33"/>
        <v>27405</v>
      </c>
      <c r="N107" s="95">
        <f t="shared" ca="1" si="34"/>
        <v>0.27098529647874475</v>
      </c>
      <c r="O107" s="85">
        <f t="shared" si="47"/>
        <v>134.83227000000002</v>
      </c>
      <c r="P107" s="85">
        <f t="shared" si="48"/>
        <v>0.16772999999997751</v>
      </c>
      <c r="Q107" s="88">
        <f t="shared" si="35"/>
        <v>0.89888180000000018</v>
      </c>
      <c r="R107" s="6">
        <f t="shared" si="51"/>
        <v>9654.3399999999983</v>
      </c>
      <c r="S107" s="101">
        <f t="shared" si="49"/>
        <v>11866.149293999999</v>
      </c>
      <c r="T107" s="101"/>
      <c r="U107" s="101"/>
      <c r="V107" s="102">
        <f t="shared" si="39"/>
        <v>3686.1299999999997</v>
      </c>
      <c r="W107" s="102">
        <f t="shared" si="40"/>
        <v>15552.279293999998</v>
      </c>
      <c r="X107" s="92">
        <f t="shared" si="50"/>
        <v>14760</v>
      </c>
      <c r="Y107" s="6">
        <f t="shared" si="41"/>
        <v>792.27929399999812</v>
      </c>
      <c r="Z107" s="4">
        <f t="shared" si="42"/>
        <v>5.3677458943089285E-2</v>
      </c>
      <c r="AA107" s="4">
        <f t="shared" si="43"/>
        <v>7.1544933613993944E-2</v>
      </c>
      <c r="AB107" s="117">
        <f t="shared" si="37"/>
        <v>6.9175809629629659E-2</v>
      </c>
    </row>
    <row r="108" spans="1:28">
      <c r="A108" s="100" t="s">
        <v>388</v>
      </c>
      <c r="B108">
        <v>135</v>
      </c>
      <c r="C108" s="54">
        <v>109.88</v>
      </c>
      <c r="D108" s="55">
        <v>1.2274</v>
      </c>
      <c r="E108" s="19">
        <f t="shared" si="44"/>
        <v>0.21991114133333334</v>
      </c>
      <c r="F108" s="37">
        <f t="shared" si="45"/>
        <v>0.15260050370370368</v>
      </c>
      <c r="H108" s="41">
        <f t="shared" si="46"/>
        <v>20.601067999999998</v>
      </c>
      <c r="I108" t="s">
        <v>7</v>
      </c>
      <c r="J108" s="92" t="s">
        <v>382</v>
      </c>
      <c r="K108" s="77">
        <f t="shared" si="31"/>
        <v>43629</v>
      </c>
      <c r="L108" s="77" t="str">
        <f t="shared" ca="1" si="32"/>
        <v>2019-12-31</v>
      </c>
      <c r="M108" s="79">
        <f t="shared" ca="1" si="33"/>
        <v>27270</v>
      </c>
      <c r="N108" s="95">
        <f t="shared" ca="1" si="34"/>
        <v>0.27573853392005865</v>
      </c>
      <c r="O108" s="85">
        <f t="shared" si="47"/>
        <v>134.86671200000001</v>
      </c>
      <c r="P108" s="85">
        <f t="shared" si="48"/>
        <v>0.13328799999999319</v>
      </c>
      <c r="Q108" s="88">
        <f t="shared" si="35"/>
        <v>0.89911141333333333</v>
      </c>
      <c r="R108" s="6">
        <f t="shared" si="51"/>
        <v>9764.2199999999975</v>
      </c>
      <c r="S108" s="101">
        <f t="shared" si="49"/>
        <v>11984.603627999997</v>
      </c>
      <c r="T108" s="101"/>
      <c r="U108" s="101"/>
      <c r="V108" s="102">
        <f t="shared" si="39"/>
        <v>3686.1299999999997</v>
      </c>
      <c r="W108" s="102">
        <f t="shared" si="40"/>
        <v>15670.733627999996</v>
      </c>
      <c r="X108" s="92">
        <f t="shared" si="50"/>
        <v>14895</v>
      </c>
      <c r="Y108" s="6">
        <f t="shared" si="41"/>
        <v>775.73362799999632</v>
      </c>
      <c r="Z108" s="4">
        <f t="shared" si="42"/>
        <v>5.2080136153071166E-2</v>
      </c>
      <c r="AA108" s="4">
        <f t="shared" si="43"/>
        <v>6.9207121502880886E-2</v>
      </c>
      <c r="AB108" s="117">
        <f t="shared" si="37"/>
        <v>6.731063762962966E-2</v>
      </c>
    </row>
    <row r="109" spans="1:28">
      <c r="A109" s="100" t="s">
        <v>389</v>
      </c>
      <c r="B109">
        <v>135</v>
      </c>
      <c r="C109" s="54">
        <v>110.64</v>
      </c>
      <c r="D109" s="55">
        <v>1.2185999999999999</v>
      </c>
      <c r="E109" s="19">
        <f t="shared" si="44"/>
        <v>0.219883936</v>
      </c>
      <c r="F109" s="37">
        <f t="shared" si="45"/>
        <v>0.16057262222222216</v>
      </c>
      <c r="H109" s="41">
        <f t="shared" si="46"/>
        <v>21.677303999999992</v>
      </c>
      <c r="I109" t="s">
        <v>7</v>
      </c>
      <c r="J109" s="92" t="s">
        <v>384</v>
      </c>
      <c r="K109" s="77">
        <f t="shared" si="31"/>
        <v>43630</v>
      </c>
      <c r="L109" s="77" t="str">
        <f t="shared" ca="1" si="32"/>
        <v>2019-12-31</v>
      </c>
      <c r="M109" s="79">
        <f t="shared" ca="1" si="33"/>
        <v>27135</v>
      </c>
      <c r="N109" s="95">
        <f t="shared" ca="1" si="34"/>
        <v>0.29158710005527905</v>
      </c>
      <c r="O109" s="85">
        <f t="shared" si="47"/>
        <v>134.82590399999998</v>
      </c>
      <c r="P109" s="85">
        <f t="shared" si="48"/>
        <v>0.17409600000002001</v>
      </c>
      <c r="Q109" s="88">
        <f t="shared" si="35"/>
        <v>0.89883935999999987</v>
      </c>
      <c r="R109" s="6">
        <f t="shared" si="51"/>
        <v>9874.8599999999969</v>
      </c>
      <c r="S109" s="101">
        <f t="shared" si="49"/>
        <v>12033.504395999995</v>
      </c>
      <c r="T109" s="101"/>
      <c r="U109" s="101"/>
      <c r="V109" s="102">
        <f t="shared" si="39"/>
        <v>3686.1299999999997</v>
      </c>
      <c r="W109" s="102">
        <f t="shared" si="40"/>
        <v>15719.634395999994</v>
      </c>
      <c r="X109" s="92">
        <f t="shared" si="50"/>
        <v>15030</v>
      </c>
      <c r="Y109" s="6">
        <f t="shared" si="41"/>
        <v>689.63439599999401</v>
      </c>
      <c r="Z109" s="4">
        <f t="shared" si="42"/>
        <v>4.5883858682634227E-2</v>
      </c>
      <c r="AA109" s="4">
        <f t="shared" si="43"/>
        <v>6.0793573621700014E-2</v>
      </c>
      <c r="AB109" s="117">
        <f t="shared" si="37"/>
        <v>5.9311313777777847E-2</v>
      </c>
    </row>
    <row r="110" spans="1:28">
      <c r="A110" s="100" t="s">
        <v>400</v>
      </c>
      <c r="B110">
        <v>135</v>
      </c>
      <c r="C110" s="54">
        <v>110.66</v>
      </c>
      <c r="D110" s="55">
        <v>1.2183999999999999</v>
      </c>
      <c r="E110" s="19">
        <f t="shared" si="44"/>
        <v>0.21988542933333333</v>
      </c>
      <c r="F110" s="37">
        <f t="shared" si="45"/>
        <v>0.16078241481481478</v>
      </c>
      <c r="H110" s="41">
        <f t="shared" si="46"/>
        <v>21.705625999999995</v>
      </c>
      <c r="I110" t="s">
        <v>7</v>
      </c>
      <c r="J110" s="92" t="s">
        <v>391</v>
      </c>
      <c r="K110" s="77">
        <f t="shared" si="31"/>
        <v>43633</v>
      </c>
      <c r="L110" s="77" t="str">
        <f t="shared" ca="1" si="32"/>
        <v>2019-12-31</v>
      </c>
      <c r="M110" s="79">
        <f t="shared" ca="1" si="33"/>
        <v>26730</v>
      </c>
      <c r="N110" s="95">
        <f t="shared" ca="1" si="34"/>
        <v>0.29639182528993629</v>
      </c>
      <c r="O110" s="85">
        <f t="shared" si="47"/>
        <v>134.82814399999998</v>
      </c>
      <c r="P110" s="85">
        <f t="shared" si="48"/>
        <v>0.17185600000001955</v>
      </c>
      <c r="Q110" s="88">
        <f t="shared" si="35"/>
        <v>0.89885429333333322</v>
      </c>
      <c r="R110" s="6">
        <f t="shared" si="51"/>
        <v>9985.5199999999968</v>
      </c>
      <c r="S110" s="101">
        <f t="shared" si="49"/>
        <v>12166.357567999996</v>
      </c>
      <c r="T110" s="101"/>
      <c r="U110" s="101"/>
      <c r="V110" s="102">
        <f t="shared" si="39"/>
        <v>3686.1299999999997</v>
      </c>
      <c r="W110" s="102">
        <f t="shared" si="40"/>
        <v>15852.487567999995</v>
      </c>
      <c r="X110" s="92">
        <f t="shared" si="50"/>
        <v>15165</v>
      </c>
      <c r="Y110" s="6">
        <f t="shared" si="41"/>
        <v>687.48756799999501</v>
      </c>
      <c r="Z110" s="4">
        <f t="shared" si="42"/>
        <v>4.5333832377183914E-2</v>
      </c>
      <c r="AA110" s="4">
        <f t="shared" si="43"/>
        <v>5.9891571905596575E-2</v>
      </c>
      <c r="AB110" s="117">
        <f t="shared" si="37"/>
        <v>5.9103014518518543E-2</v>
      </c>
    </row>
    <row r="111" spans="1:28">
      <c r="A111" s="100" t="s">
        <v>401</v>
      </c>
      <c r="B111">
        <v>135</v>
      </c>
      <c r="C111" s="54">
        <v>110.3</v>
      </c>
      <c r="D111" s="55">
        <v>1.2222999999999999</v>
      </c>
      <c r="E111" s="19">
        <f t="shared" si="44"/>
        <v>0.21987979333333335</v>
      </c>
      <c r="F111" s="37">
        <f t="shared" si="45"/>
        <v>0.15700614814814795</v>
      </c>
      <c r="H111" s="41">
        <f t="shared" si="46"/>
        <v>21.195829999999972</v>
      </c>
      <c r="I111" t="s">
        <v>7</v>
      </c>
      <c r="J111" s="92" t="s">
        <v>393</v>
      </c>
      <c r="K111" s="77">
        <f t="shared" si="31"/>
        <v>43634</v>
      </c>
      <c r="L111" s="77" t="str">
        <f t="shared" ca="1" si="32"/>
        <v>2019-12-31</v>
      </c>
      <c r="M111" s="79">
        <f t="shared" ca="1" si="33"/>
        <v>26595</v>
      </c>
      <c r="N111" s="95">
        <f t="shared" ca="1" si="34"/>
        <v>0.29089971611205079</v>
      </c>
      <c r="O111" s="85">
        <f t="shared" si="47"/>
        <v>134.81968999999998</v>
      </c>
      <c r="P111" s="85">
        <f t="shared" si="48"/>
        <v>0.18031000000001995</v>
      </c>
      <c r="Q111" s="88">
        <f t="shared" si="35"/>
        <v>0.89879793333333324</v>
      </c>
      <c r="R111" s="6">
        <f t="shared" si="51"/>
        <v>10095.819999999996</v>
      </c>
      <c r="S111" s="101">
        <f t="shared" si="49"/>
        <v>12340.120785999994</v>
      </c>
      <c r="T111" s="101"/>
      <c r="U111" s="101"/>
      <c r="V111" s="102">
        <f t="shared" si="39"/>
        <v>3686.1299999999997</v>
      </c>
      <c r="W111" s="102">
        <f t="shared" si="40"/>
        <v>16026.250785999993</v>
      </c>
      <c r="X111" s="92">
        <f t="shared" si="50"/>
        <v>15300</v>
      </c>
      <c r="Y111" s="6">
        <f t="shared" si="41"/>
        <v>726.25078599999324</v>
      </c>
      <c r="Z111" s="4">
        <f t="shared" si="42"/>
        <v>4.7467371633986399E-2</v>
      </c>
      <c r="AA111" s="4">
        <f t="shared" si="43"/>
        <v>6.2533056250844377E-2</v>
      </c>
      <c r="AB111" s="117">
        <f t="shared" si="37"/>
        <v>6.2873645185185401E-2</v>
      </c>
    </row>
    <row r="112" spans="1:28">
      <c r="A112" s="100" t="s">
        <v>402</v>
      </c>
      <c r="B112">
        <v>135</v>
      </c>
      <c r="C112" s="54">
        <v>108.75</v>
      </c>
      <c r="D112" s="55">
        <v>1.2397</v>
      </c>
      <c r="E112" s="19">
        <f t="shared" si="44"/>
        <v>0.21987825</v>
      </c>
      <c r="F112" s="37">
        <f t="shared" si="45"/>
        <v>0.14074722222222208</v>
      </c>
      <c r="H112" s="41">
        <f t="shared" si="46"/>
        <v>19.000874999999979</v>
      </c>
      <c r="I112" t="s">
        <v>7</v>
      </c>
      <c r="J112" s="92" t="s">
        <v>395</v>
      </c>
      <c r="K112" s="77">
        <f t="shared" si="31"/>
        <v>43635</v>
      </c>
      <c r="L112" s="77" t="str">
        <f t="shared" ca="1" si="32"/>
        <v>2019-12-31</v>
      </c>
      <c r="M112" s="79">
        <f t="shared" ca="1" si="33"/>
        <v>26460</v>
      </c>
      <c r="N112" s="95">
        <f t="shared" ca="1" si="34"/>
        <v>0.2621057964852605</v>
      </c>
      <c r="O112" s="85">
        <f t="shared" si="47"/>
        <v>134.817375</v>
      </c>
      <c r="P112" s="85">
        <f t="shared" si="48"/>
        <v>0.18262500000000159</v>
      </c>
      <c r="Q112" s="88">
        <f t="shared" si="35"/>
        <v>0.89878250000000004</v>
      </c>
      <c r="R112" s="6">
        <f t="shared" si="51"/>
        <v>10204.569999999996</v>
      </c>
      <c r="S112" s="101">
        <f t="shared" si="49"/>
        <v>12650.605428999996</v>
      </c>
      <c r="T112" s="101"/>
      <c r="U112" s="101"/>
      <c r="V112" s="102">
        <f t="shared" si="39"/>
        <v>3686.1299999999997</v>
      </c>
      <c r="W112" s="102">
        <f t="shared" si="40"/>
        <v>16336.735428999995</v>
      </c>
      <c r="X112" s="92">
        <f t="shared" si="50"/>
        <v>15435</v>
      </c>
      <c r="Y112" s="6">
        <f t="shared" si="41"/>
        <v>901.73542899999484</v>
      </c>
      <c r="Z112" s="4">
        <f t="shared" si="42"/>
        <v>5.8421472562357968E-2</v>
      </c>
      <c r="AA112" s="4">
        <f t="shared" si="43"/>
        <v>7.675082190882998E-2</v>
      </c>
      <c r="AB112" s="117">
        <f t="shared" si="37"/>
        <v>7.9131027777777918E-2</v>
      </c>
    </row>
    <row r="113" spans="1:28">
      <c r="A113" s="100" t="s">
        <v>403</v>
      </c>
      <c r="B113">
        <v>135</v>
      </c>
      <c r="C113" s="54">
        <v>105.71</v>
      </c>
      <c r="D113" s="55">
        <v>1.2755000000000001</v>
      </c>
      <c r="E113" s="19">
        <f t="shared" si="44"/>
        <v>0.21988873666666667</v>
      </c>
      <c r="F113" s="37">
        <f t="shared" si="45"/>
        <v>0.10885874814814794</v>
      </c>
      <c r="H113" s="41">
        <f t="shared" si="46"/>
        <v>14.695930999999973</v>
      </c>
      <c r="I113" t="s">
        <v>7</v>
      </c>
      <c r="J113" s="92" t="s">
        <v>397</v>
      </c>
      <c r="K113" s="77">
        <f t="shared" si="31"/>
        <v>43636</v>
      </c>
      <c r="L113" s="77" t="str">
        <f t="shared" ca="1" si="32"/>
        <v>2019-12-31</v>
      </c>
      <c r="M113" s="79">
        <f t="shared" ca="1" si="33"/>
        <v>26325</v>
      </c>
      <c r="N113" s="95">
        <f t="shared" ca="1" si="34"/>
        <v>0.20376124653371283</v>
      </c>
      <c r="O113" s="85">
        <f t="shared" si="47"/>
        <v>134.83310499999999</v>
      </c>
      <c r="P113" s="85">
        <f t="shared" si="48"/>
        <v>0.1668950000000109</v>
      </c>
      <c r="Q113" s="88">
        <f t="shared" si="35"/>
        <v>0.89888736666666658</v>
      </c>
      <c r="R113" s="6">
        <f t="shared" si="51"/>
        <v>10310.279999999995</v>
      </c>
      <c r="S113" s="101">
        <f t="shared" si="49"/>
        <v>13150.762139999995</v>
      </c>
      <c r="T113" s="101"/>
      <c r="U113" s="101"/>
      <c r="V113" s="102">
        <f t="shared" si="39"/>
        <v>3686.1299999999997</v>
      </c>
      <c r="W113" s="102">
        <f t="shared" si="40"/>
        <v>16836.892139999996</v>
      </c>
      <c r="X113" s="92">
        <f t="shared" si="50"/>
        <v>15570</v>
      </c>
      <c r="Y113" s="6">
        <f t="shared" si="41"/>
        <v>1266.8921399999963</v>
      </c>
      <c r="Z113" s="4">
        <f t="shared" si="42"/>
        <v>8.1367510597302184E-2</v>
      </c>
      <c r="AA113" s="4">
        <f t="shared" si="43"/>
        <v>0.10660602480505044</v>
      </c>
      <c r="AB113" s="117">
        <f t="shared" si="37"/>
        <v>0.11102998851851872</v>
      </c>
    </row>
    <row r="114" spans="1:28">
      <c r="A114" s="100" t="s">
        <v>404</v>
      </c>
      <c r="B114">
        <v>135</v>
      </c>
      <c r="C114" s="54">
        <v>105.57</v>
      </c>
      <c r="D114" s="55">
        <v>1.2771999999999999</v>
      </c>
      <c r="E114" s="19">
        <f t="shared" si="44"/>
        <v>0.21988933599999999</v>
      </c>
      <c r="F114" s="37">
        <f t="shared" si="45"/>
        <v>0.10739019999999987</v>
      </c>
      <c r="H114" s="41">
        <f t="shared" si="46"/>
        <v>14.497676999999982</v>
      </c>
      <c r="I114" t="s">
        <v>7</v>
      </c>
      <c r="J114" s="92" t="s">
        <v>399</v>
      </c>
      <c r="K114" s="77">
        <f t="shared" si="31"/>
        <v>43637</v>
      </c>
      <c r="L114" s="77" t="str">
        <f t="shared" ca="1" si="32"/>
        <v>2019-12-31</v>
      </c>
      <c r="M114" s="79">
        <f t="shared" ca="1" si="33"/>
        <v>26190</v>
      </c>
      <c r="N114" s="95">
        <f t="shared" ca="1" si="34"/>
        <v>0.20204857216494818</v>
      </c>
      <c r="O114" s="85">
        <f t="shared" si="47"/>
        <v>134.83400399999999</v>
      </c>
      <c r="P114" s="85">
        <f t="shared" si="48"/>
        <v>0.16599600000000692</v>
      </c>
      <c r="Q114" s="88">
        <f t="shared" si="35"/>
        <v>0.89889335999999997</v>
      </c>
      <c r="R114" s="6">
        <f t="shared" si="51"/>
        <v>10415.849999999995</v>
      </c>
      <c r="S114" s="101">
        <f t="shared" si="49"/>
        <v>13303.123619999993</v>
      </c>
      <c r="T114" s="101"/>
      <c r="U114" s="101"/>
      <c r="V114" s="102">
        <f t="shared" si="39"/>
        <v>3686.1299999999997</v>
      </c>
      <c r="W114" s="102">
        <f t="shared" si="40"/>
        <v>16989.253619999992</v>
      </c>
      <c r="X114" s="92">
        <f t="shared" si="50"/>
        <v>15705</v>
      </c>
      <c r="Y114" s="6">
        <f t="shared" si="41"/>
        <v>1284.2536199999922</v>
      </c>
      <c r="Z114" s="4">
        <f t="shared" si="42"/>
        <v>8.1773551098375918E-2</v>
      </c>
      <c r="AA114" s="4">
        <f t="shared" si="43"/>
        <v>0.10685310848690377</v>
      </c>
      <c r="AB114" s="117">
        <f t="shared" si="37"/>
        <v>0.11249913600000012</v>
      </c>
    </row>
    <row r="115" spans="1:28">
      <c r="A115" s="100" t="s">
        <v>416</v>
      </c>
      <c r="B115">
        <v>135</v>
      </c>
      <c r="C115" s="54">
        <v>105.37</v>
      </c>
      <c r="D115" s="55">
        <v>1.2796000000000001</v>
      </c>
      <c r="E115" s="19">
        <f t="shared" si="44"/>
        <v>0.21988763466666666</v>
      </c>
      <c r="F115" s="37">
        <f t="shared" si="45"/>
        <v>0.10529227407407415</v>
      </c>
      <c r="H115" s="41">
        <f t="shared" si="46"/>
        <v>14.21445700000001</v>
      </c>
      <c r="I115" t="s">
        <v>7</v>
      </c>
      <c r="J115" s="92" t="s">
        <v>417</v>
      </c>
      <c r="K115" s="77">
        <f t="shared" si="31"/>
        <v>43640</v>
      </c>
      <c r="L115" s="77" t="str">
        <f t="shared" ca="1" si="32"/>
        <v>2019-12-31</v>
      </c>
      <c r="M115" s="79">
        <f t="shared" ca="1" si="33"/>
        <v>25785</v>
      </c>
      <c r="N115" s="95">
        <f t="shared" ca="1" si="34"/>
        <v>0.20121298448710503</v>
      </c>
      <c r="O115" s="85">
        <f t="shared" si="47"/>
        <v>134.83145200000001</v>
      </c>
      <c r="P115" s="85">
        <f t="shared" si="48"/>
        <v>0.16854799999998704</v>
      </c>
      <c r="Q115" s="88">
        <f t="shared" si="35"/>
        <v>0.89887634666666671</v>
      </c>
      <c r="R115" s="6">
        <f t="shared" si="51"/>
        <v>10521.219999999996</v>
      </c>
      <c r="S115" s="101">
        <f t="shared" si="49"/>
        <v>13462.953111999996</v>
      </c>
      <c r="T115" s="101"/>
      <c r="U115" s="101"/>
      <c r="V115" s="102">
        <f t="shared" si="39"/>
        <v>3686.1299999999997</v>
      </c>
      <c r="W115" s="102">
        <f t="shared" si="40"/>
        <v>17149.083111999997</v>
      </c>
      <c r="X115" s="92">
        <f t="shared" si="50"/>
        <v>15840</v>
      </c>
      <c r="Y115" s="6">
        <f t="shared" si="41"/>
        <v>1309.0831119999966</v>
      </c>
      <c r="Z115" s="4">
        <f t="shared" si="42"/>
        <v>8.2644135858585654E-2</v>
      </c>
      <c r="AA115" s="4">
        <f t="shared" si="43"/>
        <v>0.10770915864658703</v>
      </c>
      <c r="AB115" s="117">
        <f t="shared" si="37"/>
        <v>0.11459536059259251</v>
      </c>
    </row>
    <row r="116" spans="1:28">
      <c r="A116" s="100" t="s">
        <v>418</v>
      </c>
      <c r="B116">
        <v>135</v>
      </c>
      <c r="C116" s="54">
        <v>106.41</v>
      </c>
      <c r="D116" s="55">
        <v>1.2670999999999999</v>
      </c>
      <c r="E116" s="19">
        <f t="shared" si="44"/>
        <v>0.21988807399999999</v>
      </c>
      <c r="F116" s="37">
        <f t="shared" si="45"/>
        <v>0.1162014888888888</v>
      </c>
      <c r="H116" s="41">
        <f t="shared" si="46"/>
        <v>15.687200999999988</v>
      </c>
      <c r="I116" t="s">
        <v>7</v>
      </c>
      <c r="J116" s="92" t="s">
        <v>419</v>
      </c>
      <c r="K116" s="77">
        <f t="shared" si="31"/>
        <v>43641</v>
      </c>
      <c r="L116" s="77" t="str">
        <f t="shared" ca="1" si="32"/>
        <v>2019-12-31</v>
      </c>
      <c r="M116" s="79">
        <f t="shared" ca="1" si="33"/>
        <v>25650</v>
      </c>
      <c r="N116" s="95">
        <f t="shared" ca="1" si="34"/>
        <v>0.22322917602339162</v>
      </c>
      <c r="O116" s="85">
        <f t="shared" si="47"/>
        <v>134.832111</v>
      </c>
      <c r="P116" s="85">
        <f t="shared" si="48"/>
        <v>0.1678890000000024</v>
      </c>
      <c r="Q116" s="88">
        <f t="shared" si="35"/>
        <v>0.89888073999999996</v>
      </c>
      <c r="R116" s="6">
        <f t="shared" si="51"/>
        <v>10627.629999999996</v>
      </c>
      <c r="S116" s="101">
        <f t="shared" si="49"/>
        <v>13466.269972999993</v>
      </c>
      <c r="T116" s="101"/>
      <c r="U116" s="101"/>
      <c r="V116" s="102">
        <f t="shared" si="39"/>
        <v>3686.1299999999997</v>
      </c>
      <c r="W116" s="102">
        <f t="shared" si="40"/>
        <v>17152.399972999992</v>
      </c>
      <c r="X116" s="92">
        <f t="shared" si="50"/>
        <v>15975</v>
      </c>
      <c r="Y116" s="6">
        <f t="shared" si="41"/>
        <v>1177.3999729999923</v>
      </c>
      <c r="Z116" s="4">
        <f t="shared" si="42"/>
        <v>7.3702658716744418E-2</v>
      </c>
      <c r="AA116" s="4">
        <f t="shared" si="43"/>
        <v>9.5810271652315704E-2</v>
      </c>
      <c r="AB116" s="117">
        <f t="shared" si="37"/>
        <v>0.10368658511111119</v>
      </c>
    </row>
    <row r="117" spans="1:28">
      <c r="A117" s="100" t="s">
        <v>420</v>
      </c>
      <c r="B117">
        <v>135</v>
      </c>
      <c r="C117" s="54">
        <v>106.56</v>
      </c>
      <c r="D117" s="55">
        <v>1.2653000000000001</v>
      </c>
      <c r="E117" s="19">
        <f t="shared" si="44"/>
        <v>0.21988691200000005</v>
      </c>
      <c r="F117" s="37">
        <f t="shared" si="45"/>
        <v>0.11777493333333319</v>
      </c>
      <c r="H117" s="41">
        <f t="shared" si="46"/>
        <v>15.89961599999998</v>
      </c>
      <c r="I117" t="s">
        <v>7</v>
      </c>
      <c r="J117" s="92" t="s">
        <v>421</v>
      </c>
      <c r="K117" s="77">
        <f t="shared" si="31"/>
        <v>43642</v>
      </c>
      <c r="L117" s="77" t="str">
        <f t="shared" ca="1" si="32"/>
        <v>2019-12-31</v>
      </c>
      <c r="M117" s="79">
        <f t="shared" ca="1" si="33"/>
        <v>25515</v>
      </c>
      <c r="N117" s="95">
        <f t="shared" ca="1" si="34"/>
        <v>0.22744894532627838</v>
      </c>
      <c r="O117" s="85">
        <f t="shared" si="47"/>
        <v>134.83036800000002</v>
      </c>
      <c r="P117" s="85">
        <f t="shared" si="48"/>
        <v>0.16963199999997869</v>
      </c>
      <c r="Q117" s="88">
        <f t="shared" si="35"/>
        <v>0.89886912000000019</v>
      </c>
      <c r="R117" s="6">
        <f t="shared" si="51"/>
        <v>10734.189999999995</v>
      </c>
      <c r="S117" s="101">
        <f t="shared" si="49"/>
        <v>13581.970606999994</v>
      </c>
      <c r="T117" s="101"/>
      <c r="U117" s="101"/>
      <c r="V117" s="102">
        <f t="shared" si="39"/>
        <v>3686.1299999999997</v>
      </c>
      <c r="W117" s="102">
        <f t="shared" si="40"/>
        <v>17268.100606999993</v>
      </c>
      <c r="X117" s="92">
        <f t="shared" si="50"/>
        <v>16110</v>
      </c>
      <c r="Y117" s="6">
        <f t="shared" si="41"/>
        <v>1158.100606999993</v>
      </c>
      <c r="Z117" s="4">
        <f t="shared" si="42"/>
        <v>7.1887064369956066E-2</v>
      </c>
      <c r="AA117" s="4">
        <f t="shared" si="43"/>
        <v>9.3215769884906541E-2</v>
      </c>
      <c r="AB117" s="117">
        <f t="shared" si="37"/>
        <v>0.10211197866666685</v>
      </c>
    </row>
    <row r="118" spans="1:28">
      <c r="A118" s="100" t="s">
        <v>422</v>
      </c>
      <c r="B118">
        <v>135</v>
      </c>
      <c r="C118" s="54">
        <v>105.45</v>
      </c>
      <c r="D118" s="55">
        <v>1.2786</v>
      </c>
      <c r="E118" s="19">
        <f t="shared" si="44"/>
        <v>0.21988558000000002</v>
      </c>
      <c r="F118" s="37">
        <f t="shared" si="45"/>
        <v>0.10613144444444439</v>
      </c>
      <c r="H118" s="41">
        <f t="shared" si="46"/>
        <v>14.327744999999993</v>
      </c>
      <c r="I118" t="s">
        <v>7</v>
      </c>
      <c r="J118" s="92" t="s">
        <v>423</v>
      </c>
      <c r="K118" s="77">
        <f t="shared" si="31"/>
        <v>43643</v>
      </c>
      <c r="L118" s="77" t="str">
        <f t="shared" ca="1" si="32"/>
        <v>2019-12-31</v>
      </c>
      <c r="M118" s="79">
        <f t="shared" ca="1" si="33"/>
        <v>25380</v>
      </c>
      <c r="N118" s="95">
        <f t="shared" ca="1" si="34"/>
        <v>0.20605307033096917</v>
      </c>
      <c r="O118" s="85">
        <f t="shared" si="47"/>
        <v>134.82837000000001</v>
      </c>
      <c r="P118" s="85">
        <f t="shared" si="48"/>
        <v>0.17162999999999329</v>
      </c>
      <c r="Q118" s="88">
        <f t="shared" si="35"/>
        <v>0.89885580000000009</v>
      </c>
      <c r="R118" s="6">
        <f t="shared" si="51"/>
        <v>10839.639999999996</v>
      </c>
      <c r="S118" s="101">
        <f t="shared" si="49"/>
        <v>13859.563703999995</v>
      </c>
      <c r="T118" s="101"/>
      <c r="U118" s="101"/>
      <c r="V118" s="102">
        <f t="shared" si="39"/>
        <v>3686.1299999999997</v>
      </c>
      <c r="W118" s="102">
        <f t="shared" si="40"/>
        <v>17545.693703999994</v>
      </c>
      <c r="X118" s="92">
        <f t="shared" si="50"/>
        <v>16245</v>
      </c>
      <c r="Y118" s="6">
        <f t="shared" si="41"/>
        <v>1300.6937039999939</v>
      </c>
      <c r="Z118" s="4">
        <f t="shared" si="42"/>
        <v>8.0067325577100279E-2</v>
      </c>
      <c r="AA118" s="4">
        <f t="shared" si="43"/>
        <v>0.10356773372126593</v>
      </c>
      <c r="AB118" s="117">
        <f t="shared" si="37"/>
        <v>0.11375413555555564</v>
      </c>
    </row>
    <row r="119" spans="1:28">
      <c r="A119" s="100" t="s">
        <v>424</v>
      </c>
      <c r="B119">
        <v>135</v>
      </c>
      <c r="C119" s="54">
        <v>105.6</v>
      </c>
      <c r="D119" s="55">
        <v>1.2767999999999999</v>
      </c>
      <c r="E119" s="19">
        <f t="shared" si="44"/>
        <v>0.21988671999999998</v>
      </c>
      <c r="F119" s="37">
        <f t="shared" si="45"/>
        <v>0.10770488888888878</v>
      </c>
      <c r="H119" s="41">
        <f t="shared" si="46"/>
        <v>14.540159999999986</v>
      </c>
      <c r="I119" t="s">
        <v>7</v>
      </c>
      <c r="J119" s="92" t="s">
        <v>425</v>
      </c>
      <c r="K119" s="77">
        <f t="shared" si="31"/>
        <v>43644</v>
      </c>
      <c r="L119" s="77" t="str">
        <f t="shared" ca="1" si="32"/>
        <v>2019-12-31</v>
      </c>
      <c r="M119" s="79">
        <f t="shared" ca="1" si="33"/>
        <v>25245</v>
      </c>
      <c r="N119" s="95">
        <f t="shared" ca="1" si="34"/>
        <v>0.21022612002376689</v>
      </c>
      <c r="O119" s="85">
        <f t="shared" si="47"/>
        <v>134.83007999999998</v>
      </c>
      <c r="P119" s="85">
        <f t="shared" si="48"/>
        <v>0.16992000000001894</v>
      </c>
      <c r="Q119" s="88">
        <f t="shared" si="35"/>
        <v>0.89886719999999987</v>
      </c>
      <c r="R119" s="6">
        <f t="shared" si="51"/>
        <v>10945.239999999996</v>
      </c>
      <c r="S119" s="101">
        <f t="shared" si="49"/>
        <v>13974.882431999995</v>
      </c>
      <c r="T119" s="101"/>
      <c r="U119" s="101"/>
      <c r="V119" s="102">
        <f t="shared" si="39"/>
        <v>3686.1299999999997</v>
      </c>
      <c r="W119" s="102">
        <f t="shared" si="40"/>
        <v>17661.012431999996</v>
      </c>
      <c r="X119" s="92">
        <f t="shared" si="50"/>
        <v>16380</v>
      </c>
      <c r="Y119" s="6">
        <f t="shared" si="41"/>
        <v>1281.0124319999959</v>
      </c>
      <c r="Z119" s="4">
        <f t="shared" si="42"/>
        <v>7.8205887179486844E-2</v>
      </c>
      <c r="AA119" s="4">
        <f t="shared" si="43"/>
        <v>0.10091583039687624</v>
      </c>
      <c r="AB119" s="117">
        <f t="shared" si="37"/>
        <v>0.1121818311111112</v>
      </c>
    </row>
    <row r="120" spans="1:28">
      <c r="A120" s="100" t="s">
        <v>440</v>
      </c>
      <c r="B120">
        <v>135</v>
      </c>
      <c r="C120" s="54">
        <v>102.81</v>
      </c>
      <c r="D120" s="55">
        <v>1.3115000000000001</v>
      </c>
      <c r="E120" s="19">
        <f t="shared" si="44"/>
        <v>0.21989021000000003</v>
      </c>
      <c r="F120" s="37">
        <f t="shared" si="45"/>
        <v>7.8438822222222121E-2</v>
      </c>
      <c r="H120" s="41">
        <f t="shared" si="46"/>
        <v>10.589240999999987</v>
      </c>
      <c r="I120" t="s">
        <v>7</v>
      </c>
      <c r="J120" s="92" t="s">
        <v>441</v>
      </c>
      <c r="K120" s="77">
        <f t="shared" si="31"/>
        <v>43647</v>
      </c>
      <c r="L120" s="77" t="str">
        <f t="shared" ca="1" si="32"/>
        <v>2019-12-31</v>
      </c>
      <c r="M120" s="79">
        <f t="shared" ca="1" si="33"/>
        <v>24840</v>
      </c>
      <c r="N120" s="95">
        <f t="shared" ca="1" si="34"/>
        <v>0.15559875060386452</v>
      </c>
      <c r="O120" s="85">
        <f t="shared" si="47"/>
        <v>134.83531500000001</v>
      </c>
      <c r="P120" s="85">
        <f t="shared" si="48"/>
        <v>0.16468499999999153</v>
      </c>
      <c r="Q120" s="88">
        <f t="shared" si="35"/>
        <v>0.89890210000000004</v>
      </c>
      <c r="R120" s="6">
        <f t="shared" si="51"/>
        <v>11048.049999999996</v>
      </c>
      <c r="S120" s="101">
        <f t="shared" si="49"/>
        <v>14489.517574999996</v>
      </c>
      <c r="T120" s="101"/>
      <c r="U120" s="101"/>
      <c r="V120" s="102">
        <f t="shared" si="39"/>
        <v>3686.1299999999997</v>
      </c>
      <c r="W120" s="102">
        <f t="shared" si="40"/>
        <v>18175.647574999995</v>
      </c>
      <c r="X120" s="92">
        <f t="shared" si="50"/>
        <v>16515</v>
      </c>
      <c r="Y120" s="6">
        <f t="shared" si="41"/>
        <v>1660.6475749999954</v>
      </c>
      <c r="Z120" s="4">
        <f t="shared" si="42"/>
        <v>0.10055389494399014</v>
      </c>
      <c r="AA120" s="4">
        <f t="shared" si="43"/>
        <v>0.12944613009563555</v>
      </c>
      <c r="AB120" s="117">
        <f t="shared" si="37"/>
        <v>0.14145138777777791</v>
      </c>
    </row>
    <row r="121" spans="1:28">
      <c r="A121" s="100" t="s">
        <v>442</v>
      </c>
      <c r="B121">
        <v>135</v>
      </c>
      <c r="C121" s="54">
        <v>102.78</v>
      </c>
      <c r="D121" s="55">
        <v>1.3119000000000001</v>
      </c>
      <c r="E121" s="19">
        <f t="shared" si="44"/>
        <v>0.21989138800000002</v>
      </c>
      <c r="F121" s="37">
        <f t="shared" si="45"/>
        <v>7.8124133333333207E-2</v>
      </c>
      <c r="H121" s="41">
        <f t="shared" si="46"/>
        <v>10.546757999999983</v>
      </c>
      <c r="I121" t="s">
        <v>7</v>
      </c>
      <c r="J121" s="92" t="s">
        <v>443</v>
      </c>
      <c r="K121" s="77">
        <f t="shared" si="31"/>
        <v>43648</v>
      </c>
      <c r="L121" s="77" t="str">
        <f t="shared" ca="1" si="32"/>
        <v>2019-12-31</v>
      </c>
      <c r="M121" s="79">
        <f t="shared" ca="1" si="33"/>
        <v>24705</v>
      </c>
      <c r="N121" s="95">
        <f t="shared" ca="1" si="34"/>
        <v>0.15582135883424381</v>
      </c>
      <c r="O121" s="85">
        <f t="shared" si="47"/>
        <v>134.83708200000001</v>
      </c>
      <c r="P121" s="85">
        <f t="shared" si="48"/>
        <v>0.16291799999999057</v>
      </c>
      <c r="Q121" s="88">
        <f t="shared" si="35"/>
        <v>0.89891388000000005</v>
      </c>
      <c r="R121" s="6">
        <f t="shared" si="51"/>
        <v>11150.829999999996</v>
      </c>
      <c r="S121" s="101">
        <f t="shared" si="49"/>
        <v>14628.773876999996</v>
      </c>
      <c r="T121" s="101"/>
      <c r="U121" s="101"/>
      <c r="V121" s="102">
        <f t="shared" si="39"/>
        <v>3686.1299999999997</v>
      </c>
      <c r="W121" s="102">
        <f t="shared" si="40"/>
        <v>18314.903876999997</v>
      </c>
      <c r="X121" s="92">
        <f t="shared" si="50"/>
        <v>16650</v>
      </c>
      <c r="Y121" s="6">
        <f t="shared" si="41"/>
        <v>1664.903876999997</v>
      </c>
      <c r="Z121" s="4">
        <f t="shared" si="42"/>
        <v>9.9994226846846557E-2</v>
      </c>
      <c r="AA121" s="4">
        <f t="shared" si="43"/>
        <v>0.12842645575742395</v>
      </c>
      <c r="AB121" s="117">
        <f t="shared" si="37"/>
        <v>0.14176725466666681</v>
      </c>
    </row>
    <row r="122" spans="1:28">
      <c r="A122" s="100" t="s">
        <v>444</v>
      </c>
      <c r="B122">
        <v>135</v>
      </c>
      <c r="C122" s="54">
        <v>103.82</v>
      </c>
      <c r="D122" s="55">
        <v>1.2987</v>
      </c>
      <c r="E122" s="19">
        <f t="shared" si="44"/>
        <v>0.21988735600000001</v>
      </c>
      <c r="F122" s="37">
        <f t="shared" si="45"/>
        <v>8.9033348148148062E-2</v>
      </c>
      <c r="H122" s="41">
        <f t="shared" si="46"/>
        <v>12.019501999999989</v>
      </c>
      <c r="I122" t="s">
        <v>7</v>
      </c>
      <c r="J122" s="92" t="s">
        <v>445</v>
      </c>
      <c r="K122" s="77">
        <f t="shared" si="31"/>
        <v>43649</v>
      </c>
      <c r="L122" s="77" t="str">
        <f t="shared" ca="1" si="32"/>
        <v>2019-12-31</v>
      </c>
      <c r="M122" s="79">
        <f t="shared" ca="1" si="33"/>
        <v>24570</v>
      </c>
      <c r="N122" s="95">
        <f t="shared" ca="1" si="34"/>
        <v>0.17855589051689036</v>
      </c>
      <c r="O122" s="85">
        <f t="shared" si="47"/>
        <v>134.83103399999999</v>
      </c>
      <c r="P122" s="85">
        <f t="shared" si="48"/>
        <v>0.16896600000001172</v>
      </c>
      <c r="Q122" s="88">
        <f t="shared" si="35"/>
        <v>0.89887355999999996</v>
      </c>
      <c r="R122" s="6">
        <f t="shared" si="51"/>
        <v>11254.649999999996</v>
      </c>
      <c r="S122" s="101">
        <f t="shared" si="49"/>
        <v>14616.413954999995</v>
      </c>
      <c r="T122" s="101"/>
      <c r="U122" s="101"/>
      <c r="V122" s="102">
        <f t="shared" si="39"/>
        <v>3686.1299999999997</v>
      </c>
      <c r="W122" s="102">
        <f t="shared" si="40"/>
        <v>18302.543954999994</v>
      </c>
      <c r="X122" s="92">
        <f t="shared" si="50"/>
        <v>16785</v>
      </c>
      <c r="Y122" s="6">
        <f t="shared" si="41"/>
        <v>1517.5439549999937</v>
      </c>
      <c r="Z122" s="4">
        <f t="shared" si="42"/>
        <v>9.0410721179624343E-2</v>
      </c>
      <c r="AA122" s="4">
        <f t="shared" si="43"/>
        <v>0.11585304343046343</v>
      </c>
      <c r="AB122" s="117">
        <f t="shared" si="37"/>
        <v>0.13085400785185194</v>
      </c>
    </row>
    <row r="123" spans="1:28">
      <c r="A123" s="100" t="s">
        <v>446</v>
      </c>
      <c r="B123">
        <v>135</v>
      </c>
      <c r="C123" s="54">
        <v>104.33</v>
      </c>
      <c r="D123" s="55">
        <v>1.2924</v>
      </c>
      <c r="E123" s="19">
        <f t="shared" si="44"/>
        <v>0.21989072800000004</v>
      </c>
      <c r="F123" s="37">
        <f t="shared" si="45"/>
        <v>9.4383059259259078E-2</v>
      </c>
      <c r="H123" s="41">
        <f t="shared" si="46"/>
        <v>12.741712999999976</v>
      </c>
      <c r="I123" t="s">
        <v>7</v>
      </c>
      <c r="J123" s="92" t="s">
        <v>447</v>
      </c>
      <c r="K123" s="77">
        <f t="shared" si="31"/>
        <v>43650</v>
      </c>
      <c r="L123" s="77" t="str">
        <f t="shared" ca="1" si="32"/>
        <v>2019-12-31</v>
      </c>
      <c r="M123" s="79">
        <f t="shared" ca="1" si="33"/>
        <v>24435</v>
      </c>
      <c r="N123" s="95">
        <f t="shared" ca="1" si="34"/>
        <v>0.19033047861673791</v>
      </c>
      <c r="O123" s="85">
        <f t="shared" si="47"/>
        <v>134.83609200000001</v>
      </c>
      <c r="P123" s="85">
        <f t="shared" si="48"/>
        <v>0.16390799999999217</v>
      </c>
      <c r="Q123" s="88">
        <f t="shared" si="35"/>
        <v>0.89890728000000009</v>
      </c>
      <c r="R123" s="6">
        <f t="shared" si="51"/>
        <v>11358.979999999996</v>
      </c>
      <c r="S123" s="101">
        <f t="shared" si="49"/>
        <v>14680.345751999994</v>
      </c>
      <c r="T123" s="101"/>
      <c r="U123" s="101"/>
      <c r="V123" s="102">
        <f t="shared" si="39"/>
        <v>3686.1299999999997</v>
      </c>
      <c r="W123" s="102">
        <f t="shared" si="40"/>
        <v>18366.475751999995</v>
      </c>
      <c r="X123" s="92">
        <f t="shared" si="50"/>
        <v>16920</v>
      </c>
      <c r="Y123" s="6">
        <f t="shared" si="41"/>
        <v>1446.4757519999948</v>
      </c>
      <c r="Z123" s="4">
        <f t="shared" si="42"/>
        <v>8.5489110638297561E-2</v>
      </c>
      <c r="AA123" s="4">
        <f t="shared" si="43"/>
        <v>0.10930103983188544</v>
      </c>
      <c r="AB123" s="117">
        <f t="shared" si="37"/>
        <v>0.12550766874074096</v>
      </c>
    </row>
    <row r="124" spans="1:28">
      <c r="A124" s="100" t="s">
        <v>448</v>
      </c>
      <c r="B124">
        <v>135</v>
      </c>
      <c r="C124" s="54">
        <v>103.79</v>
      </c>
      <c r="D124" s="55">
        <v>1.2990999999999999</v>
      </c>
      <c r="E124" s="19">
        <f t="shared" si="44"/>
        <v>0.21988905933333333</v>
      </c>
      <c r="F124" s="37">
        <f t="shared" si="45"/>
        <v>8.8718659259259355E-2</v>
      </c>
      <c r="H124" s="41">
        <f t="shared" si="46"/>
        <v>11.977019000000013</v>
      </c>
      <c r="I124" t="s">
        <v>7</v>
      </c>
      <c r="J124" s="92" t="s">
        <v>449</v>
      </c>
      <c r="K124" s="77">
        <f t="shared" si="31"/>
        <v>43651</v>
      </c>
      <c r="L124" s="77" t="str">
        <f t="shared" ca="1" si="32"/>
        <v>2019-12-31</v>
      </c>
      <c r="M124" s="79">
        <f t="shared" ca="1" si="33"/>
        <v>24300</v>
      </c>
      <c r="N124" s="95">
        <f t="shared" ca="1" si="34"/>
        <v>0.1799017257201648</v>
      </c>
      <c r="O124" s="85">
        <f t="shared" si="47"/>
        <v>134.83358899999999</v>
      </c>
      <c r="P124" s="85">
        <f t="shared" si="48"/>
        <v>0.16641100000001074</v>
      </c>
      <c r="Q124" s="88">
        <f t="shared" si="35"/>
        <v>0.89889059333333321</v>
      </c>
      <c r="R124" s="6">
        <f t="shared" si="51"/>
        <v>11462.769999999997</v>
      </c>
      <c r="S124" s="101">
        <f t="shared" si="49"/>
        <v>14891.284506999995</v>
      </c>
      <c r="T124" s="101"/>
      <c r="U124" s="101"/>
      <c r="V124" s="102">
        <f t="shared" si="39"/>
        <v>3686.1299999999997</v>
      </c>
      <c r="W124" s="102">
        <f t="shared" si="40"/>
        <v>18577.414506999994</v>
      </c>
      <c r="X124" s="92">
        <f t="shared" si="50"/>
        <v>17055</v>
      </c>
      <c r="Y124" s="6">
        <f t="shared" si="41"/>
        <v>1522.414506999994</v>
      </c>
      <c r="Z124" s="4">
        <f t="shared" si="42"/>
        <v>8.9264996012899056E-2</v>
      </c>
      <c r="AA124" s="4">
        <f t="shared" si="43"/>
        <v>0.11387757581605573</v>
      </c>
      <c r="AB124" s="117">
        <f t="shared" si="37"/>
        <v>0.13117040007407399</v>
      </c>
    </row>
    <row r="125" spans="1:28">
      <c r="A125" s="100" t="s">
        <v>466</v>
      </c>
      <c r="B125">
        <v>135</v>
      </c>
      <c r="C125" s="54">
        <v>106.08</v>
      </c>
      <c r="D125" s="55">
        <v>1.2710999999999999</v>
      </c>
      <c r="E125" s="19">
        <f t="shared" si="44"/>
        <v>0.21989219199999999</v>
      </c>
      <c r="F125" s="37">
        <f t="shared" si="45"/>
        <v>0.11273991111111109</v>
      </c>
      <c r="H125" s="41">
        <f t="shared" si="46"/>
        <v>15.219887999999997</v>
      </c>
      <c r="I125" t="s">
        <v>7</v>
      </c>
      <c r="J125" s="92" t="s">
        <v>457</v>
      </c>
      <c r="K125" s="77">
        <f t="shared" si="31"/>
        <v>43654</v>
      </c>
      <c r="L125" s="77" t="str">
        <f t="shared" ca="1" si="32"/>
        <v>2019-12-31</v>
      </c>
      <c r="M125" s="79">
        <f t="shared" ca="1" si="33"/>
        <v>23895</v>
      </c>
      <c r="N125" s="95">
        <f t="shared" ca="1" si="34"/>
        <v>0.23248625737602005</v>
      </c>
      <c r="O125" s="85">
        <f t="shared" si="47"/>
        <v>134.83828799999998</v>
      </c>
      <c r="P125" s="85">
        <f t="shared" si="48"/>
        <v>0.16171200000002273</v>
      </c>
      <c r="Q125" s="88">
        <f t="shared" si="35"/>
        <v>0.89892191999999982</v>
      </c>
      <c r="R125" s="6">
        <f t="shared" si="51"/>
        <v>11568.849999999997</v>
      </c>
      <c r="S125" s="101">
        <f t="shared" si="49"/>
        <v>14705.165234999995</v>
      </c>
      <c r="T125" s="101"/>
      <c r="U125" s="101"/>
      <c r="V125" s="102">
        <f t="shared" si="39"/>
        <v>3686.1299999999997</v>
      </c>
      <c r="W125" s="102">
        <f t="shared" si="40"/>
        <v>18391.295234999994</v>
      </c>
      <c r="X125" s="92">
        <f t="shared" si="50"/>
        <v>17190</v>
      </c>
      <c r="Y125" s="6">
        <f t="shared" si="41"/>
        <v>1201.2952349999941</v>
      </c>
      <c r="Z125" s="4">
        <f t="shared" si="42"/>
        <v>6.9883376090750016E-2</v>
      </c>
      <c r="AA125" s="4">
        <f t="shared" si="43"/>
        <v>8.8959330547464743E-2</v>
      </c>
      <c r="AB125" s="117">
        <f t="shared" si="37"/>
        <v>0.1071522808888889</v>
      </c>
    </row>
    <row r="126" spans="1:28">
      <c r="A126" s="100" t="s">
        <v>467</v>
      </c>
      <c r="B126">
        <v>135</v>
      </c>
      <c r="C126" s="54">
        <v>106.24</v>
      </c>
      <c r="D126" s="55">
        <v>1.2690999999999999</v>
      </c>
      <c r="E126" s="19">
        <f t="shared" si="44"/>
        <v>0.21988612266666666</v>
      </c>
      <c r="F126" s="37">
        <f t="shared" si="45"/>
        <v>0.1144182518518518</v>
      </c>
      <c r="H126" s="41">
        <f t="shared" si="46"/>
        <v>15.446463999999992</v>
      </c>
      <c r="I126" t="s">
        <v>7</v>
      </c>
      <c r="J126" s="92" t="s">
        <v>459</v>
      </c>
      <c r="K126" s="77">
        <f t="shared" si="31"/>
        <v>43655</v>
      </c>
      <c r="L126" s="77" t="str">
        <f t="shared" ca="1" si="32"/>
        <v>2019-12-31</v>
      </c>
      <c r="M126" s="79">
        <f t="shared" ca="1" si="33"/>
        <v>23760</v>
      </c>
      <c r="N126" s="95">
        <f t="shared" ca="1" si="34"/>
        <v>0.23728785185185172</v>
      </c>
      <c r="O126" s="85">
        <f t="shared" si="47"/>
        <v>134.82918399999997</v>
      </c>
      <c r="P126" s="85">
        <f t="shared" si="48"/>
        <v>0.1708160000000305</v>
      </c>
      <c r="Q126" s="88">
        <f t="shared" si="35"/>
        <v>0.89886122666666646</v>
      </c>
      <c r="R126" s="6">
        <f t="shared" si="51"/>
        <v>11675.089999999997</v>
      </c>
      <c r="S126" s="101">
        <f t="shared" si="49"/>
        <v>14816.856718999994</v>
      </c>
      <c r="T126" s="101"/>
      <c r="U126" s="101"/>
      <c r="V126" s="102">
        <f t="shared" si="39"/>
        <v>3686.1299999999997</v>
      </c>
      <c r="W126" s="102">
        <f t="shared" si="40"/>
        <v>18502.986718999993</v>
      </c>
      <c r="X126" s="92">
        <f t="shared" si="50"/>
        <v>17325</v>
      </c>
      <c r="Y126" s="6">
        <f t="shared" si="41"/>
        <v>1177.9867189999932</v>
      </c>
      <c r="Z126" s="4">
        <f t="shared" si="42"/>
        <v>6.7993461414141088E-2</v>
      </c>
      <c r="AA126" s="4">
        <f t="shared" si="43"/>
        <v>8.6369817954126127E-2</v>
      </c>
      <c r="AB126" s="117">
        <f t="shared" si="37"/>
        <v>0.10546787081481486</v>
      </c>
    </row>
    <row r="127" spans="1:28">
      <c r="A127" s="100" t="s">
        <v>468</v>
      </c>
      <c r="B127">
        <v>135</v>
      </c>
      <c r="C127" s="54">
        <v>106.36</v>
      </c>
      <c r="D127" s="55">
        <v>1.2676000000000001</v>
      </c>
      <c r="E127" s="19">
        <f t="shared" si="44"/>
        <v>0.21988129066666667</v>
      </c>
      <c r="F127" s="37">
        <f t="shared" si="45"/>
        <v>0.11567700740740726</v>
      </c>
      <c r="H127" s="41">
        <f t="shared" si="46"/>
        <v>15.61639599999998</v>
      </c>
      <c r="I127" t="s">
        <v>7</v>
      </c>
      <c r="J127" s="92" t="s">
        <v>461</v>
      </c>
      <c r="K127" s="77">
        <f t="shared" si="31"/>
        <v>43656</v>
      </c>
      <c r="L127" s="77" t="str">
        <f t="shared" ca="1" si="32"/>
        <v>2019-12-31</v>
      </c>
      <c r="M127" s="79">
        <f t="shared" ca="1" si="33"/>
        <v>23625</v>
      </c>
      <c r="N127" s="95">
        <f t="shared" ca="1" si="34"/>
        <v>0.24126918687830659</v>
      </c>
      <c r="O127" s="85">
        <f t="shared" si="47"/>
        <v>134.82193599999999</v>
      </c>
      <c r="P127" s="85">
        <f t="shared" si="48"/>
        <v>0.17806400000000622</v>
      </c>
      <c r="Q127" s="88">
        <f t="shared" si="35"/>
        <v>0.89881290666666658</v>
      </c>
      <c r="R127" s="6">
        <f t="shared" si="51"/>
        <v>11781.449999999997</v>
      </c>
      <c r="S127" s="101">
        <f t="shared" si="49"/>
        <v>14934.166019999997</v>
      </c>
      <c r="T127" s="101"/>
      <c r="U127" s="101"/>
      <c r="V127" s="102">
        <f t="shared" si="39"/>
        <v>3686.1299999999997</v>
      </c>
      <c r="W127" s="102">
        <f t="shared" si="40"/>
        <v>18620.296019999998</v>
      </c>
      <c r="X127" s="92">
        <f t="shared" si="50"/>
        <v>17460</v>
      </c>
      <c r="Y127" s="6">
        <f t="shared" si="41"/>
        <v>1160.296019999998</v>
      </c>
      <c r="Z127" s="4">
        <f t="shared" si="42"/>
        <v>6.6454525773195661E-2</v>
      </c>
      <c r="AA127" s="4">
        <f t="shared" si="43"/>
        <v>8.4238926314826212E-2</v>
      </c>
      <c r="AB127" s="117">
        <f t="shared" si="37"/>
        <v>0.10420428325925941</v>
      </c>
    </row>
    <row r="128" spans="1:28">
      <c r="A128" s="100" t="s">
        <v>469</v>
      </c>
      <c r="B128">
        <v>135</v>
      </c>
      <c r="C128" s="54">
        <v>106.31</v>
      </c>
      <c r="D128" s="55">
        <v>1.2683</v>
      </c>
      <c r="E128" s="19">
        <f t="shared" si="44"/>
        <v>0.21988864866666669</v>
      </c>
      <c r="F128" s="37">
        <f t="shared" si="45"/>
        <v>0.11515252592592594</v>
      </c>
      <c r="H128" s="41">
        <f t="shared" si="46"/>
        <v>15.545591000000002</v>
      </c>
      <c r="I128" t="s">
        <v>7</v>
      </c>
      <c r="J128" s="92" t="s">
        <v>463</v>
      </c>
      <c r="K128" s="77">
        <f t="shared" si="31"/>
        <v>43657</v>
      </c>
      <c r="L128" s="77" t="str">
        <f t="shared" ca="1" si="32"/>
        <v>2019-12-31</v>
      </c>
      <c r="M128" s="79">
        <f t="shared" ca="1" si="33"/>
        <v>23490</v>
      </c>
      <c r="N128" s="95">
        <f t="shared" ca="1" si="34"/>
        <v>0.24155558599404006</v>
      </c>
      <c r="O128" s="85">
        <f t="shared" si="47"/>
        <v>134.83297300000001</v>
      </c>
      <c r="P128" s="85">
        <f t="shared" si="48"/>
        <v>0.16702699999999027</v>
      </c>
      <c r="Q128" s="88">
        <f t="shared" si="35"/>
        <v>0.89888648666666671</v>
      </c>
      <c r="R128" s="6">
        <f t="shared" si="51"/>
        <v>11887.759999999997</v>
      </c>
      <c r="S128" s="101">
        <f t="shared" si="49"/>
        <v>15077.246007999995</v>
      </c>
      <c r="T128" s="101"/>
      <c r="U128" s="101"/>
      <c r="V128" s="102">
        <f t="shared" si="39"/>
        <v>3686.1299999999997</v>
      </c>
      <c r="W128" s="102">
        <f t="shared" si="40"/>
        <v>18763.376007999996</v>
      </c>
      <c r="X128" s="92">
        <f t="shared" si="50"/>
        <v>17595</v>
      </c>
      <c r="Y128" s="6">
        <f t="shared" si="41"/>
        <v>1168.3760079999956</v>
      </c>
      <c r="Z128" s="4">
        <f t="shared" si="42"/>
        <v>6.6403865188973787E-2</v>
      </c>
      <c r="AA128" s="4">
        <f t="shared" si="43"/>
        <v>8.4002223617015259E-2</v>
      </c>
      <c r="AB128" s="117">
        <f t="shared" si="37"/>
        <v>0.10473612274074075</v>
      </c>
    </row>
    <row r="129" spans="1:28">
      <c r="A129" s="100" t="s">
        <v>470</v>
      </c>
      <c r="B129">
        <v>135</v>
      </c>
      <c r="C129" s="54">
        <v>105.53</v>
      </c>
      <c r="D129" s="55">
        <v>1.2776000000000001</v>
      </c>
      <c r="E129" s="19">
        <f t="shared" si="44"/>
        <v>0.21988341866666666</v>
      </c>
      <c r="F129" s="37">
        <f t="shared" si="45"/>
        <v>0.10697061481481485</v>
      </c>
      <c r="H129" s="41">
        <f t="shared" si="46"/>
        <v>14.441033000000004</v>
      </c>
      <c r="I129" t="s">
        <v>7</v>
      </c>
      <c r="J129" s="92" t="s">
        <v>465</v>
      </c>
      <c r="K129" s="77">
        <f t="shared" si="31"/>
        <v>43658</v>
      </c>
      <c r="L129" s="77" t="str">
        <f t="shared" ca="1" si="32"/>
        <v>2019-12-31</v>
      </c>
      <c r="M129" s="79">
        <f t="shared" ca="1" si="33"/>
        <v>23355</v>
      </c>
      <c r="N129" s="95">
        <f t="shared" ca="1" si="34"/>
        <v>0.22568944744166136</v>
      </c>
      <c r="O129" s="85">
        <f t="shared" si="47"/>
        <v>134.82512800000001</v>
      </c>
      <c r="P129" s="85">
        <f t="shared" si="48"/>
        <v>0.17487199999999348</v>
      </c>
      <c r="Q129" s="88">
        <f t="shared" si="35"/>
        <v>0.8988341866666667</v>
      </c>
      <c r="R129" s="6">
        <f t="shared" si="51"/>
        <v>11993.289999999997</v>
      </c>
      <c r="S129" s="101">
        <f t="shared" si="49"/>
        <v>15322.627303999998</v>
      </c>
      <c r="T129" s="101"/>
      <c r="U129" s="101"/>
      <c r="V129" s="102">
        <f t="shared" si="39"/>
        <v>3686.1299999999997</v>
      </c>
      <c r="W129" s="102">
        <f t="shared" si="40"/>
        <v>19008.757303999999</v>
      </c>
      <c r="X129" s="92">
        <f t="shared" si="50"/>
        <v>17730</v>
      </c>
      <c r="Y129" s="6">
        <f t="shared" si="41"/>
        <v>1278.7573039999988</v>
      </c>
      <c r="Z129" s="4">
        <f t="shared" si="42"/>
        <v>7.2123931415679632E-2</v>
      </c>
      <c r="AA129" s="4">
        <f t="shared" si="43"/>
        <v>9.1054481706253076E-2</v>
      </c>
      <c r="AB129" s="117">
        <f t="shared" si="37"/>
        <v>0.11291280385185182</v>
      </c>
    </row>
    <row r="130" spans="1:28">
      <c r="A130" s="100" t="s">
        <v>472</v>
      </c>
      <c r="B130">
        <v>135</v>
      </c>
      <c r="C130" s="54">
        <v>105.13</v>
      </c>
      <c r="D130" s="55">
        <v>1.2825</v>
      </c>
      <c r="E130" s="19">
        <f t="shared" si="44"/>
        <v>0.21988615</v>
      </c>
      <c r="F130" s="37">
        <f t="shared" ref="F130:F135" si="52">IF(G130="",($F$1*C130-B130)/B130,H130/B130)</f>
        <v>0.10277476296296278</v>
      </c>
      <c r="H130" s="41">
        <f t="shared" ref="H130:H135" si="53">IF(G130="",$F$1*C130-B130,G130-B130)</f>
        <v>13.874592999999976</v>
      </c>
      <c r="I130" t="s">
        <v>7</v>
      </c>
      <c r="J130" s="92" t="s">
        <v>473</v>
      </c>
      <c r="K130" s="77">
        <f t="shared" si="31"/>
        <v>43661</v>
      </c>
      <c r="L130" s="77" t="str">
        <f t="shared" ca="1" si="32"/>
        <v>2019-12-31</v>
      </c>
      <c r="M130" s="79">
        <f t="shared" ca="1" si="33"/>
        <v>22950</v>
      </c>
      <c r="N130" s="95">
        <f t="shared" ca="1" si="34"/>
        <v>0.22066346165577305</v>
      </c>
      <c r="O130" s="85">
        <f t="shared" ref="O130:O164" si="54">D130*C130</f>
        <v>134.82922499999998</v>
      </c>
      <c r="P130" s="85">
        <f t="shared" ref="P130:P161" si="55">B130-O130</f>
        <v>0.17077500000002033</v>
      </c>
      <c r="Q130" s="88">
        <f t="shared" si="35"/>
        <v>0.89886149999999987</v>
      </c>
      <c r="R130" s="6">
        <f t="shared" si="51"/>
        <v>12098.419999999996</v>
      </c>
      <c r="S130" s="101">
        <f t="shared" ref="S130:S161" si="56">R130*D130</f>
        <v>15516.223649999994</v>
      </c>
      <c r="T130" s="101"/>
      <c r="U130" s="101"/>
      <c r="V130" s="102">
        <f t="shared" si="39"/>
        <v>3686.1299999999997</v>
      </c>
      <c r="W130" s="102">
        <f t="shared" si="40"/>
        <v>19202.353649999994</v>
      </c>
      <c r="X130" s="92">
        <f t="shared" si="50"/>
        <v>17865</v>
      </c>
      <c r="Y130" s="6">
        <f t="shared" si="41"/>
        <v>1337.3536499999936</v>
      </c>
      <c r="Z130" s="4">
        <f t="shared" si="42"/>
        <v>7.4858866498740184E-2</v>
      </c>
      <c r="AA130" s="4">
        <f t="shared" si="43"/>
        <v>9.4320185600121453E-2</v>
      </c>
      <c r="AB130" s="117">
        <f t="shared" si="37"/>
        <v>0.11711138703703722</v>
      </c>
    </row>
    <row r="131" spans="1:28">
      <c r="A131" s="100" t="s">
        <v>474</v>
      </c>
      <c r="B131">
        <v>135</v>
      </c>
      <c r="C131" s="54">
        <v>105.58</v>
      </c>
      <c r="D131" s="55">
        <v>1.2770999999999999</v>
      </c>
      <c r="E131" s="19">
        <f t="shared" si="44"/>
        <v>0.21989081199999999</v>
      </c>
      <c r="F131" s="37">
        <f t="shared" si="52"/>
        <v>0.10749509629629617</v>
      </c>
      <c r="H131" s="41">
        <f t="shared" si="53"/>
        <v>14.511837999999983</v>
      </c>
      <c r="I131" t="s">
        <v>7</v>
      </c>
      <c r="J131" s="92" t="s">
        <v>475</v>
      </c>
      <c r="K131" s="77">
        <f t="shared" ref="K131:K164" si="57">DATE(MID(J131,1,4),MID(J131,5,2),MID(J131,7,2))</f>
        <v>43662</v>
      </c>
      <c r="L131" s="77" t="str">
        <f t="shared" ref="L131:L164" ca="1" si="58">IF(LEN(J131) &gt; 15,DATE(MID(J131,12,4),MID(J131,16,2),MID(J131,18,2)),TEXT(TODAY(),"yyyy-mm-dd"))</f>
        <v>2019-12-31</v>
      </c>
      <c r="M131" s="79">
        <f t="shared" ref="M131:M194" ca="1" si="59">(L131-K131+1)*B131</f>
        <v>22815</v>
      </c>
      <c r="N131" s="95">
        <f t="shared" ref="N131:N164" ca="1" si="60">H131/M131*365</f>
        <v>0.23216396537365741</v>
      </c>
      <c r="O131" s="85">
        <f t="shared" si="54"/>
        <v>134.83621799999997</v>
      </c>
      <c r="P131" s="85">
        <f t="shared" si="55"/>
        <v>0.16378200000002607</v>
      </c>
      <c r="Q131" s="88">
        <f t="shared" ref="Q131:Q134" si="61">O131/150</f>
        <v>0.89890811999999987</v>
      </c>
      <c r="R131" s="6">
        <f t="shared" si="51"/>
        <v>12203.999999999996</v>
      </c>
      <c r="S131" s="101">
        <f t="shared" si="56"/>
        <v>15585.728399999995</v>
      </c>
      <c r="T131" s="101"/>
      <c r="U131" s="101"/>
      <c r="V131" s="102">
        <f t="shared" si="39"/>
        <v>3686.1299999999997</v>
      </c>
      <c r="W131" s="102">
        <f t="shared" si="40"/>
        <v>19271.858399999994</v>
      </c>
      <c r="X131" s="92">
        <f t="shared" ref="X131:X164" si="62">X130+B131</f>
        <v>18000</v>
      </c>
      <c r="Y131" s="6">
        <f t="shared" si="41"/>
        <v>1271.8583999999937</v>
      </c>
      <c r="Z131" s="4">
        <f t="shared" si="42"/>
        <v>7.0658799999999689E-2</v>
      </c>
      <c r="AA131" s="4">
        <f t="shared" si="43"/>
        <v>8.8854963751940907E-2</v>
      </c>
      <c r="AB131" s="117">
        <f t="shared" ref="AB131:AB194" si="63">IF(E131-F131&lt;0,"达成",E131-F131)</f>
        <v>0.11239571570370382</v>
      </c>
    </row>
    <row r="132" spans="1:28">
      <c r="A132" s="100" t="s">
        <v>476</v>
      </c>
      <c r="B132">
        <v>135</v>
      </c>
      <c r="C132" s="54">
        <v>105.61</v>
      </c>
      <c r="D132" s="55">
        <v>1.2766999999999999</v>
      </c>
      <c r="E132" s="19">
        <f t="shared" si="44"/>
        <v>0.21988819133333332</v>
      </c>
      <c r="F132" s="37">
        <f t="shared" si="52"/>
        <v>0.10780978518518509</v>
      </c>
      <c r="H132" s="41">
        <f t="shared" si="53"/>
        <v>14.554320999999987</v>
      </c>
      <c r="I132" t="s">
        <v>7</v>
      </c>
      <c r="J132" s="92" t="s">
        <v>477</v>
      </c>
      <c r="K132" s="77">
        <f t="shared" si="57"/>
        <v>43663</v>
      </c>
      <c r="L132" s="77" t="str">
        <f t="shared" ca="1" si="58"/>
        <v>2019-12-31</v>
      </c>
      <c r="M132" s="79">
        <f t="shared" ca="1" si="59"/>
        <v>22680</v>
      </c>
      <c r="N132" s="95">
        <f t="shared" ca="1" si="60"/>
        <v>0.23422959281305095</v>
      </c>
      <c r="O132" s="85">
        <f t="shared" si="54"/>
        <v>134.83228699999998</v>
      </c>
      <c r="P132" s="85">
        <f t="shared" si="55"/>
        <v>0.16771300000002043</v>
      </c>
      <c r="Q132" s="88">
        <f t="shared" si="61"/>
        <v>0.89888191333333323</v>
      </c>
      <c r="R132" s="6">
        <f t="shared" ref="R132:R164" si="64">R131+C132-T132</f>
        <v>12309.609999999997</v>
      </c>
      <c r="S132" s="101">
        <f t="shared" si="56"/>
        <v>15715.679086999995</v>
      </c>
      <c r="T132" s="101"/>
      <c r="U132" s="101"/>
      <c r="V132" s="102">
        <f t="shared" si="39"/>
        <v>3686.1299999999997</v>
      </c>
      <c r="W132" s="102">
        <f t="shared" si="40"/>
        <v>19401.809086999994</v>
      </c>
      <c r="X132" s="92">
        <f t="shared" si="62"/>
        <v>18135</v>
      </c>
      <c r="Y132" s="6">
        <f t="shared" si="41"/>
        <v>1266.8090869999942</v>
      </c>
      <c r="Z132" s="4">
        <f t="shared" si="42"/>
        <v>6.985437480010992E-2</v>
      </c>
      <c r="AA132" s="4">
        <f t="shared" si="43"/>
        <v>8.7675305196876607E-2</v>
      </c>
      <c r="AB132" s="117">
        <f t="shared" si="63"/>
        <v>0.11207840614814822</v>
      </c>
    </row>
    <row r="133" spans="1:28">
      <c r="A133" s="100" t="s">
        <v>478</v>
      </c>
      <c r="B133">
        <v>135</v>
      </c>
      <c r="C133" s="54">
        <v>106.53</v>
      </c>
      <c r="D133" s="55">
        <v>1.2657</v>
      </c>
      <c r="E133" s="19">
        <f t="shared" si="44"/>
        <v>0.21989001400000002</v>
      </c>
      <c r="F133" s="37">
        <f t="shared" si="52"/>
        <v>0.11746024444444447</v>
      </c>
      <c r="H133" s="41">
        <f t="shared" si="53"/>
        <v>15.857133000000005</v>
      </c>
      <c r="I133" t="s">
        <v>7</v>
      </c>
      <c r="J133" s="92" t="s">
        <v>479</v>
      </c>
      <c r="K133" s="77">
        <f t="shared" si="57"/>
        <v>43664</v>
      </c>
      <c r="L133" s="77" t="str">
        <f t="shared" ca="1" si="58"/>
        <v>2019-12-31</v>
      </c>
      <c r="M133" s="79">
        <f t="shared" ca="1" si="59"/>
        <v>22545</v>
      </c>
      <c r="N133" s="95">
        <f t="shared" ca="1" si="60"/>
        <v>0.25672448636061218</v>
      </c>
      <c r="O133" s="85">
        <f t="shared" si="54"/>
        <v>134.83502100000001</v>
      </c>
      <c r="P133" s="85">
        <f t="shared" si="55"/>
        <v>0.16497899999998822</v>
      </c>
      <c r="Q133" s="88">
        <f t="shared" si="61"/>
        <v>0.89890014000000007</v>
      </c>
      <c r="R133" s="6">
        <f t="shared" si="64"/>
        <v>12416.139999999998</v>
      </c>
      <c r="S133" s="101">
        <f t="shared" si="56"/>
        <v>15715.108397999997</v>
      </c>
      <c r="T133" s="101"/>
      <c r="U133" s="101"/>
      <c r="V133" s="102">
        <f t="shared" si="39"/>
        <v>3686.1299999999997</v>
      </c>
      <c r="W133" s="102">
        <f t="shared" si="40"/>
        <v>19401.238397999998</v>
      </c>
      <c r="X133" s="92">
        <f t="shared" si="62"/>
        <v>18270</v>
      </c>
      <c r="Y133" s="6">
        <f t="shared" si="41"/>
        <v>1131.2383979999977</v>
      </c>
      <c r="Z133" s="4">
        <f t="shared" si="42"/>
        <v>6.1917810509031002E-2</v>
      </c>
      <c r="AA133" s="4">
        <f t="shared" si="43"/>
        <v>7.7567778511464791E-2</v>
      </c>
      <c r="AB133" s="117">
        <f t="shared" si="63"/>
        <v>0.10242976955555555</v>
      </c>
    </row>
    <row r="134" spans="1:28">
      <c r="A134" s="100" t="s">
        <v>480</v>
      </c>
      <c r="B134">
        <v>135</v>
      </c>
      <c r="C134" s="54">
        <v>105.46</v>
      </c>
      <c r="D134" s="55">
        <v>1.2785</v>
      </c>
      <c r="E134" s="19">
        <f t="shared" si="44"/>
        <v>0.21988707333333335</v>
      </c>
      <c r="F134" s="37">
        <f t="shared" si="52"/>
        <v>0.1062363407407407</v>
      </c>
      <c r="H134" s="41">
        <f t="shared" si="53"/>
        <v>14.341905999999994</v>
      </c>
      <c r="I134" t="s">
        <v>7</v>
      </c>
      <c r="J134" s="92" t="s">
        <v>481</v>
      </c>
      <c r="K134" s="77">
        <f t="shared" si="57"/>
        <v>43665</v>
      </c>
      <c r="L134" s="77" t="str">
        <f t="shared" ca="1" si="58"/>
        <v>2019-12-31</v>
      </c>
      <c r="M134" s="79">
        <f t="shared" ca="1" si="59"/>
        <v>22410</v>
      </c>
      <c r="N134" s="95">
        <f t="shared" ca="1" si="60"/>
        <v>0.23359195403837563</v>
      </c>
      <c r="O134" s="85">
        <f t="shared" si="54"/>
        <v>134.83060999999998</v>
      </c>
      <c r="P134" s="85">
        <f t="shared" si="55"/>
        <v>0.16939000000002125</v>
      </c>
      <c r="Q134" s="88">
        <f t="shared" si="61"/>
        <v>0.89887073333333323</v>
      </c>
      <c r="R134" s="6">
        <f t="shared" si="64"/>
        <v>12521.599999999997</v>
      </c>
      <c r="S134" s="101">
        <f t="shared" si="56"/>
        <v>16008.865599999996</v>
      </c>
      <c r="T134" s="101"/>
      <c r="U134" s="101"/>
      <c r="V134" s="102">
        <f t="shared" si="39"/>
        <v>3686.1299999999997</v>
      </c>
      <c r="W134" s="102">
        <f t="shared" si="40"/>
        <v>19694.995599999995</v>
      </c>
      <c r="X134" s="92">
        <f t="shared" si="62"/>
        <v>18405</v>
      </c>
      <c r="Y134" s="6">
        <f t="shared" si="41"/>
        <v>1289.9955999999947</v>
      </c>
      <c r="Z134" s="4">
        <f t="shared" si="42"/>
        <v>7.008941048628059E-2</v>
      </c>
      <c r="AA134" s="4">
        <f t="shared" si="43"/>
        <v>8.7642298627543802E-2</v>
      </c>
      <c r="AB134" s="117">
        <f t="shared" si="63"/>
        <v>0.11365073259259265</v>
      </c>
    </row>
    <row r="135" spans="1:28">
      <c r="A135" s="100" t="s">
        <v>491</v>
      </c>
      <c r="B135">
        <v>135</v>
      </c>
      <c r="C135" s="54">
        <v>105.52</v>
      </c>
      <c r="D135" s="55">
        <v>1.2769999999999999</v>
      </c>
      <c r="E135" s="19">
        <f t="shared" si="44"/>
        <v>0.21983269333333333</v>
      </c>
      <c r="F135" s="37">
        <f t="shared" si="52"/>
        <v>0.10686571851851832</v>
      </c>
      <c r="H135" s="41">
        <f t="shared" si="53"/>
        <v>14.426871999999975</v>
      </c>
      <c r="I135" t="s">
        <v>7</v>
      </c>
      <c r="J135" s="92" t="s">
        <v>488</v>
      </c>
      <c r="K135" s="77">
        <f t="shared" si="57"/>
        <v>43668</v>
      </c>
      <c r="L135" s="77" t="str">
        <f t="shared" ca="1" si="58"/>
        <v>2019-12-31</v>
      </c>
      <c r="M135" s="79">
        <f t="shared" ca="1" si="59"/>
        <v>22005</v>
      </c>
      <c r="N135" s="95">
        <f t="shared" ca="1" si="60"/>
        <v>0.23930053533287848</v>
      </c>
      <c r="O135" s="85">
        <f t="shared" si="54"/>
        <v>134.74903999999998</v>
      </c>
      <c r="P135" s="85">
        <f t="shared" si="55"/>
        <v>0.2509600000000205</v>
      </c>
      <c r="Q135" s="88">
        <f t="shared" ref="Q135" si="65">O135/150</f>
        <v>0.89832693333333324</v>
      </c>
      <c r="R135" s="6">
        <f t="shared" si="64"/>
        <v>12627.119999999997</v>
      </c>
      <c r="S135" s="101">
        <f t="shared" si="56"/>
        <v>16124.832239999996</v>
      </c>
      <c r="T135" s="101"/>
      <c r="U135" s="101"/>
      <c r="V135" s="102">
        <f t="shared" si="39"/>
        <v>3686.1299999999997</v>
      </c>
      <c r="W135" s="102">
        <f t="shared" si="40"/>
        <v>19810.962239999997</v>
      </c>
      <c r="X135" s="92">
        <f t="shared" si="62"/>
        <v>18540</v>
      </c>
      <c r="Y135" s="6">
        <f t="shared" si="41"/>
        <v>1270.9622399999971</v>
      </c>
      <c r="Z135" s="4">
        <f t="shared" si="42"/>
        <v>6.8552440129449721E-2</v>
      </c>
      <c r="AA135" s="4">
        <f t="shared" si="43"/>
        <v>8.5564384231179735E-2</v>
      </c>
      <c r="AB135" s="117">
        <f t="shared" si="63"/>
        <v>0.112966974814815</v>
      </c>
    </row>
    <row r="136" spans="1:28">
      <c r="A136" s="100" t="s">
        <v>492</v>
      </c>
      <c r="B136">
        <v>135</v>
      </c>
      <c r="C136" s="54">
        <v>102.13</v>
      </c>
      <c r="D136" s="55">
        <v>1.3203</v>
      </c>
      <c r="E136" s="19">
        <f t="shared" si="44"/>
        <v>0.21989482600000002</v>
      </c>
      <c r="F136" s="37">
        <f t="shared" ref="F136:F137" si="66">IF(G136="",($F$1*C136-B136)/B136,H136/B136)</f>
        <v>7.1305874074073891E-2</v>
      </c>
      <c r="H136" s="41">
        <f t="shared" ref="H136:H137" si="67">IF(G136="",$F$1*C136-B136,G136-B136)</f>
        <v>9.6262929999999756</v>
      </c>
      <c r="I136" t="s">
        <v>7</v>
      </c>
      <c r="J136" s="92" t="s">
        <v>490</v>
      </c>
      <c r="K136" s="77">
        <f t="shared" si="57"/>
        <v>43669</v>
      </c>
      <c r="L136" s="77" t="str">
        <f t="shared" ca="1" si="58"/>
        <v>2019-12-31</v>
      </c>
      <c r="M136" s="79">
        <f t="shared" ca="1" si="59"/>
        <v>21870</v>
      </c>
      <c r="N136" s="95">
        <f t="shared" ca="1" si="60"/>
        <v>0.16065829652491956</v>
      </c>
      <c r="O136" s="85">
        <f t="shared" si="54"/>
        <v>134.84223900000001</v>
      </c>
      <c r="P136" s="85">
        <f t="shared" si="55"/>
        <v>0.1577609999999936</v>
      </c>
      <c r="Q136" s="88">
        <f t="shared" ref="Q136:Q137" si="68">O136/150</f>
        <v>0.89894826000000005</v>
      </c>
      <c r="R136" s="6">
        <f t="shared" si="64"/>
        <v>12729.249999999996</v>
      </c>
      <c r="S136" s="101">
        <f t="shared" si="56"/>
        <v>16806.428774999997</v>
      </c>
      <c r="T136" s="101"/>
      <c r="U136" s="101"/>
      <c r="V136" s="102">
        <f t="shared" ref="V136:V137" si="69">V135+U136</f>
        <v>3686.1299999999997</v>
      </c>
      <c r="W136" s="102">
        <f t="shared" ref="W136:W137" si="70">V136+S136</f>
        <v>20492.558774999998</v>
      </c>
      <c r="X136" s="92">
        <f t="shared" si="62"/>
        <v>18675</v>
      </c>
      <c r="Y136" s="6">
        <f t="shared" ref="Y136:Y137" si="71">W136-X136</f>
        <v>1817.5587749999977</v>
      </c>
      <c r="Z136" s="4">
        <f t="shared" ref="Z136:Z137" si="72">W136/X136-1</f>
        <v>9.7325771084337154E-2</v>
      </c>
      <c r="AA136" s="4">
        <f t="shared" ref="AA136:AA137" si="73">S136/(X136-V136)-1</f>
        <v>0.12126056033576882</v>
      </c>
      <c r="AB136" s="117">
        <f t="shared" si="63"/>
        <v>0.14858895192592614</v>
      </c>
    </row>
    <row r="137" spans="1:28">
      <c r="A137" s="100" t="s">
        <v>493</v>
      </c>
      <c r="B137">
        <v>135</v>
      </c>
      <c r="C137" s="54">
        <v>101.37</v>
      </c>
      <c r="D137" s="55">
        <v>1.3302</v>
      </c>
      <c r="E137" s="19">
        <f t="shared" si="44"/>
        <v>0.219894916</v>
      </c>
      <c r="F137" s="37">
        <f t="shared" si="66"/>
        <v>6.3333755555555621E-2</v>
      </c>
      <c r="H137" s="41">
        <f t="shared" si="67"/>
        <v>8.5500570000000096</v>
      </c>
      <c r="I137" t="s">
        <v>7</v>
      </c>
      <c r="J137" s="92" t="s">
        <v>494</v>
      </c>
      <c r="K137" s="77">
        <f t="shared" si="57"/>
        <v>43670</v>
      </c>
      <c r="L137" s="77" t="str">
        <f t="shared" ca="1" si="58"/>
        <v>2019-12-31</v>
      </c>
      <c r="M137" s="79">
        <f t="shared" ca="1" si="59"/>
        <v>21735</v>
      </c>
      <c r="N137" s="95">
        <f t="shared" ca="1" si="60"/>
        <v>0.14358273775017269</v>
      </c>
      <c r="O137" s="85">
        <f t="shared" si="54"/>
        <v>134.84237400000001</v>
      </c>
      <c r="P137" s="85">
        <f t="shared" si="55"/>
        <v>0.15762599999999338</v>
      </c>
      <c r="Q137" s="88">
        <f t="shared" si="68"/>
        <v>0.89894916000000002</v>
      </c>
      <c r="R137" s="6">
        <f t="shared" si="64"/>
        <v>12830.619999999997</v>
      </c>
      <c r="S137" s="101">
        <f t="shared" si="56"/>
        <v>17067.290723999999</v>
      </c>
      <c r="T137" s="101"/>
      <c r="U137" s="101"/>
      <c r="V137" s="102">
        <f t="shared" si="69"/>
        <v>3686.1299999999997</v>
      </c>
      <c r="W137" s="102">
        <f t="shared" si="70"/>
        <v>20753.420724</v>
      </c>
      <c r="X137" s="92">
        <f t="shared" si="62"/>
        <v>18810</v>
      </c>
      <c r="Y137" s="6">
        <f t="shared" si="71"/>
        <v>1943.4207239999996</v>
      </c>
      <c r="Z137" s="4">
        <f t="shared" si="72"/>
        <v>0.10331848612440186</v>
      </c>
      <c r="AA137" s="4">
        <f t="shared" si="73"/>
        <v>0.12850022672768269</v>
      </c>
      <c r="AB137" s="117">
        <f t="shared" si="63"/>
        <v>0.15656116044444437</v>
      </c>
    </row>
    <row r="138" spans="1:28">
      <c r="A138" s="100" t="s">
        <v>496</v>
      </c>
      <c r="B138">
        <v>135</v>
      </c>
      <c r="C138" s="54">
        <v>100.59</v>
      </c>
      <c r="D138" s="55">
        <v>1.3405</v>
      </c>
      <c r="E138" s="19">
        <f t="shared" si="44"/>
        <v>0.21989393000000002</v>
      </c>
      <c r="F138" s="37">
        <f t="shared" ref="F138:F140" si="74">IF(G138="",($F$1*C138-B138)/B138,H138/B138)</f>
        <v>5.5151844444444327E-2</v>
      </c>
      <c r="H138" s="41">
        <f t="shared" ref="H138:H140" si="75">IF(G138="",$F$1*C138-B138,G138-B138)</f>
        <v>7.4454989999999839</v>
      </c>
      <c r="I138" t="s">
        <v>7</v>
      </c>
      <c r="J138" s="92" t="s">
        <v>497</v>
      </c>
      <c r="K138" s="77">
        <f t="shared" si="57"/>
        <v>43671</v>
      </c>
      <c r="L138" s="77" t="str">
        <f t="shared" ca="1" si="58"/>
        <v>2019-12-31</v>
      </c>
      <c r="M138" s="79">
        <f t="shared" ca="1" si="59"/>
        <v>21600</v>
      </c>
      <c r="N138" s="95">
        <f t="shared" ca="1" si="60"/>
        <v>0.12581514513888861</v>
      </c>
      <c r="O138" s="85">
        <f t="shared" si="54"/>
        <v>134.84089500000002</v>
      </c>
      <c r="P138" s="85">
        <f t="shared" si="55"/>
        <v>0.15910499999998251</v>
      </c>
      <c r="Q138" s="88">
        <f t="shared" ref="Q138:Q140" si="76">O138/150</f>
        <v>0.89893930000000011</v>
      </c>
      <c r="R138" s="6">
        <f t="shared" si="64"/>
        <v>12931.209999999997</v>
      </c>
      <c r="S138" s="101">
        <f t="shared" si="56"/>
        <v>17334.287004999998</v>
      </c>
      <c r="T138" s="101"/>
      <c r="U138" s="101"/>
      <c r="V138" s="102">
        <f t="shared" ref="V138:V139" si="77">V137+U138</f>
        <v>3686.1299999999997</v>
      </c>
      <c r="W138" s="102">
        <f t="shared" ref="W138:W139" si="78">V138+S138</f>
        <v>21020.417004999999</v>
      </c>
      <c r="X138" s="92">
        <f t="shared" si="62"/>
        <v>18945</v>
      </c>
      <c r="Y138" s="6">
        <f t="shared" ref="Y138:Y139" si="79">W138-X138</f>
        <v>2075.4170049999993</v>
      </c>
      <c r="Z138" s="4">
        <f t="shared" ref="Z138:Z139" si="80">W138/X138-1</f>
        <v>0.10954959118500929</v>
      </c>
      <c r="AA138" s="4">
        <f t="shared" ref="AA138:AA139" si="81">S138/(X138-V138)-1</f>
        <v>0.13601380737892099</v>
      </c>
      <c r="AB138" s="117">
        <f t="shared" si="63"/>
        <v>0.1647420855555557</v>
      </c>
    </row>
    <row r="139" spans="1:28">
      <c r="A139" s="100" t="s">
        <v>498</v>
      </c>
      <c r="B139">
        <v>135</v>
      </c>
      <c r="C139" s="54">
        <v>100.38</v>
      </c>
      <c r="D139" s="55">
        <v>1.3432999999999999</v>
      </c>
      <c r="E139" s="19">
        <f t="shared" si="44"/>
        <v>0.219893636</v>
      </c>
      <c r="F139" s="37">
        <f t="shared" si="74"/>
        <v>5.2949022222222093E-2</v>
      </c>
      <c r="H139" s="41">
        <f t="shared" si="75"/>
        <v>7.1481179999999824</v>
      </c>
      <c r="I139" t="s">
        <v>7</v>
      </c>
      <c r="J139" s="92" t="s">
        <v>499</v>
      </c>
      <c r="K139" s="77">
        <f t="shared" si="57"/>
        <v>43672</v>
      </c>
      <c r="L139" s="77" t="str">
        <f t="shared" ca="1" si="58"/>
        <v>2019-12-31</v>
      </c>
      <c r="M139" s="79">
        <f t="shared" ca="1" si="59"/>
        <v>21465</v>
      </c>
      <c r="N139" s="95">
        <f t="shared" ca="1" si="60"/>
        <v>0.12154964220824568</v>
      </c>
      <c r="O139" s="85">
        <f t="shared" si="54"/>
        <v>134.84045399999999</v>
      </c>
      <c r="P139" s="85">
        <f t="shared" si="55"/>
        <v>0.15954600000000596</v>
      </c>
      <c r="Q139" s="88">
        <f t="shared" si="76"/>
        <v>0.89893635999999999</v>
      </c>
      <c r="R139" s="6">
        <f t="shared" si="64"/>
        <v>13031.589999999997</v>
      </c>
      <c r="S139" s="101">
        <f t="shared" si="56"/>
        <v>17505.334846999995</v>
      </c>
      <c r="T139" s="101"/>
      <c r="U139" s="101"/>
      <c r="V139" s="102">
        <f t="shared" si="77"/>
        <v>3686.1299999999997</v>
      </c>
      <c r="W139" s="102">
        <f t="shared" si="78"/>
        <v>21191.464846999996</v>
      </c>
      <c r="X139" s="92">
        <f t="shared" si="62"/>
        <v>19080</v>
      </c>
      <c r="Y139" s="6">
        <f t="shared" si="79"/>
        <v>2111.4648469999956</v>
      </c>
      <c r="Z139" s="4">
        <f t="shared" si="80"/>
        <v>0.11066377604821787</v>
      </c>
      <c r="AA139" s="4">
        <f t="shared" si="81"/>
        <v>0.13716270482990911</v>
      </c>
      <c r="AB139" s="117">
        <f t="shared" si="63"/>
        <v>0.16694461377777792</v>
      </c>
    </row>
    <row r="140" spans="1:28">
      <c r="A140" s="100" t="s">
        <v>500</v>
      </c>
      <c r="B140">
        <v>135</v>
      </c>
      <c r="C140" s="54">
        <v>100.49</v>
      </c>
      <c r="D140" s="55">
        <v>1.3418000000000001</v>
      </c>
      <c r="E140" s="19">
        <f t="shared" si="44"/>
        <v>0.21989165466666666</v>
      </c>
      <c r="F140" s="37">
        <f t="shared" si="74"/>
        <v>5.4102881481481464E-2</v>
      </c>
      <c r="H140" s="41">
        <f t="shared" si="75"/>
        <v>7.3038889999999981</v>
      </c>
      <c r="I140" t="s">
        <v>7</v>
      </c>
      <c r="J140" s="92" t="s">
        <v>501</v>
      </c>
      <c r="K140" s="77">
        <f t="shared" si="57"/>
        <v>43675</v>
      </c>
      <c r="L140" s="77" t="str">
        <f t="shared" ca="1" si="58"/>
        <v>2019-12-31</v>
      </c>
      <c r="M140" s="79">
        <f t="shared" ca="1" si="59"/>
        <v>21060</v>
      </c>
      <c r="N140" s="95">
        <f t="shared" ca="1" si="60"/>
        <v>0.12658687013295344</v>
      </c>
      <c r="O140" s="85">
        <f t="shared" si="54"/>
        <v>134.83748199999999</v>
      </c>
      <c r="P140" s="85">
        <f t="shared" si="55"/>
        <v>0.16251800000000571</v>
      </c>
      <c r="Q140" s="88">
        <f t="shared" si="76"/>
        <v>0.89891654666666665</v>
      </c>
      <c r="R140" s="6">
        <f t="shared" si="64"/>
        <v>13132.079999999996</v>
      </c>
      <c r="S140" s="101">
        <f t="shared" si="56"/>
        <v>17620.624943999996</v>
      </c>
      <c r="T140" s="101"/>
      <c r="U140" s="101"/>
      <c r="V140" s="102">
        <f t="shared" ref="V140" si="82">V139+U140</f>
        <v>3686.1299999999997</v>
      </c>
      <c r="W140" s="102">
        <f t="shared" ref="W140" si="83">V140+S140</f>
        <v>21306.754943999997</v>
      </c>
      <c r="X140" s="92">
        <f t="shared" si="62"/>
        <v>19215</v>
      </c>
      <c r="Y140" s="6">
        <f t="shared" ref="Y140" si="84">W140-X140</f>
        <v>2091.7549439999966</v>
      </c>
      <c r="Z140" s="4">
        <f t="shared" ref="Z140" si="85">W140/X140-1</f>
        <v>0.10886052271662749</v>
      </c>
      <c r="AA140" s="4">
        <f t="shared" ref="AA140" si="86">S140/(X140-V140)-1</f>
        <v>0.13470104032038366</v>
      </c>
      <c r="AB140" s="117">
        <f t="shared" si="63"/>
        <v>0.1657887731851852</v>
      </c>
    </row>
    <row r="141" spans="1:28">
      <c r="A141" s="100" t="s">
        <v>506</v>
      </c>
      <c r="B141">
        <v>135</v>
      </c>
      <c r="C141" s="54">
        <v>100.1</v>
      </c>
      <c r="D141" s="55">
        <v>1.3471</v>
      </c>
      <c r="E141" s="19">
        <f t="shared" si="44"/>
        <v>0.21989647333333334</v>
      </c>
      <c r="F141" s="37">
        <f t="shared" ref="F141:F144" si="87">IF(G141="",($F$1*C141-B141)/B141,H141/B141)</f>
        <v>5.001192592592571E-2</v>
      </c>
      <c r="H141" s="41">
        <f t="shared" ref="H141:H144" si="88">IF(G141="",$F$1*C141-B141,G141-B141)</f>
        <v>6.751609999999971</v>
      </c>
      <c r="I141" t="s">
        <v>7</v>
      </c>
      <c r="J141" s="92" t="s">
        <v>507</v>
      </c>
      <c r="K141" s="77">
        <f t="shared" si="57"/>
        <v>43676</v>
      </c>
      <c r="L141" s="77" t="str">
        <f t="shared" ca="1" si="58"/>
        <v>2019-12-31</v>
      </c>
      <c r="M141" s="79">
        <f t="shared" ca="1" si="59"/>
        <v>20925</v>
      </c>
      <c r="N141" s="95">
        <f t="shared" ca="1" si="60"/>
        <v>0.11777001911588958</v>
      </c>
      <c r="O141" s="85">
        <f t="shared" si="54"/>
        <v>134.84470999999999</v>
      </c>
      <c r="P141" s="85">
        <f t="shared" si="55"/>
        <v>0.15529000000000792</v>
      </c>
      <c r="Q141" s="88">
        <f t="shared" ref="Q141:Q144" si="89">O141/150</f>
        <v>0.89896473333333327</v>
      </c>
      <c r="R141" s="6">
        <f t="shared" si="64"/>
        <v>13232.179999999997</v>
      </c>
      <c r="S141" s="101">
        <f t="shared" si="56"/>
        <v>17825.069677999996</v>
      </c>
      <c r="T141" s="101"/>
      <c r="U141" s="101"/>
      <c r="V141" s="102">
        <f t="shared" ref="V141:V144" si="90">V140+U141</f>
        <v>3686.1299999999997</v>
      </c>
      <c r="W141" s="102">
        <f t="shared" ref="W141:W144" si="91">V141+S141</f>
        <v>21511.199677999997</v>
      </c>
      <c r="X141" s="92">
        <f t="shared" si="62"/>
        <v>19350</v>
      </c>
      <c r="Y141" s="6">
        <f t="shared" ref="Y141:Y144" si="92">W141-X141</f>
        <v>2161.1996779999972</v>
      </c>
      <c r="Z141" s="4">
        <f t="shared" ref="Z141:Z144" si="93">W141/X141-1</f>
        <v>0.1116899058397931</v>
      </c>
      <c r="AA141" s="4">
        <f t="shared" ref="AA141:AA144" si="94">S141/(X141-V141)-1</f>
        <v>0.13797354536267181</v>
      </c>
      <c r="AB141" s="117">
        <f t="shared" si="63"/>
        <v>0.16988454740740763</v>
      </c>
    </row>
    <row r="142" spans="1:28">
      <c r="A142" s="100" t="s">
        <v>508</v>
      </c>
      <c r="B142">
        <v>135</v>
      </c>
      <c r="C142" s="54">
        <v>101.01</v>
      </c>
      <c r="D142" s="55">
        <v>1.3349</v>
      </c>
      <c r="E142" s="19">
        <f t="shared" si="44"/>
        <v>0.219892166</v>
      </c>
      <c r="F142" s="37">
        <f t="shared" si="87"/>
        <v>5.9557488888888788E-2</v>
      </c>
      <c r="H142" s="41">
        <f t="shared" si="88"/>
        <v>8.0402609999999868</v>
      </c>
      <c r="I142" t="s">
        <v>7</v>
      </c>
      <c r="J142" s="92" t="s">
        <v>509</v>
      </c>
      <c r="K142" s="77">
        <f t="shared" si="57"/>
        <v>43677</v>
      </c>
      <c r="L142" s="77" t="str">
        <f t="shared" ca="1" si="58"/>
        <v>2019-12-31</v>
      </c>
      <c r="M142" s="79">
        <f t="shared" ca="1" si="59"/>
        <v>20790</v>
      </c>
      <c r="N142" s="95">
        <f t="shared" ca="1" si="60"/>
        <v>0.14115898340548316</v>
      </c>
      <c r="O142" s="85">
        <f t="shared" si="54"/>
        <v>134.83824899999999</v>
      </c>
      <c r="P142" s="85">
        <f t="shared" si="55"/>
        <v>0.16175100000000953</v>
      </c>
      <c r="Q142" s="88">
        <f t="shared" si="89"/>
        <v>0.89892165999999996</v>
      </c>
      <c r="R142" s="6">
        <f t="shared" si="64"/>
        <v>13333.189999999997</v>
      </c>
      <c r="S142" s="101">
        <f t="shared" si="56"/>
        <v>17798.475330999994</v>
      </c>
      <c r="T142" s="101"/>
      <c r="U142" s="101"/>
      <c r="V142" s="102">
        <f t="shared" si="90"/>
        <v>3686.1299999999997</v>
      </c>
      <c r="W142" s="102">
        <f t="shared" si="91"/>
        <v>21484.605330999995</v>
      </c>
      <c r="X142" s="92">
        <f t="shared" si="62"/>
        <v>19485</v>
      </c>
      <c r="Y142" s="6">
        <f t="shared" si="92"/>
        <v>1999.6053309999952</v>
      </c>
      <c r="Z142" s="4">
        <f t="shared" si="93"/>
        <v>0.10262280374647137</v>
      </c>
      <c r="AA142" s="4">
        <f t="shared" si="94"/>
        <v>0.12656635132765781</v>
      </c>
      <c r="AB142" s="117">
        <f t="shared" si="63"/>
        <v>0.16033467711111121</v>
      </c>
    </row>
    <row r="143" spans="1:28">
      <c r="A143" s="100" t="s">
        <v>512</v>
      </c>
      <c r="B143">
        <v>135</v>
      </c>
      <c r="C143" s="54">
        <v>101.83</v>
      </c>
      <c r="D143" s="55">
        <v>1.3242</v>
      </c>
      <c r="E143" s="19">
        <f t="shared" si="44"/>
        <v>0.21989552400000001</v>
      </c>
      <c r="F143" s="37">
        <f t="shared" si="87"/>
        <v>6.8158985185185109E-2</v>
      </c>
      <c r="H143" s="41">
        <f t="shared" si="88"/>
        <v>9.2014629999999897</v>
      </c>
      <c r="I143" t="s">
        <v>7</v>
      </c>
      <c r="J143" s="92" t="s">
        <v>510</v>
      </c>
      <c r="K143" s="77">
        <f t="shared" si="57"/>
        <v>43678</v>
      </c>
      <c r="L143" s="77" t="str">
        <f t="shared" ca="1" si="58"/>
        <v>2019-12-31</v>
      </c>
      <c r="M143" s="79">
        <f t="shared" ca="1" si="59"/>
        <v>20655</v>
      </c>
      <c r="N143" s="95">
        <f t="shared" ca="1" si="60"/>
        <v>0.16260150060518017</v>
      </c>
      <c r="O143" s="85">
        <f t="shared" si="54"/>
        <v>134.84328600000001</v>
      </c>
      <c r="P143" s="85">
        <f t="shared" si="55"/>
        <v>0.1567139999999938</v>
      </c>
      <c r="Q143" s="88">
        <f t="shared" si="89"/>
        <v>0.89895524000000004</v>
      </c>
      <c r="R143" s="6">
        <f t="shared" si="64"/>
        <v>13435.019999999997</v>
      </c>
      <c r="S143" s="101">
        <f t="shared" si="56"/>
        <v>17790.653483999995</v>
      </c>
      <c r="T143" s="101"/>
      <c r="U143" s="101"/>
      <c r="V143" s="102">
        <f t="shared" si="90"/>
        <v>3686.1299999999997</v>
      </c>
      <c r="W143" s="102">
        <f t="shared" si="91"/>
        <v>21476.783483999996</v>
      </c>
      <c r="X143" s="92">
        <f t="shared" si="62"/>
        <v>19620</v>
      </c>
      <c r="Y143" s="6">
        <f t="shared" si="92"/>
        <v>1856.783483999996</v>
      </c>
      <c r="Z143" s="4">
        <f t="shared" si="93"/>
        <v>9.4637282568807102E-2</v>
      </c>
      <c r="AA143" s="4">
        <f t="shared" si="94"/>
        <v>0.11653060329976306</v>
      </c>
      <c r="AB143" s="117">
        <f t="shared" si="63"/>
        <v>0.15173653881481491</v>
      </c>
    </row>
    <row r="144" spans="1:28">
      <c r="A144" s="100" t="s">
        <v>513</v>
      </c>
      <c r="B144">
        <v>135</v>
      </c>
      <c r="C144" s="54">
        <v>103.24</v>
      </c>
      <c r="D144" s="55">
        <v>1.3061</v>
      </c>
      <c r="E144" s="19">
        <f t="shared" si="44"/>
        <v>0.21989450933333332</v>
      </c>
      <c r="F144" s="37">
        <f t="shared" si="87"/>
        <v>8.2949362962962903E-2</v>
      </c>
      <c r="H144" s="41">
        <f t="shared" si="88"/>
        <v>11.198163999999991</v>
      </c>
      <c r="I144" t="s">
        <v>7</v>
      </c>
      <c r="J144" s="92" t="s">
        <v>511</v>
      </c>
      <c r="K144" s="77">
        <f t="shared" si="57"/>
        <v>43679</v>
      </c>
      <c r="L144" s="77" t="str">
        <f t="shared" ca="1" si="58"/>
        <v>2019-12-31</v>
      </c>
      <c r="M144" s="79">
        <f t="shared" ca="1" si="59"/>
        <v>20520</v>
      </c>
      <c r="N144" s="95">
        <f t="shared" ca="1" si="60"/>
        <v>0.19918761500974641</v>
      </c>
      <c r="O144" s="85">
        <f t="shared" si="54"/>
        <v>134.84176399999998</v>
      </c>
      <c r="P144" s="85">
        <f t="shared" si="55"/>
        <v>0.15823600000001647</v>
      </c>
      <c r="Q144" s="88">
        <f t="shared" si="89"/>
        <v>0.89894509333333328</v>
      </c>
      <c r="R144" s="6">
        <f t="shared" si="64"/>
        <v>13538.259999999997</v>
      </c>
      <c r="S144" s="101">
        <f t="shared" si="56"/>
        <v>17682.321385999996</v>
      </c>
      <c r="T144" s="101"/>
      <c r="U144" s="101"/>
      <c r="V144" s="102">
        <f t="shared" si="90"/>
        <v>3686.1299999999997</v>
      </c>
      <c r="W144" s="102">
        <f t="shared" si="91"/>
        <v>21368.451385999997</v>
      </c>
      <c r="X144" s="92">
        <f t="shared" si="62"/>
        <v>19755</v>
      </c>
      <c r="Y144" s="6">
        <f t="shared" si="92"/>
        <v>1613.451385999997</v>
      </c>
      <c r="Z144" s="4">
        <f t="shared" si="93"/>
        <v>8.1673064338142032E-2</v>
      </c>
      <c r="AA144" s="4">
        <f t="shared" si="94"/>
        <v>0.10040851572014686</v>
      </c>
      <c r="AB144" s="117">
        <f t="shared" si="63"/>
        <v>0.13694514637037042</v>
      </c>
    </row>
    <row r="145" spans="1:28">
      <c r="A145" s="100" t="s">
        <v>537</v>
      </c>
      <c r="B145">
        <v>135</v>
      </c>
      <c r="C145" s="54">
        <v>105.12</v>
      </c>
      <c r="D145" s="55">
        <v>1.2827</v>
      </c>
      <c r="E145" s="19">
        <f t="shared" si="44"/>
        <v>0.21989161600000001</v>
      </c>
      <c r="F145" s="37">
        <f t="shared" ref="F145:F149" si="95">IF(G145="",($F$1*C145-B145)/B145,H145/B145)</f>
        <v>0.10266986666666669</v>
      </c>
      <c r="H145" s="41">
        <f t="shared" ref="H145:H149" si="96">IF(G145="",$F$1*C145-B145,G145-B145)</f>
        <v>13.860432000000003</v>
      </c>
      <c r="I145" t="s">
        <v>7</v>
      </c>
      <c r="J145" s="92" t="s">
        <v>528</v>
      </c>
      <c r="K145" s="77">
        <f t="shared" si="57"/>
        <v>43682</v>
      </c>
      <c r="L145" s="77" t="str">
        <f t="shared" ca="1" si="58"/>
        <v>2019-12-31</v>
      </c>
      <c r="M145" s="79">
        <f t="shared" ca="1" si="59"/>
        <v>20115</v>
      </c>
      <c r="N145" s="95">
        <f t="shared" ca="1" si="60"/>
        <v>0.25150672035794186</v>
      </c>
      <c r="O145" s="85">
        <f t="shared" si="54"/>
        <v>134.837424</v>
      </c>
      <c r="P145" s="85">
        <f t="shared" si="55"/>
        <v>0.16257600000000139</v>
      </c>
      <c r="Q145" s="88">
        <f t="shared" ref="Q145:Q149" si="97">O145/150</f>
        <v>0.89891615999999996</v>
      </c>
      <c r="R145" s="6">
        <f t="shared" si="64"/>
        <v>13643.379999999997</v>
      </c>
      <c r="S145" s="101">
        <f t="shared" si="56"/>
        <v>17500.363525999997</v>
      </c>
      <c r="T145" s="101"/>
      <c r="U145" s="101"/>
      <c r="V145" s="102">
        <f t="shared" ref="V145:V149" si="98">V144+U145</f>
        <v>3686.1299999999997</v>
      </c>
      <c r="W145" s="102">
        <f t="shared" ref="W145:W149" si="99">V145+S145</f>
        <v>21186.493525999998</v>
      </c>
      <c r="X145" s="92">
        <f t="shared" si="62"/>
        <v>19890</v>
      </c>
      <c r="Y145" s="6">
        <f t="shared" ref="Y145:Y149" si="100">W145-X145</f>
        <v>1296.4935259999984</v>
      </c>
      <c r="Z145" s="4">
        <f t="shared" ref="Z145:Z149" si="101">W145/X145-1</f>
        <v>6.5183183810960221E-2</v>
      </c>
      <c r="AA145" s="4">
        <f t="shared" ref="AA145:AA149" si="102">S145/(X145-V145)-1</f>
        <v>8.001135074522292E-2</v>
      </c>
      <c r="AB145" s="117">
        <f t="shared" si="63"/>
        <v>0.11722174933333332</v>
      </c>
    </row>
    <row r="146" spans="1:28">
      <c r="A146" s="100" t="s">
        <v>538</v>
      </c>
      <c r="B146">
        <v>135</v>
      </c>
      <c r="C146" s="54">
        <v>106.13</v>
      </c>
      <c r="D146" s="55">
        <v>1.2705</v>
      </c>
      <c r="E146" s="19">
        <f t="shared" si="44"/>
        <v>0.21989211000000003</v>
      </c>
      <c r="F146" s="37">
        <f t="shared" si="95"/>
        <v>0.11326439259259241</v>
      </c>
      <c r="H146" s="41">
        <f t="shared" si="96"/>
        <v>15.290692999999976</v>
      </c>
      <c r="I146" t="s">
        <v>7</v>
      </c>
      <c r="J146" s="92" t="s">
        <v>530</v>
      </c>
      <c r="K146" s="77">
        <f t="shared" si="57"/>
        <v>43683</v>
      </c>
      <c r="L146" s="77" t="str">
        <f t="shared" ca="1" si="58"/>
        <v>2019-12-31</v>
      </c>
      <c r="M146" s="79">
        <f t="shared" ca="1" si="59"/>
        <v>19980</v>
      </c>
      <c r="N146" s="95">
        <f t="shared" ca="1" si="60"/>
        <v>0.27933448173173131</v>
      </c>
      <c r="O146" s="85">
        <f t="shared" si="54"/>
        <v>134.838165</v>
      </c>
      <c r="P146" s="85">
        <f t="shared" si="55"/>
        <v>0.1618349999999964</v>
      </c>
      <c r="Q146" s="88">
        <f t="shared" si="97"/>
        <v>0.89892110000000003</v>
      </c>
      <c r="R146" s="6">
        <f t="shared" si="64"/>
        <v>13749.509999999997</v>
      </c>
      <c r="S146" s="101">
        <f t="shared" si="56"/>
        <v>17468.752454999994</v>
      </c>
      <c r="T146" s="101"/>
      <c r="U146" s="101"/>
      <c r="V146" s="102">
        <f t="shared" si="98"/>
        <v>3686.1299999999997</v>
      </c>
      <c r="W146" s="102">
        <f t="shared" si="99"/>
        <v>21154.882454999995</v>
      </c>
      <c r="X146" s="92">
        <f t="shared" si="62"/>
        <v>20025</v>
      </c>
      <c r="Y146" s="6">
        <f t="shared" si="100"/>
        <v>1129.8824549999954</v>
      </c>
      <c r="Z146" s="4">
        <f t="shared" si="101"/>
        <v>5.6423593258426719E-2</v>
      </c>
      <c r="AA146" s="4">
        <f t="shared" si="102"/>
        <v>6.9153035369030613E-2</v>
      </c>
      <c r="AB146" s="117">
        <f t="shared" si="63"/>
        <v>0.10662771740740762</v>
      </c>
    </row>
    <row r="147" spans="1:28">
      <c r="A147" s="100" t="s">
        <v>539</v>
      </c>
      <c r="B147">
        <v>135</v>
      </c>
      <c r="C147" s="54">
        <v>106.55</v>
      </c>
      <c r="D147" s="55">
        <v>1.2655000000000001</v>
      </c>
      <c r="E147" s="19">
        <f t="shared" si="44"/>
        <v>0.21989268333333334</v>
      </c>
      <c r="F147" s="37">
        <f t="shared" si="95"/>
        <v>0.11767003703703688</v>
      </c>
      <c r="H147" s="41">
        <f t="shared" si="96"/>
        <v>15.885454999999979</v>
      </c>
      <c r="I147" t="s">
        <v>7</v>
      </c>
      <c r="J147" s="92" t="s">
        <v>532</v>
      </c>
      <c r="K147" s="77">
        <f t="shared" si="57"/>
        <v>43684</v>
      </c>
      <c r="L147" s="77" t="str">
        <f t="shared" ca="1" si="58"/>
        <v>2019-12-31</v>
      </c>
      <c r="M147" s="79">
        <f t="shared" ca="1" si="59"/>
        <v>19845</v>
      </c>
      <c r="N147" s="95">
        <f t="shared" ca="1" si="60"/>
        <v>0.29217390148652017</v>
      </c>
      <c r="O147" s="85">
        <f t="shared" si="54"/>
        <v>134.83902499999999</v>
      </c>
      <c r="P147" s="85">
        <f t="shared" si="55"/>
        <v>0.16097500000000764</v>
      </c>
      <c r="Q147" s="88">
        <f t="shared" si="97"/>
        <v>0.89892683333333323</v>
      </c>
      <c r="R147" s="6">
        <f t="shared" si="64"/>
        <v>13856.059999999996</v>
      </c>
      <c r="S147" s="101">
        <f t="shared" si="56"/>
        <v>17534.843929999995</v>
      </c>
      <c r="T147" s="101"/>
      <c r="U147" s="101"/>
      <c r="V147" s="102">
        <f t="shared" si="98"/>
        <v>3686.1299999999997</v>
      </c>
      <c r="W147" s="102">
        <f t="shared" si="99"/>
        <v>21220.973929999996</v>
      </c>
      <c r="X147" s="92">
        <f t="shared" si="62"/>
        <v>20160</v>
      </c>
      <c r="Y147" s="6">
        <f t="shared" si="100"/>
        <v>1060.9739299999965</v>
      </c>
      <c r="Z147" s="4">
        <f t="shared" si="101"/>
        <v>5.2627675099206073E-2</v>
      </c>
      <c r="AA147" s="4">
        <f t="shared" si="102"/>
        <v>6.4403441935622752E-2</v>
      </c>
      <c r="AB147" s="117">
        <f t="shared" si="63"/>
        <v>0.10222264629629646</v>
      </c>
    </row>
    <row r="148" spans="1:28">
      <c r="A148" s="100" t="s">
        <v>540</v>
      </c>
      <c r="B148">
        <v>135</v>
      </c>
      <c r="C148" s="54">
        <v>105.23</v>
      </c>
      <c r="D148" s="55">
        <v>1.2814000000000001</v>
      </c>
      <c r="E148" s="19">
        <f t="shared" si="44"/>
        <v>0.21989448133333334</v>
      </c>
      <c r="F148" s="37">
        <f t="shared" si="95"/>
        <v>0.10382372592592586</v>
      </c>
      <c r="H148" s="41">
        <f t="shared" si="96"/>
        <v>14.01620299999999</v>
      </c>
      <c r="I148" t="s">
        <v>7</v>
      </c>
      <c r="J148" s="92" t="s">
        <v>534</v>
      </c>
      <c r="K148" s="77">
        <f t="shared" si="57"/>
        <v>43685</v>
      </c>
      <c r="L148" s="77" t="str">
        <f t="shared" ca="1" si="58"/>
        <v>2019-12-31</v>
      </c>
      <c r="M148" s="79">
        <f t="shared" ca="1" si="59"/>
        <v>19710</v>
      </c>
      <c r="N148" s="95">
        <f t="shared" ca="1" si="60"/>
        <v>0.25955931481481465</v>
      </c>
      <c r="O148" s="85">
        <f t="shared" si="54"/>
        <v>134.841722</v>
      </c>
      <c r="P148" s="85">
        <f t="shared" si="55"/>
        <v>0.1582779999999957</v>
      </c>
      <c r="Q148" s="88">
        <f t="shared" si="97"/>
        <v>0.89894481333333331</v>
      </c>
      <c r="R148" s="6">
        <f t="shared" si="64"/>
        <v>13961.289999999995</v>
      </c>
      <c r="S148" s="101">
        <f t="shared" si="56"/>
        <v>17889.997005999994</v>
      </c>
      <c r="T148" s="101"/>
      <c r="U148" s="101"/>
      <c r="V148" s="102">
        <f t="shared" si="98"/>
        <v>3686.1299999999997</v>
      </c>
      <c r="W148" s="102">
        <f t="shared" si="99"/>
        <v>21576.127005999995</v>
      </c>
      <c r="X148" s="92">
        <f t="shared" si="62"/>
        <v>20295</v>
      </c>
      <c r="Y148" s="6">
        <f t="shared" si="100"/>
        <v>1281.1270059999952</v>
      </c>
      <c r="Z148" s="4">
        <f t="shared" si="101"/>
        <v>6.3125252820891653E-2</v>
      </c>
      <c r="AA148" s="4">
        <f t="shared" si="102"/>
        <v>7.7135109492698417E-2</v>
      </c>
      <c r="AB148" s="117">
        <f t="shared" si="63"/>
        <v>0.11607075540740748</v>
      </c>
    </row>
    <row r="149" spans="1:28">
      <c r="A149" s="100" t="s">
        <v>541</v>
      </c>
      <c r="B149">
        <v>135</v>
      </c>
      <c r="C149" s="54">
        <v>106.19</v>
      </c>
      <c r="D149" s="55">
        <v>1.2698</v>
      </c>
      <c r="E149" s="19">
        <f t="shared" si="44"/>
        <v>0.21989337466666667</v>
      </c>
      <c r="F149" s="37">
        <f t="shared" si="95"/>
        <v>0.11389377037037025</v>
      </c>
      <c r="H149" s="41">
        <f t="shared" si="96"/>
        <v>15.375658999999985</v>
      </c>
      <c r="I149" t="s">
        <v>7</v>
      </c>
      <c r="J149" s="92" t="s">
        <v>536</v>
      </c>
      <c r="K149" s="77">
        <f t="shared" si="57"/>
        <v>43686</v>
      </c>
      <c r="L149" s="77" t="str">
        <f t="shared" ca="1" si="58"/>
        <v>2019-12-31</v>
      </c>
      <c r="M149" s="79">
        <f t="shared" ca="1" si="59"/>
        <v>19575</v>
      </c>
      <c r="N149" s="95">
        <f t="shared" ca="1" si="60"/>
        <v>0.28669811162196651</v>
      </c>
      <c r="O149" s="85">
        <f t="shared" si="54"/>
        <v>134.84006199999999</v>
      </c>
      <c r="P149" s="85">
        <f t="shared" si="55"/>
        <v>0.15993800000001102</v>
      </c>
      <c r="Q149" s="88">
        <f t="shared" si="97"/>
        <v>0.89893374666666659</v>
      </c>
      <c r="R149" s="6">
        <f t="shared" si="64"/>
        <v>14067.479999999996</v>
      </c>
      <c r="S149" s="101">
        <f t="shared" si="56"/>
        <v>17862.886103999994</v>
      </c>
      <c r="T149" s="101"/>
      <c r="U149" s="101"/>
      <c r="V149" s="102">
        <f t="shared" si="98"/>
        <v>3686.1299999999997</v>
      </c>
      <c r="W149" s="102">
        <f t="shared" si="99"/>
        <v>21549.016103999995</v>
      </c>
      <c r="X149" s="92">
        <f t="shared" si="62"/>
        <v>20430</v>
      </c>
      <c r="Y149" s="6">
        <f t="shared" si="100"/>
        <v>1119.0161039999948</v>
      </c>
      <c r="Z149" s="4">
        <f t="shared" si="101"/>
        <v>5.4773181791482939E-2</v>
      </c>
      <c r="AA149" s="4">
        <f t="shared" si="102"/>
        <v>6.6831389875816827E-2</v>
      </c>
      <c r="AB149" s="117">
        <f t="shared" si="63"/>
        <v>0.10599960429629642</v>
      </c>
    </row>
    <row r="150" spans="1:28">
      <c r="A150" s="100" t="s">
        <v>545</v>
      </c>
      <c r="B150">
        <v>135</v>
      </c>
      <c r="C150" s="54">
        <v>104.41</v>
      </c>
      <c r="D150" s="55">
        <v>1.2915000000000001</v>
      </c>
      <c r="E150" s="19">
        <f t="shared" si="44"/>
        <v>0.21989701</v>
      </c>
      <c r="F150" s="37">
        <f t="shared" ref="F150:F154" si="103">IF(G150="",($F$1*C150-B150)/B150,H150/B150)</f>
        <v>9.5222229629629535E-2</v>
      </c>
      <c r="H150" s="41">
        <f t="shared" ref="H150:H154" si="104">IF(G150="",$F$1*C150-B150,G150-B150)</f>
        <v>12.855000999999987</v>
      </c>
      <c r="I150" t="s">
        <v>7</v>
      </c>
      <c r="J150" s="92" t="s">
        <v>546</v>
      </c>
      <c r="K150" s="77">
        <f t="shared" si="57"/>
        <v>43689</v>
      </c>
      <c r="L150" s="77" t="str">
        <f t="shared" ca="1" si="58"/>
        <v>2019-12-31</v>
      </c>
      <c r="M150" s="79">
        <f t="shared" ca="1" si="59"/>
        <v>19170</v>
      </c>
      <c r="N150" s="95">
        <f t="shared" ca="1" si="60"/>
        <v>0.24476136489306183</v>
      </c>
      <c r="O150" s="85">
        <f t="shared" si="54"/>
        <v>134.84551500000001</v>
      </c>
      <c r="P150" s="85">
        <f t="shared" si="55"/>
        <v>0.15448499999999399</v>
      </c>
      <c r="Q150" s="88">
        <f t="shared" ref="Q150:Q154" si="105">O150/150</f>
        <v>0.89897009999999999</v>
      </c>
      <c r="R150" s="6">
        <f t="shared" si="64"/>
        <v>14171.889999999996</v>
      </c>
      <c r="S150" s="101">
        <f t="shared" si="56"/>
        <v>18302.995934999995</v>
      </c>
      <c r="T150" s="101"/>
      <c r="U150" s="101"/>
      <c r="V150" s="102">
        <f t="shared" ref="V150:V154" si="106">V149+U150</f>
        <v>3686.1299999999997</v>
      </c>
      <c r="W150" s="102">
        <f t="shared" ref="W150:W154" si="107">V150+S150</f>
        <v>21989.125934999996</v>
      </c>
      <c r="X150" s="92">
        <f t="shared" si="62"/>
        <v>20565</v>
      </c>
      <c r="Y150" s="6">
        <f t="shared" ref="Y150:Y154" si="108">W150-X150</f>
        <v>1424.1259349999964</v>
      </c>
      <c r="Z150" s="4">
        <f t="shared" ref="Z150:Z154" si="109">W150/X150-1</f>
        <v>6.9249984682713261E-2</v>
      </c>
      <c r="AA150" s="4">
        <f t="shared" ref="AA150:AA154" si="110">S150/(X150-V150)-1</f>
        <v>8.4373298390235663E-2</v>
      </c>
      <c r="AB150" s="117">
        <f t="shared" si="63"/>
        <v>0.12467478037037047</v>
      </c>
    </row>
    <row r="151" spans="1:28">
      <c r="A151" s="100" t="s">
        <v>547</v>
      </c>
      <c r="B151">
        <v>135</v>
      </c>
      <c r="C151" s="54">
        <v>105.3</v>
      </c>
      <c r="D151" s="55">
        <v>1.2805</v>
      </c>
      <c r="E151" s="19">
        <f t="shared" si="44"/>
        <v>0.21989110000000001</v>
      </c>
      <c r="F151" s="37">
        <f t="shared" si="103"/>
        <v>0.104558</v>
      </c>
      <c r="H151" s="41">
        <f t="shared" si="104"/>
        <v>14.11533</v>
      </c>
      <c r="I151" t="s">
        <v>7</v>
      </c>
      <c r="J151" s="92" t="s">
        <v>548</v>
      </c>
      <c r="K151" s="77">
        <f t="shared" si="57"/>
        <v>43690</v>
      </c>
      <c r="L151" s="77" t="str">
        <f t="shared" ca="1" si="58"/>
        <v>2019-12-31</v>
      </c>
      <c r="M151" s="79">
        <f t="shared" ca="1" si="59"/>
        <v>19035</v>
      </c>
      <c r="N151" s="95">
        <f t="shared" ca="1" si="60"/>
        <v>0.27066432624113479</v>
      </c>
      <c r="O151" s="85">
        <f t="shared" si="54"/>
        <v>134.83664999999999</v>
      </c>
      <c r="P151" s="85">
        <f t="shared" si="55"/>
        <v>0.16335000000000832</v>
      </c>
      <c r="Q151" s="88">
        <f t="shared" si="105"/>
        <v>0.8989109999999999</v>
      </c>
      <c r="R151" s="6">
        <f t="shared" si="64"/>
        <v>14277.189999999995</v>
      </c>
      <c r="S151" s="101">
        <f t="shared" si="56"/>
        <v>18281.941794999992</v>
      </c>
      <c r="T151" s="101"/>
      <c r="U151" s="101"/>
      <c r="V151" s="102">
        <f t="shared" si="106"/>
        <v>3686.1299999999997</v>
      </c>
      <c r="W151" s="102">
        <f t="shared" si="107"/>
        <v>21968.071794999993</v>
      </c>
      <c r="X151" s="92">
        <f t="shared" si="62"/>
        <v>20700</v>
      </c>
      <c r="Y151" s="6">
        <f t="shared" si="108"/>
        <v>1268.0717949999926</v>
      </c>
      <c r="Z151" s="4">
        <f t="shared" si="109"/>
        <v>6.1259507004830516E-2</v>
      </c>
      <c r="AA151" s="4">
        <f t="shared" si="110"/>
        <v>7.4531649471871741E-2</v>
      </c>
      <c r="AB151" s="117">
        <f t="shared" si="63"/>
        <v>0.11533310000000001</v>
      </c>
    </row>
    <row r="152" spans="1:28">
      <c r="A152" s="100" t="s">
        <v>549</v>
      </c>
      <c r="B152">
        <v>135</v>
      </c>
      <c r="C152" s="54">
        <v>104.84</v>
      </c>
      <c r="D152" s="55">
        <v>1.2861</v>
      </c>
      <c r="E152" s="19">
        <f t="shared" ref="E152:E164" si="111">10%*Q152+13%</f>
        <v>0.21988981600000002</v>
      </c>
      <c r="F152" s="37">
        <f t="shared" si="103"/>
        <v>9.9732770370370302E-2</v>
      </c>
      <c r="H152" s="41">
        <f t="shared" si="104"/>
        <v>13.463923999999992</v>
      </c>
      <c r="I152" t="s">
        <v>7</v>
      </c>
      <c r="J152" s="92" t="s">
        <v>550</v>
      </c>
      <c r="K152" s="77">
        <f t="shared" si="57"/>
        <v>43691</v>
      </c>
      <c r="L152" s="77" t="str">
        <f t="shared" ca="1" si="58"/>
        <v>2019-12-31</v>
      </c>
      <c r="M152" s="79">
        <f t="shared" ca="1" si="59"/>
        <v>18900</v>
      </c>
      <c r="N152" s="95">
        <f t="shared" ca="1" si="60"/>
        <v>0.26001757989417973</v>
      </c>
      <c r="O152" s="85">
        <f t="shared" si="54"/>
        <v>134.83472399999999</v>
      </c>
      <c r="P152" s="85">
        <f t="shared" si="55"/>
        <v>0.16527600000000575</v>
      </c>
      <c r="Q152" s="88">
        <f t="shared" si="105"/>
        <v>0.89889816</v>
      </c>
      <c r="R152" s="6">
        <f t="shared" si="64"/>
        <v>14382.029999999995</v>
      </c>
      <c r="S152" s="101">
        <f t="shared" si="56"/>
        <v>18496.728782999995</v>
      </c>
      <c r="T152" s="101"/>
      <c r="U152" s="101"/>
      <c r="V152" s="102">
        <f t="shared" si="106"/>
        <v>3686.1299999999997</v>
      </c>
      <c r="W152" s="102">
        <f t="shared" si="107"/>
        <v>22182.858782999996</v>
      </c>
      <c r="X152" s="92">
        <f t="shared" si="62"/>
        <v>20835</v>
      </c>
      <c r="Y152" s="6">
        <f t="shared" si="108"/>
        <v>1347.858782999996</v>
      </c>
      <c r="Z152" s="4">
        <f t="shared" si="109"/>
        <v>6.4692046220302224E-2</v>
      </c>
      <c r="AA152" s="4">
        <f t="shared" si="110"/>
        <v>7.8597527592196847E-2</v>
      </c>
      <c r="AB152" s="117">
        <f t="shared" si="63"/>
        <v>0.12015704562962971</v>
      </c>
    </row>
    <row r="153" spans="1:28">
      <c r="A153" s="100" t="s">
        <v>551</v>
      </c>
      <c r="B153">
        <v>135</v>
      </c>
      <c r="C153" s="54">
        <v>104.48</v>
      </c>
      <c r="D153" s="55">
        <v>1.2906</v>
      </c>
      <c r="E153" s="19">
        <f t="shared" si="111"/>
        <v>0.219894592</v>
      </c>
      <c r="F153" s="37">
        <f t="shared" si="103"/>
        <v>9.5956503703703677E-2</v>
      </c>
      <c r="H153" s="41">
        <f t="shared" si="104"/>
        <v>12.954127999999997</v>
      </c>
      <c r="I153" t="s">
        <v>7</v>
      </c>
      <c r="J153" s="92" t="s">
        <v>552</v>
      </c>
      <c r="K153" s="77">
        <f t="shared" si="57"/>
        <v>43692</v>
      </c>
      <c r="L153" s="77" t="str">
        <f t="shared" ca="1" si="58"/>
        <v>2019-12-31</v>
      </c>
      <c r="M153" s="79">
        <f t="shared" ca="1" si="59"/>
        <v>18765</v>
      </c>
      <c r="N153" s="95">
        <f t="shared" ca="1" si="60"/>
        <v>0.25197211404209963</v>
      </c>
      <c r="O153" s="85">
        <f t="shared" si="54"/>
        <v>134.84188800000001</v>
      </c>
      <c r="P153" s="85">
        <f t="shared" si="55"/>
        <v>0.15811199999998848</v>
      </c>
      <c r="Q153" s="88">
        <f t="shared" si="105"/>
        <v>0.89894592000000006</v>
      </c>
      <c r="R153" s="6">
        <f t="shared" si="64"/>
        <v>14486.509999999995</v>
      </c>
      <c r="S153" s="101">
        <f>R153*D153</f>
        <v>18696.289805999993</v>
      </c>
      <c r="T153" s="101"/>
      <c r="U153" s="101"/>
      <c r="V153" s="102">
        <f t="shared" si="106"/>
        <v>3686.1299999999997</v>
      </c>
      <c r="W153" s="102">
        <f t="shared" si="107"/>
        <v>22382.419805999994</v>
      </c>
      <c r="X153" s="92">
        <f t="shared" si="62"/>
        <v>20970</v>
      </c>
      <c r="Y153" s="6">
        <f t="shared" si="108"/>
        <v>1412.4198059999944</v>
      </c>
      <c r="Z153" s="4">
        <f t="shared" si="109"/>
        <v>6.7354306437767963E-2</v>
      </c>
      <c r="AA153" s="4">
        <f t="shared" si="110"/>
        <v>8.171895565055709E-2</v>
      </c>
      <c r="AB153" s="117">
        <f t="shared" si="63"/>
        <v>0.12393808829629632</v>
      </c>
    </row>
    <row r="154" spans="1:28">
      <c r="A154" s="100" t="s">
        <v>553</v>
      </c>
      <c r="B154">
        <v>135</v>
      </c>
      <c r="C154" s="54">
        <v>104.04</v>
      </c>
      <c r="D154" s="55">
        <v>1.2961</v>
      </c>
      <c r="E154" s="19">
        <f t="shared" si="111"/>
        <v>0.21989749600000003</v>
      </c>
      <c r="F154" s="37">
        <f t="shared" si="103"/>
        <v>9.1341066666666609E-2</v>
      </c>
      <c r="H154" s="41">
        <f t="shared" si="104"/>
        <v>12.331043999999991</v>
      </c>
      <c r="I154" t="s">
        <v>7</v>
      </c>
      <c r="J154" s="92" t="s">
        <v>554</v>
      </c>
      <c r="K154" s="77">
        <f t="shared" si="57"/>
        <v>43693</v>
      </c>
      <c r="L154" s="77" t="str">
        <f t="shared" ca="1" si="58"/>
        <v>2019-12-31</v>
      </c>
      <c r="M154" s="79">
        <f t="shared" ca="1" si="59"/>
        <v>18630</v>
      </c>
      <c r="N154" s="95">
        <f t="shared" ca="1" si="60"/>
        <v>0.24159050241545876</v>
      </c>
      <c r="O154" s="85">
        <f t="shared" si="54"/>
        <v>134.84624400000001</v>
      </c>
      <c r="P154" s="85">
        <f t="shared" si="55"/>
        <v>0.15375599999998713</v>
      </c>
      <c r="Q154" s="88">
        <f t="shared" si="105"/>
        <v>0.8989749600000001</v>
      </c>
      <c r="R154" s="6">
        <f t="shared" si="64"/>
        <v>14590.549999999996</v>
      </c>
      <c r="S154" s="101">
        <f t="shared" si="56"/>
        <v>18910.811854999996</v>
      </c>
      <c r="T154" s="101"/>
      <c r="U154" s="101"/>
      <c r="V154" s="102">
        <f t="shared" si="106"/>
        <v>3686.1299999999997</v>
      </c>
      <c r="W154" s="102">
        <f t="shared" si="107"/>
        <v>22596.941854999997</v>
      </c>
      <c r="X154" s="92">
        <f t="shared" si="62"/>
        <v>21105</v>
      </c>
      <c r="Y154" s="6">
        <f t="shared" si="108"/>
        <v>1491.9418549999973</v>
      </c>
      <c r="Z154" s="4">
        <f t="shared" si="109"/>
        <v>7.0691393271736347E-2</v>
      </c>
      <c r="AA154" s="4">
        <f t="shared" si="110"/>
        <v>8.5650897848138063E-2</v>
      </c>
      <c r="AB154" s="117">
        <f t="shared" si="63"/>
        <v>0.12855642933333342</v>
      </c>
    </row>
    <row r="155" spans="1:28">
      <c r="A155" s="100" t="s">
        <v>580</v>
      </c>
      <c r="B155">
        <v>135</v>
      </c>
      <c r="C155" s="54">
        <v>101.92</v>
      </c>
      <c r="D155" s="55">
        <v>1.323</v>
      </c>
      <c r="E155" s="19">
        <f t="shared" si="111"/>
        <v>0.21989344</v>
      </c>
      <c r="F155" s="37">
        <f t="shared" ref="F155:F159" si="112">IF(G155="",($F$1*C155-B155)/B155,H155/B155)</f>
        <v>6.9103051851851865E-2</v>
      </c>
      <c r="H155" s="41">
        <f t="shared" ref="H155:H159" si="113">IF(G155="",$F$1*C155-B155,G155-B155)</f>
        <v>9.3289120000000025</v>
      </c>
      <c r="I155" t="s">
        <v>7</v>
      </c>
      <c r="J155" s="92" t="s">
        <v>581</v>
      </c>
      <c r="K155" s="77">
        <f t="shared" si="57"/>
        <v>43696</v>
      </c>
      <c r="L155" s="77" t="str">
        <f t="shared" ca="1" si="58"/>
        <v>2019-12-31</v>
      </c>
      <c r="M155" s="79">
        <f t="shared" ca="1" si="59"/>
        <v>18225</v>
      </c>
      <c r="N155" s="95">
        <f t="shared" ca="1" si="60"/>
        <v>0.18683417722908099</v>
      </c>
      <c r="O155" s="85">
        <f t="shared" si="54"/>
        <v>134.84016</v>
      </c>
      <c r="P155" s="85">
        <f t="shared" si="55"/>
        <v>0.15984000000000265</v>
      </c>
      <c r="Q155" s="88">
        <f t="shared" ref="Q155:Q159" si="114">O155/150</f>
        <v>0.89893440000000002</v>
      </c>
      <c r="R155" s="6">
        <f t="shared" si="64"/>
        <v>14692.469999999996</v>
      </c>
      <c r="S155" s="101">
        <f t="shared" si="56"/>
        <v>19438.137809999993</v>
      </c>
      <c r="T155" s="101"/>
      <c r="U155" s="101"/>
      <c r="V155" s="102">
        <f t="shared" ref="V155:V159" si="115">V154+U155</f>
        <v>3686.1299999999997</v>
      </c>
      <c r="W155" s="102">
        <f t="shared" ref="W155:W159" si="116">V155+S155</f>
        <v>23124.267809999994</v>
      </c>
      <c r="X155" s="92">
        <f t="shared" si="62"/>
        <v>21240</v>
      </c>
      <c r="Y155" s="6">
        <f t="shared" ref="Y155:Y159" si="117">W155-X155</f>
        <v>1884.2678099999939</v>
      </c>
      <c r="Z155" s="4">
        <f t="shared" ref="Z155:Z159" si="118">W155/X155-1</f>
        <v>8.8713173728813377E-2</v>
      </c>
      <c r="AA155" s="4">
        <f t="shared" ref="AA155:AA159" si="119">S155/(X155-V155)-1</f>
        <v>0.10734201688858325</v>
      </c>
      <c r="AB155" s="117">
        <f t="shared" si="63"/>
        <v>0.15079038814814813</v>
      </c>
    </row>
    <row r="156" spans="1:28">
      <c r="A156" s="100" t="s">
        <v>582</v>
      </c>
      <c r="B156">
        <v>135</v>
      </c>
      <c r="C156" s="54">
        <v>102.01</v>
      </c>
      <c r="D156" s="55">
        <v>1.3218000000000001</v>
      </c>
      <c r="E156" s="19">
        <f t="shared" si="111"/>
        <v>0.21989121200000003</v>
      </c>
      <c r="F156" s="37">
        <f t="shared" si="112"/>
        <v>7.0047118518518428E-2</v>
      </c>
      <c r="H156" s="41">
        <f t="shared" si="113"/>
        <v>9.4563609999999869</v>
      </c>
      <c r="I156" t="s">
        <v>7</v>
      </c>
      <c r="J156" s="92" t="s">
        <v>583</v>
      </c>
      <c r="K156" s="77">
        <f t="shared" si="57"/>
        <v>43697</v>
      </c>
      <c r="L156" s="77" t="str">
        <f t="shared" ca="1" si="58"/>
        <v>2019-12-31</v>
      </c>
      <c r="M156" s="79">
        <f t="shared" ca="1" si="59"/>
        <v>18090</v>
      </c>
      <c r="N156" s="95">
        <f t="shared" ca="1" si="60"/>
        <v>0.19079998700939718</v>
      </c>
      <c r="O156" s="85">
        <f t="shared" si="54"/>
        <v>134.83681800000002</v>
      </c>
      <c r="P156" s="85">
        <f t="shared" si="55"/>
        <v>0.16318199999997773</v>
      </c>
      <c r="Q156" s="88">
        <f t="shared" si="114"/>
        <v>0.8989121200000002</v>
      </c>
      <c r="R156" s="6">
        <f t="shared" si="64"/>
        <v>14794.479999999996</v>
      </c>
      <c r="S156" s="101">
        <f t="shared" si="56"/>
        <v>19555.343663999996</v>
      </c>
      <c r="T156" s="101"/>
      <c r="U156" s="101"/>
      <c r="V156" s="102">
        <f t="shared" si="115"/>
        <v>3686.1299999999997</v>
      </c>
      <c r="W156" s="102">
        <f t="shared" si="116"/>
        <v>23241.473663999997</v>
      </c>
      <c r="X156" s="92">
        <f t="shared" si="62"/>
        <v>21375</v>
      </c>
      <c r="Y156" s="6">
        <f t="shared" si="117"/>
        <v>1866.4736639999974</v>
      </c>
      <c r="Z156" s="4">
        <f t="shared" si="118"/>
        <v>8.7320405333333184E-2</v>
      </c>
      <c r="AA156" s="4">
        <f t="shared" si="119"/>
        <v>0.10551683991119831</v>
      </c>
      <c r="AB156" s="117">
        <f t="shared" si="63"/>
        <v>0.14984409348148159</v>
      </c>
    </row>
    <row r="157" spans="1:28">
      <c r="A157" s="100" t="s">
        <v>584</v>
      </c>
      <c r="B157">
        <v>135</v>
      </c>
      <c r="C157" s="54">
        <v>102.16</v>
      </c>
      <c r="D157" s="55">
        <v>1.3199000000000001</v>
      </c>
      <c r="E157" s="19">
        <f t="shared" si="111"/>
        <v>0.21989398933333332</v>
      </c>
      <c r="F157" s="37">
        <f t="shared" si="112"/>
        <v>7.1620562962962819E-2</v>
      </c>
      <c r="H157" s="41">
        <f t="shared" si="113"/>
        <v>9.6687759999999798</v>
      </c>
      <c r="I157" t="s">
        <v>7</v>
      </c>
      <c r="J157" s="92" t="s">
        <v>585</v>
      </c>
      <c r="K157" s="77">
        <f t="shared" si="57"/>
        <v>43698</v>
      </c>
      <c r="L157" s="77" t="str">
        <f t="shared" ca="1" si="58"/>
        <v>2019-12-31</v>
      </c>
      <c r="M157" s="79">
        <f t="shared" ca="1" si="59"/>
        <v>17955</v>
      </c>
      <c r="N157" s="95">
        <f t="shared" ca="1" si="60"/>
        <v>0.19655267279309344</v>
      </c>
      <c r="O157" s="85">
        <f t="shared" si="54"/>
        <v>134.84098399999999</v>
      </c>
      <c r="P157" s="85">
        <f t="shared" si="55"/>
        <v>0.15901600000000826</v>
      </c>
      <c r="Q157" s="88">
        <f t="shared" si="114"/>
        <v>0.89893989333333324</v>
      </c>
      <c r="R157" s="6">
        <f t="shared" si="64"/>
        <v>14896.639999999996</v>
      </c>
      <c r="S157" s="101">
        <f t="shared" si="56"/>
        <v>19662.075135999996</v>
      </c>
      <c r="T157" s="101"/>
      <c r="U157" s="101"/>
      <c r="V157" s="102">
        <f t="shared" si="115"/>
        <v>3686.1299999999997</v>
      </c>
      <c r="W157" s="102">
        <f t="shared" si="116"/>
        <v>23348.205135999997</v>
      </c>
      <c r="X157" s="92">
        <f t="shared" si="62"/>
        <v>21510</v>
      </c>
      <c r="Y157" s="6">
        <f t="shared" si="117"/>
        <v>1838.2051359999969</v>
      </c>
      <c r="Z157" s="4">
        <f t="shared" si="118"/>
        <v>8.5458165318456292E-2</v>
      </c>
      <c r="AA157" s="4">
        <f t="shared" si="119"/>
        <v>0.10313165075822472</v>
      </c>
      <c r="AB157" s="117">
        <f t="shared" si="63"/>
        <v>0.1482734263703705</v>
      </c>
    </row>
    <row r="158" spans="1:28">
      <c r="A158" s="100" t="s">
        <v>586</v>
      </c>
      <c r="B158">
        <v>135</v>
      </c>
      <c r="C158" s="54">
        <v>101.85</v>
      </c>
      <c r="D158" s="55">
        <v>1.3239000000000001</v>
      </c>
      <c r="E158" s="19">
        <f t="shared" si="111"/>
        <v>0.21989280999999999</v>
      </c>
      <c r="F158" s="37">
        <f t="shared" si="112"/>
        <v>6.8368777777777723E-2</v>
      </c>
      <c r="H158" s="41">
        <f t="shared" si="113"/>
        <v>9.2297849999999926</v>
      </c>
      <c r="I158" t="s">
        <v>7</v>
      </c>
      <c r="J158" s="92" t="s">
        <v>587</v>
      </c>
      <c r="K158" s="77">
        <f t="shared" si="57"/>
        <v>43699</v>
      </c>
      <c r="L158" s="77" t="str">
        <f t="shared" ca="1" si="58"/>
        <v>2019-12-31</v>
      </c>
      <c r="M158" s="79">
        <f t="shared" ca="1" si="59"/>
        <v>17820</v>
      </c>
      <c r="N158" s="95">
        <f t="shared" ca="1" si="60"/>
        <v>0.18905002946127933</v>
      </c>
      <c r="O158" s="85">
        <f t="shared" si="54"/>
        <v>134.839215</v>
      </c>
      <c r="P158" s="85">
        <f t="shared" si="55"/>
        <v>0.16078500000000417</v>
      </c>
      <c r="Q158" s="88">
        <f t="shared" si="114"/>
        <v>0.89892810000000001</v>
      </c>
      <c r="R158" s="6">
        <f t="shared" si="64"/>
        <v>14998.489999999996</v>
      </c>
      <c r="S158" s="101">
        <f t="shared" si="56"/>
        <v>19856.500910999996</v>
      </c>
      <c r="T158" s="101"/>
      <c r="U158" s="101"/>
      <c r="V158" s="102">
        <f t="shared" si="115"/>
        <v>3686.1299999999997</v>
      </c>
      <c r="W158" s="102">
        <f t="shared" si="116"/>
        <v>23542.630910999997</v>
      </c>
      <c r="X158" s="92">
        <f t="shared" si="62"/>
        <v>21645</v>
      </c>
      <c r="Y158" s="6">
        <f t="shared" si="117"/>
        <v>1897.6309109999966</v>
      </c>
      <c r="Z158" s="4">
        <f t="shared" si="118"/>
        <v>8.7670635758835491E-2</v>
      </c>
      <c r="AA158" s="4">
        <f t="shared" si="119"/>
        <v>0.10566538490450661</v>
      </c>
      <c r="AB158" s="117">
        <f t="shared" si="63"/>
        <v>0.15152403222222227</v>
      </c>
    </row>
    <row r="159" spans="1:28">
      <c r="A159" s="100" t="s">
        <v>588</v>
      </c>
      <c r="B159">
        <v>135</v>
      </c>
      <c r="C159" s="54">
        <v>101.16</v>
      </c>
      <c r="D159" s="55">
        <v>1.333</v>
      </c>
      <c r="E159" s="19">
        <f t="shared" si="111"/>
        <v>0.21989752000000001</v>
      </c>
      <c r="F159" s="37">
        <f t="shared" si="112"/>
        <v>6.1130933333333186E-2</v>
      </c>
      <c r="H159" s="41">
        <f t="shared" si="113"/>
        <v>8.2526759999999797</v>
      </c>
      <c r="I159" t="s">
        <v>7</v>
      </c>
      <c r="J159" s="92" t="s">
        <v>589</v>
      </c>
      <c r="K159" s="77">
        <f t="shared" si="57"/>
        <v>43700</v>
      </c>
      <c r="L159" s="77" t="str">
        <f t="shared" ca="1" si="58"/>
        <v>2019-12-31</v>
      </c>
      <c r="M159" s="79">
        <f t="shared" ca="1" si="59"/>
        <v>17685</v>
      </c>
      <c r="N159" s="95">
        <f t="shared" ca="1" si="60"/>
        <v>0.17032664631043215</v>
      </c>
      <c r="O159" s="85">
        <f t="shared" si="54"/>
        <v>134.84627999999998</v>
      </c>
      <c r="P159" s="85">
        <f t="shared" si="55"/>
        <v>0.15372000000002117</v>
      </c>
      <c r="Q159" s="88">
        <f t="shared" si="114"/>
        <v>0.89897519999999986</v>
      </c>
      <c r="R159" s="6">
        <f t="shared" si="64"/>
        <v>15099.649999999996</v>
      </c>
      <c r="S159" s="101">
        <f t="shared" si="56"/>
        <v>20127.833449999995</v>
      </c>
      <c r="T159" s="101"/>
      <c r="U159" s="101"/>
      <c r="V159" s="102">
        <f t="shared" si="115"/>
        <v>3686.1299999999997</v>
      </c>
      <c r="W159" s="102">
        <f t="shared" si="116"/>
        <v>23813.963449999996</v>
      </c>
      <c r="X159" s="92">
        <f t="shared" si="62"/>
        <v>21780</v>
      </c>
      <c r="Y159" s="6">
        <f t="shared" si="117"/>
        <v>2033.9634499999956</v>
      </c>
      <c r="Z159" s="4">
        <f t="shared" si="118"/>
        <v>9.3386751606978624E-2</v>
      </c>
      <c r="AA159" s="4">
        <f t="shared" si="119"/>
        <v>0.11241174220882511</v>
      </c>
      <c r="AB159" s="117">
        <f t="shared" si="63"/>
        <v>0.15876658666666682</v>
      </c>
    </row>
    <row r="160" spans="1:28">
      <c r="A160" s="100" t="s">
        <v>596</v>
      </c>
      <c r="B160">
        <v>135</v>
      </c>
      <c r="C160" s="54">
        <v>102.52</v>
      </c>
      <c r="D160" s="55">
        <v>1.3151999999999999</v>
      </c>
      <c r="E160" s="19">
        <f t="shared" si="111"/>
        <v>0.219889536</v>
      </c>
      <c r="F160" s="37">
        <f t="shared" ref="F160:F164" si="120">IF(G160="",($F$1*C160-B160)/B160,H160/B160)</f>
        <v>7.5396829629629444E-2</v>
      </c>
      <c r="H160" s="41">
        <f t="shared" ref="H160:H164" si="121">IF(G160="",$F$1*C160-B160,G160-B160)</f>
        <v>10.178571999999974</v>
      </c>
      <c r="I160" t="s">
        <v>7</v>
      </c>
      <c r="J160" s="92" t="s">
        <v>597</v>
      </c>
      <c r="K160" s="77">
        <f t="shared" si="57"/>
        <v>43703</v>
      </c>
      <c r="L160" s="77" t="str">
        <f t="shared" ca="1" si="58"/>
        <v>2019-12-31</v>
      </c>
      <c r="M160" s="79">
        <f t="shared" ca="1" si="59"/>
        <v>17280</v>
      </c>
      <c r="N160" s="95">
        <f t="shared" ca="1" si="60"/>
        <v>0.21499877199074022</v>
      </c>
      <c r="O160" s="85">
        <f t="shared" si="54"/>
        <v>134.83430399999997</v>
      </c>
      <c r="P160" s="85">
        <f t="shared" si="55"/>
        <v>0.16569600000002538</v>
      </c>
      <c r="Q160" s="88">
        <f t="shared" ref="Q160:Q164" si="122">O160/150</f>
        <v>0.89889535999999981</v>
      </c>
      <c r="R160" s="6">
        <f t="shared" si="64"/>
        <v>15202.169999999996</v>
      </c>
      <c r="S160" s="101">
        <f t="shared" si="56"/>
        <v>19993.893983999995</v>
      </c>
      <c r="T160" s="101"/>
      <c r="U160" s="101"/>
      <c r="V160" s="102">
        <f t="shared" ref="V160:V164" si="123">V159+U160</f>
        <v>3686.1299999999997</v>
      </c>
      <c r="W160" s="102">
        <f t="shared" ref="W160:W164" si="124">V160+S160</f>
        <v>23680.023983999996</v>
      </c>
      <c r="X160" s="92">
        <f t="shared" si="62"/>
        <v>21915</v>
      </c>
      <c r="Y160" s="6">
        <f t="shared" ref="Y160:Y164" si="125">W160-X160</f>
        <v>1765.0239839999958</v>
      </c>
      <c r="Z160" s="4">
        <f t="shared" ref="Z160:Z164" si="126">W160/X160-1</f>
        <v>8.0539538398357147E-2</v>
      </c>
      <c r="AA160" s="4">
        <f t="shared" ref="AA160:AA164" si="127">S160/(X160-V160)-1</f>
        <v>9.6825748606468531E-2</v>
      </c>
      <c r="AB160" s="117">
        <f t="shared" si="63"/>
        <v>0.14449270637037054</v>
      </c>
    </row>
    <row r="161" spans="1:28">
      <c r="A161" s="100" t="s">
        <v>598</v>
      </c>
      <c r="B161">
        <v>135</v>
      </c>
      <c r="C161" s="54">
        <v>101.22</v>
      </c>
      <c r="D161" s="55">
        <v>1.3321000000000001</v>
      </c>
      <c r="E161" s="19">
        <f t="shared" si="111"/>
        <v>0.21989010800000003</v>
      </c>
      <c r="F161" s="37">
        <f t="shared" si="120"/>
        <v>6.1760311111111021E-2</v>
      </c>
      <c r="H161" s="41">
        <f t="shared" si="121"/>
        <v>8.3376419999999882</v>
      </c>
      <c r="I161" t="s">
        <v>7</v>
      </c>
      <c r="J161" s="92" t="s">
        <v>599</v>
      </c>
      <c r="K161" s="77">
        <f t="shared" si="57"/>
        <v>43704</v>
      </c>
      <c r="L161" s="77" t="str">
        <f t="shared" ca="1" si="58"/>
        <v>2019-12-31</v>
      </c>
      <c r="M161" s="79">
        <f t="shared" ca="1" si="59"/>
        <v>17145</v>
      </c>
      <c r="N161" s="95">
        <f t="shared" ca="1" si="60"/>
        <v>0.17750010673665767</v>
      </c>
      <c r="O161" s="85">
        <f t="shared" si="54"/>
        <v>134.835162</v>
      </c>
      <c r="P161" s="85">
        <f t="shared" si="55"/>
        <v>0.16483800000000315</v>
      </c>
      <c r="Q161" s="88">
        <f t="shared" si="122"/>
        <v>0.89890108000000002</v>
      </c>
      <c r="R161" s="6">
        <f t="shared" si="64"/>
        <v>15303.389999999996</v>
      </c>
      <c r="S161" s="101">
        <f t="shared" si="56"/>
        <v>20385.645818999994</v>
      </c>
      <c r="T161" s="101"/>
      <c r="U161" s="101"/>
      <c r="V161" s="102">
        <f t="shared" si="123"/>
        <v>3686.1299999999997</v>
      </c>
      <c r="W161" s="102">
        <f t="shared" si="124"/>
        <v>24071.775818999995</v>
      </c>
      <c r="X161" s="92">
        <f t="shared" si="62"/>
        <v>22050</v>
      </c>
      <c r="Y161" s="6">
        <f t="shared" si="125"/>
        <v>2021.775818999995</v>
      </c>
      <c r="Z161" s="4">
        <f t="shared" si="126"/>
        <v>9.1690513333333001E-2</v>
      </c>
      <c r="AA161" s="4">
        <f t="shared" si="127"/>
        <v>0.1100953022973914</v>
      </c>
      <c r="AB161" s="117">
        <f t="shared" si="63"/>
        <v>0.15812979688888901</v>
      </c>
    </row>
    <row r="162" spans="1:28">
      <c r="A162" s="100" t="s">
        <v>600</v>
      </c>
      <c r="B162">
        <v>135</v>
      </c>
      <c r="C162" s="54">
        <v>101.58</v>
      </c>
      <c r="D162" s="55">
        <v>1.3273999999999999</v>
      </c>
      <c r="E162" s="19">
        <f t="shared" si="111"/>
        <v>0.219891528</v>
      </c>
      <c r="F162" s="37">
        <f t="shared" si="120"/>
        <v>6.5536577777777646E-2</v>
      </c>
      <c r="H162" s="41">
        <f t="shared" si="121"/>
        <v>8.8474379999999826</v>
      </c>
      <c r="I162" t="s">
        <v>7</v>
      </c>
      <c r="J162" s="92" t="s">
        <v>601</v>
      </c>
      <c r="K162" s="77">
        <f t="shared" si="57"/>
        <v>43705</v>
      </c>
      <c r="L162" s="77" t="str">
        <f t="shared" ca="1" si="58"/>
        <v>2019-12-31</v>
      </c>
      <c r="M162" s="79">
        <f t="shared" ca="1" si="59"/>
        <v>17010</v>
      </c>
      <c r="N162" s="95">
        <f t="shared" ca="1" si="60"/>
        <v>0.18984802292768924</v>
      </c>
      <c r="O162" s="85">
        <f t="shared" si="54"/>
        <v>134.83729199999999</v>
      </c>
      <c r="P162" s="85">
        <f t="shared" ref="P162:P164" si="128">B162-O162</f>
        <v>0.16270800000000918</v>
      </c>
      <c r="Q162" s="88">
        <f t="shared" si="122"/>
        <v>0.89891527999999998</v>
      </c>
      <c r="R162" s="6">
        <f t="shared" si="64"/>
        <v>15404.969999999996</v>
      </c>
      <c r="S162" s="101">
        <f t="shared" ref="S162:S164" si="129">R162*D162</f>
        <v>20448.557177999992</v>
      </c>
      <c r="T162" s="101"/>
      <c r="U162" s="101"/>
      <c r="V162" s="102">
        <f t="shared" si="123"/>
        <v>3686.1299999999997</v>
      </c>
      <c r="W162" s="102">
        <f t="shared" si="124"/>
        <v>24134.687177999993</v>
      </c>
      <c r="X162" s="92">
        <f t="shared" si="62"/>
        <v>22185</v>
      </c>
      <c r="Y162" s="6">
        <f t="shared" si="125"/>
        <v>1949.6871779999929</v>
      </c>
      <c r="Z162" s="4">
        <f t="shared" si="126"/>
        <v>8.7883127248140402E-2</v>
      </c>
      <c r="AA162" s="4">
        <f t="shared" si="127"/>
        <v>0.1053949337446014</v>
      </c>
      <c r="AB162" s="117">
        <f t="shared" si="63"/>
        <v>0.15435495022222234</v>
      </c>
    </row>
    <row r="163" spans="1:28">
      <c r="A163" s="100" t="s">
        <v>602</v>
      </c>
      <c r="B163">
        <v>135</v>
      </c>
      <c r="C163" s="54">
        <v>101.89</v>
      </c>
      <c r="D163" s="55">
        <v>1.3233999999999999</v>
      </c>
      <c r="E163" s="19">
        <f t="shared" si="111"/>
        <v>0.21989415066666668</v>
      </c>
      <c r="F163" s="37">
        <f t="shared" si="120"/>
        <v>6.8788362962962951E-2</v>
      </c>
      <c r="H163" s="41">
        <f t="shared" si="121"/>
        <v>9.2864289999999983</v>
      </c>
      <c r="I163" t="s">
        <v>7</v>
      </c>
      <c r="J163" s="92" t="s">
        <v>603</v>
      </c>
      <c r="K163" s="77">
        <f t="shared" si="57"/>
        <v>43706</v>
      </c>
      <c r="L163" s="77" t="str">
        <f t="shared" ca="1" si="58"/>
        <v>2019-12-31</v>
      </c>
      <c r="M163" s="79">
        <f t="shared" ca="1" si="59"/>
        <v>16875</v>
      </c>
      <c r="N163" s="95">
        <f t="shared" ca="1" si="60"/>
        <v>0.20086201985185184</v>
      </c>
      <c r="O163" s="85">
        <f t="shared" si="54"/>
        <v>134.84122599999998</v>
      </c>
      <c r="P163" s="85">
        <f t="shared" si="128"/>
        <v>0.1587740000000224</v>
      </c>
      <c r="Q163" s="88">
        <f t="shared" si="122"/>
        <v>0.8989415066666665</v>
      </c>
      <c r="R163" s="6">
        <f t="shared" si="64"/>
        <v>15506.859999999995</v>
      </c>
      <c r="S163" s="101">
        <f t="shared" si="129"/>
        <v>20521.778523999994</v>
      </c>
      <c r="T163" s="101"/>
      <c r="U163" s="101"/>
      <c r="V163" s="102">
        <f t="shared" si="123"/>
        <v>3686.1299999999997</v>
      </c>
      <c r="W163" s="102">
        <f t="shared" si="124"/>
        <v>24207.908523999995</v>
      </c>
      <c r="X163" s="92">
        <f t="shared" si="62"/>
        <v>22320</v>
      </c>
      <c r="Y163" s="6">
        <f t="shared" si="125"/>
        <v>1887.9085239999949</v>
      </c>
      <c r="Z163" s="4">
        <f t="shared" si="126"/>
        <v>8.4583715232974699E-2</v>
      </c>
      <c r="AA163" s="4">
        <f t="shared" si="127"/>
        <v>0.10131596517524244</v>
      </c>
      <c r="AB163" s="117">
        <f t="shared" si="63"/>
        <v>0.15110578770370373</v>
      </c>
    </row>
    <row r="164" spans="1:28">
      <c r="A164" s="100" t="s">
        <v>604</v>
      </c>
      <c r="B164">
        <v>135</v>
      </c>
      <c r="C164" s="54">
        <v>101.65</v>
      </c>
      <c r="D164" s="55">
        <v>1.3265</v>
      </c>
      <c r="E164" s="19">
        <f t="shared" si="111"/>
        <v>0.21989248333333333</v>
      </c>
      <c r="F164" s="37">
        <f t="shared" si="120"/>
        <v>6.6270851851851803E-2</v>
      </c>
      <c r="H164" s="41">
        <f t="shared" si="121"/>
        <v>8.9465649999999926</v>
      </c>
      <c r="I164" t="s">
        <v>7</v>
      </c>
      <c r="J164" s="92" t="s">
        <v>605</v>
      </c>
      <c r="K164" s="77">
        <f t="shared" si="57"/>
        <v>43707</v>
      </c>
      <c r="L164" s="77" t="str">
        <f t="shared" ca="1" si="58"/>
        <v>2019-12-31</v>
      </c>
      <c r="M164" s="79">
        <f t="shared" ca="1" si="59"/>
        <v>16740</v>
      </c>
      <c r="N164" s="95">
        <f t="shared" ca="1" si="60"/>
        <v>0.19507145908004764</v>
      </c>
      <c r="O164" s="85">
        <f t="shared" si="54"/>
        <v>134.83872500000001</v>
      </c>
      <c r="P164" s="85">
        <f t="shared" si="128"/>
        <v>0.16127499999998918</v>
      </c>
      <c r="Q164" s="88">
        <f t="shared" si="122"/>
        <v>0.8989248333333334</v>
      </c>
      <c r="R164" s="6">
        <f t="shared" si="64"/>
        <v>15608.509999999995</v>
      </c>
      <c r="S164" s="101">
        <f t="shared" si="129"/>
        <v>20704.688514999994</v>
      </c>
      <c r="T164" s="101"/>
      <c r="U164" s="101"/>
      <c r="V164" s="102">
        <f t="shared" si="123"/>
        <v>3686.1299999999997</v>
      </c>
      <c r="W164" s="102">
        <f t="shared" si="124"/>
        <v>24390.818514999995</v>
      </c>
      <c r="X164" s="92">
        <f t="shared" si="62"/>
        <v>22455</v>
      </c>
      <c r="Y164" s="6">
        <f t="shared" si="125"/>
        <v>1935.8185149999954</v>
      </c>
      <c r="Z164" s="4">
        <f t="shared" si="126"/>
        <v>8.620879603651721E-2</v>
      </c>
      <c r="AA164" s="4">
        <f t="shared" si="127"/>
        <v>0.10313985418408222</v>
      </c>
      <c r="AB164" s="117">
        <f t="shared" si="63"/>
        <v>0.15362163148148153</v>
      </c>
    </row>
    <row r="165" spans="1:28">
      <c r="A165" s="100" t="s">
        <v>622</v>
      </c>
      <c r="B165">
        <v>135</v>
      </c>
      <c r="C165" s="54">
        <v>100.43</v>
      </c>
      <c r="D165" s="55">
        <v>1.3426</v>
      </c>
      <c r="E165" s="19">
        <f t="shared" ref="E165" si="130">10%*Q165+13%</f>
        <v>0.21989154533333335</v>
      </c>
      <c r="F165" s="37">
        <f t="shared" ref="F165" si="131">IF(G165="",($F$1*C165-B165)/B165,H165/B165)</f>
        <v>5.3473503703703629E-2</v>
      </c>
      <c r="H165" s="41">
        <f t="shared" ref="H165" si="132">IF(G165="",$F$1*C165-B165,G165-B165)</f>
        <v>7.2189229999999895</v>
      </c>
      <c r="I165" t="s">
        <v>7</v>
      </c>
      <c r="J165" s="92" t="s">
        <v>623</v>
      </c>
      <c r="K165" s="77">
        <f t="shared" ref="K165" si="133">DATE(MID(J165,1,4),MID(J165,5,2),MID(J165,7,2))</f>
        <v>43710</v>
      </c>
      <c r="L165" s="77" t="str">
        <f t="shared" ref="L165" ca="1" si="134">IF(LEN(J165) &gt; 15,DATE(MID(J165,12,4),MID(J165,16,2),MID(J165,18,2)),TEXT(TODAY(),"yyyy-mm-dd"))</f>
        <v>2019-12-31</v>
      </c>
      <c r="M165" s="79">
        <f t="shared" ca="1" si="59"/>
        <v>16335</v>
      </c>
      <c r="N165" s="95">
        <f t="shared" ref="N165" ca="1" si="135">H165/M165*365</f>
        <v>0.16130437067646133</v>
      </c>
      <c r="O165" s="85">
        <f t="shared" ref="O165" si="136">D165*C165</f>
        <v>134.83731800000001</v>
      </c>
      <c r="P165" s="85">
        <f t="shared" ref="P165" si="137">B165-O165</f>
        <v>0.16268199999998956</v>
      </c>
      <c r="Q165" s="88">
        <f t="shared" ref="Q165" si="138">O165/150</f>
        <v>0.89891545333333345</v>
      </c>
      <c r="R165" s="6">
        <f t="shared" ref="R165" si="139">R164+C165-T165</f>
        <v>15708.939999999995</v>
      </c>
      <c r="S165" s="101">
        <f t="shared" ref="S165" si="140">R165*D165</f>
        <v>21090.822843999995</v>
      </c>
      <c r="T165" s="101"/>
      <c r="U165" s="101"/>
      <c r="V165" s="102">
        <f t="shared" ref="V165" si="141">V164+U165</f>
        <v>3686.1299999999997</v>
      </c>
      <c r="W165" s="102">
        <f t="shared" ref="W165" si="142">V165+S165</f>
        <v>24776.952843999996</v>
      </c>
      <c r="X165" s="92">
        <f t="shared" ref="X165" si="143">X164+B165</f>
        <v>22590</v>
      </c>
      <c r="Y165" s="6">
        <f t="shared" ref="Y165" si="144">W165-X165</f>
        <v>2186.9528439999958</v>
      </c>
      <c r="Z165" s="4">
        <f t="shared" ref="Z165" si="145">W165/X165-1</f>
        <v>9.6810661531651077E-2</v>
      </c>
      <c r="AA165" s="4">
        <f t="shared" ref="AA165" si="146">S165/(X165-V165)-1</f>
        <v>0.11568810217167158</v>
      </c>
      <c r="AB165" s="117">
        <f t="shared" si="63"/>
        <v>0.16641804162962973</v>
      </c>
    </row>
    <row r="166" spans="1:28">
      <c r="A166" s="100" t="s">
        <v>624</v>
      </c>
      <c r="B166">
        <v>135</v>
      </c>
      <c r="C166" s="54">
        <v>100.31</v>
      </c>
      <c r="D166" s="55">
        <v>1.3442000000000001</v>
      </c>
      <c r="E166" s="19">
        <f t="shared" ref="E166:E168" si="147">10%*Q166+13%</f>
        <v>0.21989113466666668</v>
      </c>
      <c r="F166" s="37">
        <f t="shared" ref="F166:F168" si="148">IF(G166="",($F$1*C166-B166)/B166,H166/B166)</f>
        <v>5.2214748148148152E-2</v>
      </c>
      <c r="H166" s="41">
        <f t="shared" ref="H166:H168" si="149">IF(G166="",$F$1*C166-B166,G166-B166)</f>
        <v>7.0489910000000009</v>
      </c>
      <c r="I166" t="s">
        <v>7</v>
      </c>
      <c r="J166" s="92" t="s">
        <v>625</v>
      </c>
      <c r="K166" s="77">
        <f t="shared" ref="K166:K168" si="150">DATE(MID(J166,1,4),MID(J166,5,2),MID(J166,7,2))</f>
        <v>43711</v>
      </c>
      <c r="L166" s="77" t="str">
        <f t="shared" ref="L166:L168" ca="1" si="151">IF(LEN(J166) &gt; 15,DATE(MID(J166,12,4),MID(J166,16,2),MID(J166,18,2)),TEXT(TODAY(),"yyyy-mm-dd"))</f>
        <v>2019-12-31</v>
      </c>
      <c r="M166" s="79">
        <f t="shared" ca="1" si="59"/>
        <v>16200</v>
      </c>
      <c r="N166" s="95">
        <f t="shared" ref="N166:N168" ca="1" si="152">H166/M166*365</f>
        <v>0.15881985895061732</v>
      </c>
      <c r="O166" s="85">
        <f t="shared" ref="O166:O168" si="153">D166*C166</f>
        <v>134.836702</v>
      </c>
      <c r="P166" s="85">
        <f t="shared" ref="P166:P168" si="154">B166-O166</f>
        <v>0.1632979999999975</v>
      </c>
      <c r="Q166" s="88">
        <f t="shared" ref="Q166:Q168" si="155">O166/150</f>
        <v>0.89891134666666672</v>
      </c>
      <c r="R166" s="6">
        <f t="shared" ref="R166:R167" si="156">R165+C166-T166</f>
        <v>15809.249999999995</v>
      </c>
      <c r="S166" s="101">
        <f t="shared" ref="S166:S167" si="157">R166*D166</f>
        <v>21250.793849999995</v>
      </c>
      <c r="T166" s="101"/>
      <c r="U166" s="101"/>
      <c r="V166" s="102">
        <f t="shared" ref="V166:V167" si="158">V165+U166</f>
        <v>3686.1299999999997</v>
      </c>
      <c r="W166" s="102">
        <f t="shared" ref="W166:W167" si="159">V166+S166</f>
        <v>24936.923849999996</v>
      </c>
      <c r="X166" s="92">
        <f t="shared" ref="X166:X167" si="160">X165+B166</f>
        <v>22725</v>
      </c>
      <c r="Y166" s="6">
        <f t="shared" ref="Y166:Y167" si="161">W166-X166</f>
        <v>2211.9238499999956</v>
      </c>
      <c r="Z166" s="4">
        <f t="shared" ref="Z166:Z167" si="162">W166/X166-1</f>
        <v>9.7334382838283551E-2</v>
      </c>
      <c r="AA166" s="4">
        <f t="shared" ref="AA166:AA167" si="163">S166/(X166-V166)-1</f>
        <v>0.11617936621238534</v>
      </c>
      <c r="AB166" s="117">
        <f t="shared" si="63"/>
        <v>0.16767638651851852</v>
      </c>
    </row>
    <row r="167" spans="1:28">
      <c r="A167" s="100" t="s">
        <v>626</v>
      </c>
      <c r="B167">
        <v>135</v>
      </c>
      <c r="C167" s="54">
        <v>99.45</v>
      </c>
      <c r="D167" s="55">
        <v>1.3557999999999999</v>
      </c>
      <c r="E167" s="19">
        <f t="shared" si="147"/>
        <v>0.21988953999999999</v>
      </c>
      <c r="F167" s="37">
        <f t="shared" si="148"/>
        <v>4.3193666666666609E-2</v>
      </c>
      <c r="H167" s="41">
        <f t="shared" si="149"/>
        <v>5.8311449999999923</v>
      </c>
      <c r="I167" t="s">
        <v>7</v>
      </c>
      <c r="J167" s="92" t="s">
        <v>627</v>
      </c>
      <c r="K167" s="77">
        <f t="shared" si="150"/>
        <v>43712</v>
      </c>
      <c r="L167" s="77" t="str">
        <f t="shared" ca="1" si="151"/>
        <v>2019-12-31</v>
      </c>
      <c r="M167" s="79">
        <f t="shared" ca="1" si="59"/>
        <v>16065</v>
      </c>
      <c r="N167" s="95">
        <f t="shared" ca="1" si="152"/>
        <v>0.13248477591036395</v>
      </c>
      <c r="O167" s="85">
        <f t="shared" si="153"/>
        <v>134.83430999999999</v>
      </c>
      <c r="P167" s="85">
        <f t="shared" si="154"/>
        <v>0.16569000000001211</v>
      </c>
      <c r="Q167" s="88">
        <f t="shared" si="155"/>
        <v>0.8988953999999999</v>
      </c>
      <c r="R167" s="6">
        <f t="shared" si="156"/>
        <v>15908.699999999995</v>
      </c>
      <c r="S167" s="101">
        <f t="shared" si="157"/>
        <v>21569.015459999991</v>
      </c>
      <c r="T167" s="101"/>
      <c r="U167" s="101"/>
      <c r="V167" s="102">
        <f t="shared" si="158"/>
        <v>3686.1299999999997</v>
      </c>
      <c r="W167" s="102">
        <f t="shared" si="159"/>
        <v>25255.145459999992</v>
      </c>
      <c r="X167" s="92">
        <f t="shared" si="160"/>
        <v>22860</v>
      </c>
      <c r="Y167" s="6">
        <f t="shared" si="161"/>
        <v>2395.1454599999925</v>
      </c>
      <c r="Z167" s="4">
        <f t="shared" si="162"/>
        <v>0.10477451706036711</v>
      </c>
      <c r="AA167" s="4">
        <f t="shared" si="163"/>
        <v>0.12491716382764628</v>
      </c>
      <c r="AB167" s="117">
        <f t="shared" si="63"/>
        <v>0.17669587333333339</v>
      </c>
    </row>
    <row r="168" spans="1:28">
      <c r="A168" s="100" t="s">
        <v>628</v>
      </c>
      <c r="B168">
        <v>135</v>
      </c>
      <c r="C168" s="54">
        <v>98.52</v>
      </c>
      <c r="D168" s="55">
        <v>1.3686</v>
      </c>
      <c r="E168" s="19">
        <f t="shared" si="147"/>
        <v>0.21988964799999999</v>
      </c>
      <c r="F168" s="37">
        <f t="shared" si="148"/>
        <v>3.3438311111110917E-2</v>
      </c>
      <c r="H168" s="41">
        <f t="shared" si="149"/>
        <v>4.5141719999999737</v>
      </c>
      <c r="I168" t="s">
        <v>7</v>
      </c>
      <c r="J168" s="92" t="s">
        <v>629</v>
      </c>
      <c r="K168" s="77">
        <f t="shared" si="150"/>
        <v>43713</v>
      </c>
      <c r="L168" s="77" t="str">
        <f t="shared" ca="1" si="151"/>
        <v>2019-12-31</v>
      </c>
      <c r="M168" s="79">
        <f t="shared" ca="1" si="59"/>
        <v>15930</v>
      </c>
      <c r="N168" s="95">
        <f t="shared" ca="1" si="152"/>
        <v>0.10343206403013122</v>
      </c>
      <c r="O168" s="85">
        <f t="shared" si="153"/>
        <v>134.83447200000001</v>
      </c>
      <c r="P168" s="85">
        <f t="shared" si="154"/>
        <v>0.16552799999999479</v>
      </c>
      <c r="Q168" s="88">
        <f t="shared" si="155"/>
        <v>0.89889648</v>
      </c>
      <c r="R168" s="6">
        <f t="shared" ref="R168" si="164">R167+C168-T168</f>
        <v>15599.679999999995</v>
      </c>
      <c r="S168" s="101">
        <f t="shared" ref="S168" si="165">R168*D168</f>
        <v>21349.722047999992</v>
      </c>
      <c r="T168" s="101">
        <v>407.54</v>
      </c>
      <c r="U168" s="101">
        <v>554.97</v>
      </c>
      <c r="V168" s="102">
        <f t="shared" ref="V168" si="166">V167+U168</f>
        <v>4241.0999999999995</v>
      </c>
      <c r="W168" s="102">
        <f t="shared" ref="W168" si="167">V168+S168</f>
        <v>25590.822047999991</v>
      </c>
      <c r="X168" s="92">
        <f t="shared" ref="X168" si="168">X167+B168</f>
        <v>22995</v>
      </c>
      <c r="Y168" s="6">
        <f t="shared" ref="Y168" si="169">W168-X168</f>
        <v>2595.8220479999909</v>
      </c>
      <c r="Z168" s="4">
        <f t="shared" ref="Z168" si="170">W168/X168-1</f>
        <v>0.11288636868884505</v>
      </c>
      <c r="AA168" s="4">
        <f t="shared" ref="AA168" si="171">S168/(X168-V168)-1</f>
        <v>0.13841505222913586</v>
      </c>
      <c r="AB168" s="117">
        <f t="shared" si="63"/>
        <v>0.18645133688888907</v>
      </c>
    </row>
    <row r="169" spans="1:28">
      <c r="A169" s="100" t="s">
        <v>630</v>
      </c>
      <c r="B169">
        <v>135</v>
      </c>
      <c r="C169" s="54">
        <v>97.96</v>
      </c>
      <c r="D169" s="55">
        <v>1.3765000000000001</v>
      </c>
      <c r="E169" s="19">
        <f t="shared" ref="E169" si="172">10%*Q169+13%</f>
        <v>0.21989462666666668</v>
      </c>
      <c r="F169" s="37">
        <f t="shared" ref="F169" si="173">IF(G169="",($F$1*C169-B169)/B169,H169/B169)</f>
        <v>2.7564118518518366E-2</v>
      </c>
      <c r="H169" s="41">
        <f t="shared" ref="H169" si="174">IF(G169="",$F$1*C169-B169,G169-B169)</f>
        <v>3.7211559999999793</v>
      </c>
      <c r="I169" t="s">
        <v>7</v>
      </c>
      <c r="J169" s="92" t="s">
        <v>631</v>
      </c>
      <c r="K169" s="77">
        <f t="shared" ref="K169" si="175">DATE(MID(J169,1,4),MID(J169,5,2),MID(J169,7,2))</f>
        <v>43714</v>
      </c>
      <c r="L169" s="77" t="str">
        <f t="shared" ref="L169" ca="1" si="176">IF(LEN(J169) &gt; 15,DATE(MID(J169,12,4),MID(J169,16,2),MID(J169,18,2)),TEXT(TODAY(),"yyyy-mm-dd"))</f>
        <v>2019-12-31</v>
      </c>
      <c r="M169" s="79">
        <f t="shared" ca="1" si="59"/>
        <v>15795</v>
      </c>
      <c r="N169" s="95">
        <f t="shared" ref="N169" ca="1" si="177">H169/M169*365</f>
        <v>8.5990626147514557E-2</v>
      </c>
      <c r="O169" s="85">
        <f t="shared" ref="O169" si="178">D169*C169</f>
        <v>134.84193999999999</v>
      </c>
      <c r="P169" s="85">
        <f t="shared" ref="P169" si="179">B169-O169</f>
        <v>0.15806000000000608</v>
      </c>
      <c r="Q169" s="88">
        <f t="shared" ref="Q169" si="180">O169/150</f>
        <v>0.89894626666666666</v>
      </c>
      <c r="R169" s="6">
        <f t="shared" ref="R169" si="181">R168+C169-T169</f>
        <v>15456.739999999994</v>
      </c>
      <c r="S169" s="101">
        <f t="shared" ref="S169" si="182">R169*D169</f>
        <v>21276.202609999993</v>
      </c>
      <c r="T169" s="101">
        <v>240.9</v>
      </c>
      <c r="U169" s="101">
        <v>329.94</v>
      </c>
      <c r="V169" s="102">
        <f t="shared" ref="V169" si="183">V168+U169</f>
        <v>4571.0399999999991</v>
      </c>
      <c r="W169" s="102">
        <f t="shared" ref="W169" si="184">V169+S169</f>
        <v>25847.242609999994</v>
      </c>
      <c r="X169" s="92">
        <f t="shared" ref="X169" si="185">X168+B169</f>
        <v>23130</v>
      </c>
      <c r="Y169" s="6">
        <f t="shared" ref="Y169" si="186">W169-X169</f>
        <v>2717.2426099999939</v>
      </c>
      <c r="Z169" s="4">
        <f t="shared" ref="Z169" si="187">W169/X169-1</f>
        <v>0.11747698270644169</v>
      </c>
      <c r="AA169" s="4">
        <f t="shared" ref="AA169" si="188">S169/(X169-V169)-1</f>
        <v>0.14641136195131588</v>
      </c>
      <c r="AB169" s="117">
        <f t="shared" si="63"/>
        <v>0.19233050814814831</v>
      </c>
    </row>
    <row r="170" spans="1:28">
      <c r="A170" s="100" t="s">
        <v>640</v>
      </c>
      <c r="B170">
        <v>135</v>
      </c>
      <c r="C170" s="54">
        <v>97.4</v>
      </c>
      <c r="D170" s="55">
        <v>1.3844000000000001</v>
      </c>
      <c r="E170" s="19">
        <f t="shared" ref="E170:E174" si="189">10%*Q170+13%</f>
        <v>0.21989370666666669</v>
      </c>
      <c r="F170" s="37">
        <f t="shared" ref="F170:F174" si="190">IF(G170="",($F$1*C170-B170)/B170,H170/B170)</f>
        <v>2.1689925925926026E-2</v>
      </c>
      <c r="H170" s="41">
        <f t="shared" ref="H170:H174" si="191">IF(G170="",$F$1*C170-B170,G170-B170)</f>
        <v>2.9281400000000133</v>
      </c>
      <c r="I170" t="s">
        <v>7</v>
      </c>
      <c r="J170" s="92" t="s">
        <v>641</v>
      </c>
      <c r="K170" s="77">
        <f t="shared" ref="K170:K174" si="192">DATE(MID(J170,1,4),MID(J170,5,2),MID(J170,7,2))</f>
        <v>43717</v>
      </c>
      <c r="L170" s="77" t="str">
        <f t="shared" ref="L170:L174" ca="1" si="193">IF(LEN(J170) &gt; 15,DATE(MID(J170,12,4),MID(J170,16,2),MID(J170,18,2)),TEXT(TODAY(),"yyyy-mm-dd"))</f>
        <v>2019-12-31</v>
      </c>
      <c r="M170" s="79">
        <f t="shared" ca="1" si="59"/>
        <v>15390</v>
      </c>
      <c r="N170" s="95">
        <f t="shared" ref="N170:N174" ca="1" si="194">H170/M170*365</f>
        <v>6.944581546458771E-2</v>
      </c>
      <c r="O170" s="85">
        <f t="shared" ref="O170:O174" si="195">D170*C170</f>
        <v>134.84056000000001</v>
      </c>
      <c r="P170" s="85">
        <f t="shared" ref="P170:P174" si="196">B170-O170</f>
        <v>0.15943999999998937</v>
      </c>
      <c r="Q170" s="88">
        <f t="shared" ref="Q170:Q174" si="197">O170/150</f>
        <v>0.89893706666666673</v>
      </c>
      <c r="R170" s="6">
        <f t="shared" ref="R170:R174" si="198">R169+C170-T170</f>
        <v>15554.139999999994</v>
      </c>
      <c r="S170" s="101">
        <f t="shared" ref="S170:S174" si="199">R170*D170</f>
        <v>21533.151415999993</v>
      </c>
      <c r="T170" s="101"/>
      <c r="U170" s="101"/>
      <c r="V170" s="102">
        <f t="shared" ref="V170:V174" si="200">V169+U170</f>
        <v>4571.0399999999991</v>
      </c>
      <c r="W170" s="102">
        <f t="shared" ref="W170:W174" si="201">V170+S170</f>
        <v>26104.191415999994</v>
      </c>
      <c r="X170" s="92">
        <f t="shared" ref="X170:X174" si="202">X169+B170</f>
        <v>23265</v>
      </c>
      <c r="Y170" s="6">
        <f t="shared" ref="Y170:Y174" si="203">W170-X170</f>
        <v>2839.1914159999942</v>
      </c>
      <c r="Z170" s="4">
        <f t="shared" ref="Z170:Z174" si="204">W170/X170-1</f>
        <v>0.12203702626262602</v>
      </c>
      <c r="AA170" s="4">
        <f t="shared" ref="AA170:AA174" si="205">S170/(X170-V170)-1</f>
        <v>0.15187747357970127</v>
      </c>
      <c r="AB170" s="117">
        <f t="shared" si="63"/>
        <v>0.19820378074074066</v>
      </c>
    </row>
    <row r="171" spans="1:28">
      <c r="A171" s="100" t="s">
        <v>642</v>
      </c>
      <c r="B171">
        <v>135</v>
      </c>
      <c r="C171" s="54">
        <v>97.72</v>
      </c>
      <c r="D171" s="55">
        <v>1.3798999999999999</v>
      </c>
      <c r="E171" s="19">
        <f t="shared" si="189"/>
        <v>0.21989588533333335</v>
      </c>
      <c r="F171" s="37">
        <f t="shared" si="190"/>
        <v>2.5046607407407422E-2</v>
      </c>
      <c r="H171" s="41">
        <f t="shared" si="191"/>
        <v>3.381292000000002</v>
      </c>
      <c r="I171" t="s">
        <v>7</v>
      </c>
      <c r="J171" s="92" t="s">
        <v>643</v>
      </c>
      <c r="K171" s="77">
        <f t="shared" si="192"/>
        <v>43718</v>
      </c>
      <c r="L171" s="77" t="str">
        <f t="shared" ca="1" si="193"/>
        <v>2019-12-31</v>
      </c>
      <c r="M171" s="79">
        <f t="shared" ca="1" si="59"/>
        <v>15255</v>
      </c>
      <c r="N171" s="95">
        <f t="shared" ca="1" si="194"/>
        <v>8.0902758439855837E-2</v>
      </c>
      <c r="O171" s="85">
        <f t="shared" si="195"/>
        <v>134.843828</v>
      </c>
      <c r="P171" s="85">
        <f t="shared" si="196"/>
        <v>0.15617199999999798</v>
      </c>
      <c r="Q171" s="88">
        <f t="shared" si="197"/>
        <v>0.89895885333333336</v>
      </c>
      <c r="R171" s="6">
        <f t="shared" si="198"/>
        <v>15651.859999999993</v>
      </c>
      <c r="S171" s="101">
        <f t="shared" si="199"/>
        <v>21598.00161399999</v>
      </c>
      <c r="T171" s="101"/>
      <c r="U171" s="101"/>
      <c r="V171" s="102">
        <f t="shared" si="200"/>
        <v>4571.0399999999991</v>
      </c>
      <c r="W171" s="102">
        <f t="shared" si="201"/>
        <v>26169.041613999987</v>
      </c>
      <c r="X171" s="92">
        <f t="shared" si="202"/>
        <v>23400</v>
      </c>
      <c r="Y171" s="6">
        <f t="shared" si="203"/>
        <v>2769.041613999987</v>
      </c>
      <c r="Z171" s="4">
        <f t="shared" si="204"/>
        <v>0.11833511170940114</v>
      </c>
      <c r="AA171" s="4">
        <f t="shared" si="205"/>
        <v>0.14706290809476408</v>
      </c>
      <c r="AB171" s="117">
        <f t="shared" si="63"/>
        <v>0.19484927792592593</v>
      </c>
    </row>
    <row r="172" spans="1:28">
      <c r="A172" s="100" t="s">
        <v>644</v>
      </c>
      <c r="B172">
        <v>135</v>
      </c>
      <c r="C172" s="54">
        <v>98.39</v>
      </c>
      <c r="D172" s="55">
        <v>1.3704000000000001</v>
      </c>
      <c r="E172" s="19">
        <f t="shared" si="189"/>
        <v>0.219889104</v>
      </c>
      <c r="F172" s="37">
        <f t="shared" si="190"/>
        <v>3.207465925925914E-2</v>
      </c>
      <c r="H172" s="41">
        <f t="shared" si="191"/>
        <v>4.3300789999999836</v>
      </c>
      <c r="I172" t="s">
        <v>7</v>
      </c>
      <c r="J172" s="92" t="s">
        <v>645</v>
      </c>
      <c r="K172" s="77">
        <f t="shared" si="192"/>
        <v>43719</v>
      </c>
      <c r="L172" s="77" t="str">
        <f t="shared" ca="1" si="193"/>
        <v>2019-12-31</v>
      </c>
      <c r="M172" s="79">
        <f t="shared" ca="1" si="59"/>
        <v>15120</v>
      </c>
      <c r="N172" s="95">
        <f t="shared" ca="1" si="194"/>
        <v>0.10452902347883558</v>
      </c>
      <c r="O172" s="85">
        <f t="shared" si="195"/>
        <v>134.83365600000002</v>
      </c>
      <c r="P172" s="85">
        <f t="shared" si="196"/>
        <v>0.16634399999998095</v>
      </c>
      <c r="Q172" s="88">
        <f t="shared" si="197"/>
        <v>0.89889104000000009</v>
      </c>
      <c r="R172" s="6">
        <f t="shared" si="198"/>
        <v>15750.249999999993</v>
      </c>
      <c r="S172" s="101">
        <f t="shared" si="199"/>
        <v>21584.142599999992</v>
      </c>
      <c r="T172" s="101"/>
      <c r="U172" s="101"/>
      <c r="V172" s="102">
        <f t="shared" si="200"/>
        <v>4571.0399999999991</v>
      </c>
      <c r="W172" s="102">
        <f t="shared" si="201"/>
        <v>26155.182599999993</v>
      </c>
      <c r="X172" s="92">
        <f t="shared" si="202"/>
        <v>23535</v>
      </c>
      <c r="Y172" s="6">
        <f t="shared" si="203"/>
        <v>2620.1825999999928</v>
      </c>
      <c r="Z172" s="4">
        <f t="shared" si="204"/>
        <v>0.11133131931166318</v>
      </c>
      <c r="AA172" s="4">
        <f t="shared" si="205"/>
        <v>0.13816642726519102</v>
      </c>
      <c r="AB172" s="117">
        <f t="shared" si="63"/>
        <v>0.18781444474074085</v>
      </c>
    </row>
    <row r="173" spans="1:28">
      <c r="A173" s="100" t="s">
        <v>646</v>
      </c>
      <c r="B173">
        <v>135</v>
      </c>
      <c r="C173" s="54">
        <v>97.41</v>
      </c>
      <c r="D173" s="55">
        <v>1.3843000000000001</v>
      </c>
      <c r="E173" s="19">
        <f t="shared" si="189"/>
        <v>0.21989644200000003</v>
      </c>
      <c r="F173" s="37">
        <f t="shared" si="190"/>
        <v>2.1794822222222121E-2</v>
      </c>
      <c r="H173" s="41">
        <f t="shared" si="191"/>
        <v>2.9423009999999863</v>
      </c>
      <c r="I173" t="s">
        <v>7</v>
      </c>
      <c r="J173" s="92" t="s">
        <v>647</v>
      </c>
      <c r="K173" s="77">
        <f t="shared" si="192"/>
        <v>43720</v>
      </c>
      <c r="L173" s="77" t="str">
        <f t="shared" ca="1" si="193"/>
        <v>2019-12-31</v>
      </c>
      <c r="M173" s="79">
        <f t="shared" ca="1" si="59"/>
        <v>14985</v>
      </c>
      <c r="N173" s="95">
        <f t="shared" ca="1" si="194"/>
        <v>7.1667658658658331E-2</v>
      </c>
      <c r="O173" s="85">
        <f t="shared" si="195"/>
        <v>134.844663</v>
      </c>
      <c r="P173" s="85">
        <f t="shared" si="196"/>
        <v>0.15533700000000294</v>
      </c>
      <c r="Q173" s="88">
        <f t="shared" si="197"/>
        <v>0.89896441999999999</v>
      </c>
      <c r="R173" s="6">
        <f t="shared" si="198"/>
        <v>15847.659999999993</v>
      </c>
      <c r="S173" s="101">
        <f t="shared" si="199"/>
        <v>21937.915737999992</v>
      </c>
      <c r="T173" s="101"/>
      <c r="U173" s="101"/>
      <c r="V173" s="102">
        <f t="shared" si="200"/>
        <v>4571.0399999999991</v>
      </c>
      <c r="W173" s="102">
        <f t="shared" si="201"/>
        <v>26508.95573799999</v>
      </c>
      <c r="X173" s="92">
        <f t="shared" si="202"/>
        <v>23670</v>
      </c>
      <c r="Y173" s="6">
        <f t="shared" si="203"/>
        <v>2838.9557379999897</v>
      </c>
      <c r="Z173" s="4">
        <f t="shared" si="204"/>
        <v>0.11993898343895193</v>
      </c>
      <c r="AA173" s="4">
        <f t="shared" si="205"/>
        <v>0.14864451980631377</v>
      </c>
      <c r="AB173" s="117">
        <f t="shared" si="63"/>
        <v>0.1981016197777779</v>
      </c>
    </row>
    <row r="174" spans="1:28">
      <c r="A174" s="100" t="s">
        <v>648</v>
      </c>
      <c r="B174">
        <v>135</v>
      </c>
      <c r="C174" s="54">
        <v>97.75</v>
      </c>
      <c r="D174" s="55">
        <v>1.3794</v>
      </c>
      <c r="E174" s="19">
        <f t="shared" si="189"/>
        <v>0.2198909</v>
      </c>
      <c r="F174" s="37">
        <f t="shared" si="190"/>
        <v>2.5361296296296132E-2</v>
      </c>
      <c r="H174" s="41">
        <f t="shared" si="191"/>
        <v>3.4237749999999778</v>
      </c>
      <c r="I174" t="s">
        <v>7</v>
      </c>
      <c r="J174" s="92" t="s">
        <v>649</v>
      </c>
      <c r="K174" s="77">
        <f t="shared" si="192"/>
        <v>43724</v>
      </c>
      <c r="L174" s="77" t="str">
        <f t="shared" ca="1" si="193"/>
        <v>2019-12-31</v>
      </c>
      <c r="M174" s="79">
        <f t="shared" ca="1" si="59"/>
        <v>14445</v>
      </c>
      <c r="N174" s="95">
        <f t="shared" ca="1" si="194"/>
        <v>8.6512833160262509E-2</v>
      </c>
      <c r="O174" s="85">
        <f t="shared" si="195"/>
        <v>134.83635000000001</v>
      </c>
      <c r="P174" s="85">
        <f t="shared" si="196"/>
        <v>0.16364999999998986</v>
      </c>
      <c r="Q174" s="88">
        <f t="shared" si="197"/>
        <v>0.89890900000000007</v>
      </c>
      <c r="R174" s="6">
        <f t="shared" si="198"/>
        <v>15945.409999999993</v>
      </c>
      <c r="S174" s="101">
        <f t="shared" si="199"/>
        <v>21995.098553999989</v>
      </c>
      <c r="T174" s="101"/>
      <c r="U174" s="101"/>
      <c r="V174" s="102">
        <f t="shared" si="200"/>
        <v>4571.0399999999991</v>
      </c>
      <c r="W174" s="102">
        <f t="shared" si="201"/>
        <v>26566.13855399999</v>
      </c>
      <c r="X174" s="92">
        <f t="shared" si="202"/>
        <v>23805</v>
      </c>
      <c r="Y174" s="6">
        <f t="shared" si="203"/>
        <v>2761.1385539999901</v>
      </c>
      <c r="Z174" s="4">
        <f t="shared" si="204"/>
        <v>0.1159898573408944</v>
      </c>
      <c r="AA174" s="4">
        <f t="shared" si="205"/>
        <v>0.14355538609833807</v>
      </c>
      <c r="AB174" s="117">
        <f t="shared" si="63"/>
        <v>0.19452960370370387</v>
      </c>
    </row>
    <row r="175" spans="1:28">
      <c r="A175" s="100" t="s">
        <v>663</v>
      </c>
      <c r="B175">
        <v>135</v>
      </c>
      <c r="C175" s="54">
        <v>99.32</v>
      </c>
      <c r="D175" s="55">
        <v>1.3576999999999999</v>
      </c>
      <c r="E175" s="19">
        <f t="shared" ref="E175:E178" si="206">10%*Q175+13%</f>
        <v>0.21989784266666668</v>
      </c>
      <c r="F175" s="37">
        <f t="shared" ref="F175:F178" si="207">IF(G175="",($F$1*C175-B175)/B175,H175/B175)</f>
        <v>4.1830014814814617E-2</v>
      </c>
      <c r="H175" s="41">
        <f t="shared" ref="H175:H178" si="208">IF(G175="",$F$1*C175-B175,G175-B175)</f>
        <v>5.6470519999999738</v>
      </c>
      <c r="I175" t="s">
        <v>7</v>
      </c>
      <c r="J175" s="92" t="s">
        <v>656</v>
      </c>
      <c r="K175" s="77">
        <f t="shared" ref="K175:K178" si="209">DATE(MID(J175,1,4),MID(J175,5,2),MID(J175,7,2))</f>
        <v>43725</v>
      </c>
      <c r="L175" s="77" t="str">
        <f t="shared" ref="L175:L178" ca="1" si="210">IF(LEN(J175) &gt; 15,DATE(MID(J175,12,4),MID(J175,16,2),MID(J175,18,2)),TEXT(TODAY(),"yyyy-mm-dd"))</f>
        <v>2019-12-31</v>
      </c>
      <c r="M175" s="79">
        <f t="shared" ca="1" si="59"/>
        <v>14310</v>
      </c>
      <c r="N175" s="95">
        <f t="shared" ref="N175:N178" ca="1" si="211">H175/M175*365</f>
        <v>0.14403731516422016</v>
      </c>
      <c r="O175" s="85">
        <f t="shared" ref="O175:O178" si="212">D175*C175</f>
        <v>134.84676399999998</v>
      </c>
      <c r="P175" s="85">
        <f t="shared" ref="P175:P178" si="213">B175-O175</f>
        <v>0.15323600000002102</v>
      </c>
      <c r="Q175" s="88">
        <f t="shared" ref="Q175:Q178" si="214">O175/150</f>
        <v>0.8989784266666665</v>
      </c>
      <c r="R175" s="6">
        <f t="shared" ref="R175:R178" si="215">R174+C175-T175</f>
        <v>16044.729999999992</v>
      </c>
      <c r="S175" s="101">
        <f t="shared" ref="S175:S178" si="216">R175*D175</f>
        <v>21783.929920999988</v>
      </c>
      <c r="T175" s="101"/>
      <c r="U175" s="101"/>
      <c r="V175" s="102">
        <f t="shared" ref="V175:V178" si="217">V174+U175</f>
        <v>4571.0399999999991</v>
      </c>
      <c r="W175" s="102">
        <f t="shared" ref="W175:W178" si="218">V175+S175</f>
        <v>26354.969920999989</v>
      </c>
      <c r="X175" s="92">
        <f t="shared" ref="X175:X178" si="219">X174+B175</f>
        <v>23940</v>
      </c>
      <c r="Y175" s="6">
        <f t="shared" ref="Y175:Y178" si="220">W175-X175</f>
        <v>2414.969920999989</v>
      </c>
      <c r="Z175" s="4">
        <f t="shared" ref="Z175:Z178" si="221">W175/X175-1</f>
        <v>0.10087593654970717</v>
      </c>
      <c r="AA175" s="4">
        <f t="shared" ref="AA175:AA178" si="222">S175/(X175-V175)-1</f>
        <v>0.12468247758268847</v>
      </c>
      <c r="AB175" s="117">
        <f t="shared" si="63"/>
        <v>0.17806782785185205</v>
      </c>
    </row>
    <row r="176" spans="1:28">
      <c r="A176" s="100" t="s">
        <v>664</v>
      </c>
      <c r="B176">
        <v>135</v>
      </c>
      <c r="C176" s="54">
        <v>98.86</v>
      </c>
      <c r="D176" s="55">
        <v>1.3638999999999999</v>
      </c>
      <c r="E176" s="19">
        <f t="shared" si="206"/>
        <v>0.21989010266666667</v>
      </c>
      <c r="F176" s="37">
        <f t="shared" si="207"/>
        <v>3.7004785185185136E-2</v>
      </c>
      <c r="H176" s="41">
        <f t="shared" si="208"/>
        <v>4.9956459999999936</v>
      </c>
      <c r="I176" t="s">
        <v>7</v>
      </c>
      <c r="J176" s="92" t="s">
        <v>658</v>
      </c>
      <c r="K176" s="77">
        <f t="shared" si="209"/>
        <v>43726</v>
      </c>
      <c r="L176" s="77" t="str">
        <f t="shared" ca="1" si="210"/>
        <v>2019-12-31</v>
      </c>
      <c r="M176" s="79">
        <f t="shared" ca="1" si="59"/>
        <v>14175</v>
      </c>
      <c r="N176" s="95">
        <f t="shared" ca="1" si="211"/>
        <v>0.128635681834215</v>
      </c>
      <c r="O176" s="85">
        <f t="shared" si="212"/>
        <v>134.83515399999999</v>
      </c>
      <c r="P176" s="85">
        <f t="shared" si="213"/>
        <v>0.16484600000001137</v>
      </c>
      <c r="Q176" s="88">
        <f t="shared" si="214"/>
        <v>0.8989010266666666</v>
      </c>
      <c r="R176" s="6">
        <f t="shared" si="215"/>
        <v>16143.589999999993</v>
      </c>
      <c r="S176" s="101">
        <f t="shared" si="216"/>
        <v>22018.242400999989</v>
      </c>
      <c r="T176" s="101"/>
      <c r="U176" s="101"/>
      <c r="V176" s="102">
        <f t="shared" si="217"/>
        <v>4571.0399999999991</v>
      </c>
      <c r="W176" s="102">
        <f t="shared" si="218"/>
        <v>26589.282400999989</v>
      </c>
      <c r="X176" s="92">
        <f t="shared" si="219"/>
        <v>24075</v>
      </c>
      <c r="Y176" s="6">
        <f t="shared" si="220"/>
        <v>2514.2824009999895</v>
      </c>
      <c r="Z176" s="4">
        <f t="shared" si="221"/>
        <v>0.10443540606438173</v>
      </c>
      <c r="AA176" s="4">
        <f t="shared" si="222"/>
        <v>0.12891138009922032</v>
      </c>
      <c r="AB176" s="117">
        <f t="shared" si="63"/>
        <v>0.18288531748148154</v>
      </c>
    </row>
    <row r="177" spans="1:28">
      <c r="A177" s="100" t="s">
        <v>665</v>
      </c>
      <c r="B177">
        <v>135</v>
      </c>
      <c r="C177" s="54">
        <v>98.53</v>
      </c>
      <c r="D177" s="55">
        <v>1.3685</v>
      </c>
      <c r="E177" s="19">
        <f t="shared" si="206"/>
        <v>0.21989220333333337</v>
      </c>
      <c r="F177" s="37">
        <f t="shared" si="207"/>
        <v>3.3543207407407433E-2</v>
      </c>
      <c r="H177" s="41">
        <f t="shared" si="208"/>
        <v>4.5283330000000035</v>
      </c>
      <c r="I177" t="s">
        <v>7</v>
      </c>
      <c r="J177" s="92" t="s">
        <v>660</v>
      </c>
      <c r="K177" s="77">
        <f t="shared" si="209"/>
        <v>43727</v>
      </c>
      <c r="L177" s="77" t="str">
        <f t="shared" ca="1" si="210"/>
        <v>2019-12-31</v>
      </c>
      <c r="M177" s="79">
        <f t="shared" ca="1" si="59"/>
        <v>14040</v>
      </c>
      <c r="N177" s="95">
        <f t="shared" ca="1" si="211"/>
        <v>0.11772375676638185</v>
      </c>
      <c r="O177" s="85">
        <f t="shared" si="212"/>
        <v>134.83830500000002</v>
      </c>
      <c r="P177" s="85">
        <f t="shared" si="213"/>
        <v>0.16169499999998038</v>
      </c>
      <c r="Q177" s="88">
        <f t="shared" si="214"/>
        <v>0.89892203333333343</v>
      </c>
      <c r="R177" s="6">
        <f t="shared" si="215"/>
        <v>16242.119999999994</v>
      </c>
      <c r="S177" s="101">
        <f t="shared" si="216"/>
        <v>22227.341219999991</v>
      </c>
      <c r="T177" s="101"/>
      <c r="U177" s="101"/>
      <c r="V177" s="102">
        <f t="shared" si="217"/>
        <v>4571.0399999999991</v>
      </c>
      <c r="W177" s="102">
        <f t="shared" si="218"/>
        <v>26798.381219999988</v>
      </c>
      <c r="X177" s="92">
        <f t="shared" si="219"/>
        <v>24210</v>
      </c>
      <c r="Y177" s="6">
        <f t="shared" si="220"/>
        <v>2588.3812199999884</v>
      </c>
      <c r="Z177" s="4">
        <f t="shared" si="221"/>
        <v>0.10691372242874797</v>
      </c>
      <c r="AA177" s="4">
        <f t="shared" si="222"/>
        <v>0.13179828361583268</v>
      </c>
      <c r="AB177" s="117">
        <f t="shared" si="63"/>
        <v>0.18634899592592594</v>
      </c>
    </row>
    <row r="178" spans="1:28">
      <c r="A178" s="100" t="s">
        <v>666</v>
      </c>
      <c r="B178">
        <v>135</v>
      </c>
      <c r="C178" s="54">
        <v>98.27</v>
      </c>
      <c r="D178" s="55">
        <v>1.3722000000000001</v>
      </c>
      <c r="E178" s="19">
        <f t="shared" si="206"/>
        <v>0.21989739600000002</v>
      </c>
      <c r="F178" s="37">
        <f t="shared" si="207"/>
        <v>3.0815903703703667E-2</v>
      </c>
      <c r="H178" s="41">
        <f t="shared" si="208"/>
        <v>4.1601469999999949</v>
      </c>
      <c r="I178" t="s">
        <v>7</v>
      </c>
      <c r="J178" s="92" t="s">
        <v>662</v>
      </c>
      <c r="K178" s="77">
        <f t="shared" si="209"/>
        <v>43728</v>
      </c>
      <c r="L178" s="77" t="str">
        <f t="shared" ca="1" si="210"/>
        <v>2019-12-31</v>
      </c>
      <c r="M178" s="79">
        <f t="shared" ca="1" si="59"/>
        <v>13905</v>
      </c>
      <c r="N178" s="95">
        <f t="shared" ca="1" si="211"/>
        <v>0.10920198885293048</v>
      </c>
      <c r="O178" s="85">
        <f t="shared" si="212"/>
        <v>134.84609399999999</v>
      </c>
      <c r="P178" s="85">
        <f t="shared" si="213"/>
        <v>0.15390600000000632</v>
      </c>
      <c r="Q178" s="88">
        <f t="shared" si="214"/>
        <v>0.89897395999999996</v>
      </c>
      <c r="R178" s="6">
        <f t="shared" si="215"/>
        <v>16340.389999999994</v>
      </c>
      <c r="S178" s="101">
        <f t="shared" si="216"/>
        <v>22422.283157999995</v>
      </c>
      <c r="T178" s="101"/>
      <c r="U178" s="101"/>
      <c r="V178" s="102">
        <f t="shared" si="217"/>
        <v>4571.0399999999991</v>
      </c>
      <c r="W178" s="102">
        <f t="shared" si="218"/>
        <v>26993.323157999992</v>
      </c>
      <c r="X178" s="92">
        <f t="shared" si="219"/>
        <v>24345</v>
      </c>
      <c r="Y178" s="6">
        <f t="shared" si="220"/>
        <v>2648.323157999992</v>
      </c>
      <c r="Z178" s="4">
        <f t="shared" si="221"/>
        <v>0.10878304202094857</v>
      </c>
      <c r="AA178" s="4">
        <f t="shared" si="222"/>
        <v>0.13392983287110916</v>
      </c>
      <c r="AB178" s="117">
        <f t="shared" si="63"/>
        <v>0.18908149229629637</v>
      </c>
    </row>
    <row r="179" spans="1:28">
      <c r="A179" s="100" t="s">
        <v>668</v>
      </c>
      <c r="B179">
        <v>135</v>
      </c>
      <c r="C179" s="54">
        <v>99.35</v>
      </c>
      <c r="D179" s="55">
        <v>1.3572</v>
      </c>
      <c r="E179" s="19">
        <f t="shared" ref="E179:E183" si="223">10%*Q179+13%</f>
        <v>0.21989187999999998</v>
      </c>
      <c r="F179" s="37">
        <f t="shared" ref="F179:F183" si="224">IF(G179="",($F$1*C179-B179)/B179,H179/B179)</f>
        <v>4.2144703703703539E-2</v>
      </c>
      <c r="H179" s="41">
        <f t="shared" ref="H179:H183" si="225">IF(G179="",$F$1*C179-B179,G179-B179)</f>
        <v>5.689534999999978</v>
      </c>
      <c r="I179" t="s">
        <v>7</v>
      </c>
      <c r="J179" s="92" t="s">
        <v>669</v>
      </c>
      <c r="K179" s="77">
        <f t="shared" ref="K179:K183" si="226">DATE(MID(J179,1,4),MID(J179,5,2),MID(J179,7,2))</f>
        <v>43731</v>
      </c>
      <c r="L179" s="77" t="str">
        <f t="shared" ref="L179:L183" ca="1" si="227">IF(LEN(J179) &gt; 15,DATE(MID(J179,12,4),MID(J179,16,2),MID(J179,18,2)),TEXT(TODAY(),"yyyy-mm-dd"))</f>
        <v>2019-12-31</v>
      </c>
      <c r="M179" s="79">
        <f t="shared" ca="1" si="59"/>
        <v>13500</v>
      </c>
      <c r="N179" s="95">
        <f t="shared" ref="N179:N183" ca="1" si="228">H179/M179*365</f>
        <v>0.15382816851851794</v>
      </c>
      <c r="O179" s="85">
        <f t="shared" ref="O179:O183" si="229">D179*C179</f>
        <v>134.83781999999999</v>
      </c>
      <c r="P179" s="85">
        <f t="shared" ref="P179:P183" si="230">B179-O179</f>
        <v>0.16218000000000643</v>
      </c>
      <c r="Q179" s="88">
        <f t="shared" ref="Q179:Q183" si="231">O179/150</f>
        <v>0.89891879999999991</v>
      </c>
      <c r="R179" s="6">
        <f t="shared" ref="R179:R183" si="232">R178+C179-T179</f>
        <v>16439.739999999994</v>
      </c>
      <c r="S179" s="101">
        <f t="shared" ref="S179:S183" si="233">R179*D179</f>
        <v>22312.015127999992</v>
      </c>
      <c r="T179" s="101"/>
      <c r="U179" s="101"/>
      <c r="V179" s="102">
        <f t="shared" ref="V179:V183" si="234">V178+U179</f>
        <v>4571.0399999999991</v>
      </c>
      <c r="W179" s="102">
        <f t="shared" ref="W179:W183" si="235">V179+S179</f>
        <v>26883.055127999993</v>
      </c>
      <c r="X179" s="92">
        <f t="shared" ref="X179:X183" si="236">X178+B179</f>
        <v>24480</v>
      </c>
      <c r="Y179" s="6">
        <f t="shared" ref="Y179:Y183" si="237">W179-X179</f>
        <v>2403.0551279999927</v>
      </c>
      <c r="Z179" s="4">
        <f t="shared" ref="Z179:Z183" si="238">W179/X179-1</f>
        <v>9.8164016666666409E-2</v>
      </c>
      <c r="AA179" s="4">
        <f t="shared" ref="AA179:AA183" si="239">S179/(X179-V179)-1</f>
        <v>0.12070219278154126</v>
      </c>
      <c r="AB179" s="117">
        <f t="shared" si="63"/>
        <v>0.17774717629629644</v>
      </c>
    </row>
    <row r="180" spans="1:28">
      <c r="A180" s="100" t="s">
        <v>670</v>
      </c>
      <c r="B180">
        <v>135</v>
      </c>
      <c r="C180" s="54">
        <v>99.09</v>
      </c>
      <c r="D180" s="55">
        <v>1.3608</v>
      </c>
      <c r="E180" s="19">
        <f t="shared" si="223"/>
        <v>0.21989444800000002</v>
      </c>
      <c r="F180" s="37">
        <f t="shared" si="224"/>
        <v>3.9417399999999984E-2</v>
      </c>
      <c r="H180" s="41">
        <f t="shared" si="225"/>
        <v>5.3213489999999979</v>
      </c>
      <c r="I180" t="s">
        <v>7</v>
      </c>
      <c r="J180" s="92" t="s">
        <v>671</v>
      </c>
      <c r="K180" s="77">
        <f t="shared" si="226"/>
        <v>43732</v>
      </c>
      <c r="L180" s="77" t="str">
        <f t="shared" ca="1" si="227"/>
        <v>2019-12-31</v>
      </c>
      <c r="M180" s="79">
        <f t="shared" ca="1" si="59"/>
        <v>13365</v>
      </c>
      <c r="N180" s="95">
        <f t="shared" ca="1" si="228"/>
        <v>0.14532677777777772</v>
      </c>
      <c r="O180" s="85">
        <f t="shared" si="229"/>
        <v>134.84167200000002</v>
      </c>
      <c r="P180" s="85">
        <f t="shared" si="230"/>
        <v>0.15832799999998315</v>
      </c>
      <c r="Q180" s="88">
        <f t="shared" si="231"/>
        <v>0.89894448000000016</v>
      </c>
      <c r="R180" s="6">
        <f t="shared" si="232"/>
        <v>16538.829999999994</v>
      </c>
      <c r="S180" s="101">
        <f t="shared" si="233"/>
        <v>22506.039863999991</v>
      </c>
      <c r="T180" s="101"/>
      <c r="U180" s="101"/>
      <c r="V180" s="102">
        <f t="shared" si="234"/>
        <v>4571.0399999999991</v>
      </c>
      <c r="W180" s="102">
        <f t="shared" si="235"/>
        <v>27077.079863999992</v>
      </c>
      <c r="X180" s="92">
        <f t="shared" si="236"/>
        <v>24615</v>
      </c>
      <c r="Y180" s="6">
        <f t="shared" si="237"/>
        <v>2462.0798639999921</v>
      </c>
      <c r="Z180" s="4">
        <f t="shared" si="238"/>
        <v>0.10002355734308321</v>
      </c>
      <c r="AA180" s="4">
        <f t="shared" si="239"/>
        <v>0.12283400405907785</v>
      </c>
      <c r="AB180" s="117">
        <f t="shared" si="63"/>
        <v>0.18047704800000003</v>
      </c>
    </row>
    <row r="181" spans="1:28">
      <c r="A181" s="100" t="s">
        <v>672</v>
      </c>
      <c r="B181">
        <v>135</v>
      </c>
      <c r="C181" s="54">
        <v>99.8</v>
      </c>
      <c r="D181" s="55">
        <v>1.3511</v>
      </c>
      <c r="E181" s="19">
        <f t="shared" si="223"/>
        <v>0.21989318666666668</v>
      </c>
      <c r="F181" s="37">
        <f t="shared" si="224"/>
        <v>4.6865037037036927E-2</v>
      </c>
      <c r="H181" s="41">
        <f t="shared" si="225"/>
        <v>6.3267799999999852</v>
      </c>
      <c r="I181" t="s">
        <v>7</v>
      </c>
      <c r="J181" s="92" t="s">
        <v>673</v>
      </c>
      <c r="K181" s="77">
        <f t="shared" si="226"/>
        <v>43733</v>
      </c>
      <c r="L181" s="77" t="str">
        <f t="shared" ca="1" si="227"/>
        <v>2019-12-31</v>
      </c>
      <c r="M181" s="79">
        <f t="shared" ca="1" si="59"/>
        <v>13230</v>
      </c>
      <c r="N181" s="95">
        <f t="shared" ca="1" si="228"/>
        <v>0.17454835222978038</v>
      </c>
      <c r="O181" s="85">
        <f t="shared" si="229"/>
        <v>134.83977999999999</v>
      </c>
      <c r="P181" s="85">
        <f t="shared" si="230"/>
        <v>0.16022000000000958</v>
      </c>
      <c r="Q181" s="88">
        <f t="shared" si="231"/>
        <v>0.89893186666666658</v>
      </c>
      <c r="R181" s="6">
        <f t="shared" si="232"/>
        <v>16638.629999999994</v>
      </c>
      <c r="S181" s="101">
        <f t="shared" si="233"/>
        <v>22480.452992999992</v>
      </c>
      <c r="T181" s="101"/>
      <c r="U181" s="101"/>
      <c r="V181" s="102">
        <f t="shared" si="234"/>
        <v>4571.0399999999991</v>
      </c>
      <c r="W181" s="102">
        <f t="shared" si="235"/>
        <v>27051.492992999993</v>
      </c>
      <c r="X181" s="92">
        <f t="shared" si="236"/>
        <v>24750</v>
      </c>
      <c r="Y181" s="6">
        <f t="shared" si="237"/>
        <v>2301.4929929999926</v>
      </c>
      <c r="Z181" s="4">
        <f t="shared" si="238"/>
        <v>9.2989615878787513E-2</v>
      </c>
      <c r="AA181" s="4">
        <f t="shared" si="239"/>
        <v>0.1140540936202854</v>
      </c>
      <c r="AB181" s="117">
        <f t="shared" si="63"/>
        <v>0.17302814962962976</v>
      </c>
    </row>
    <row r="182" spans="1:28">
      <c r="A182" s="100" t="s">
        <v>674</v>
      </c>
      <c r="B182">
        <v>135</v>
      </c>
      <c r="C182" s="54">
        <v>100.53</v>
      </c>
      <c r="D182" s="55">
        <v>1.3412999999999999</v>
      </c>
      <c r="E182" s="19">
        <f t="shared" si="223"/>
        <v>0.21989392600000002</v>
      </c>
      <c r="F182" s="37">
        <f t="shared" si="224"/>
        <v>5.4522466666666693E-2</v>
      </c>
      <c r="H182" s="41">
        <f t="shared" si="225"/>
        <v>7.3605330000000038</v>
      </c>
      <c r="I182" t="s">
        <v>7</v>
      </c>
      <c r="J182" s="92" t="s">
        <v>675</v>
      </c>
      <c r="K182" s="77">
        <f t="shared" si="226"/>
        <v>43734</v>
      </c>
      <c r="L182" s="77" t="str">
        <f t="shared" ca="1" si="227"/>
        <v>2019-12-31</v>
      </c>
      <c r="M182" s="79">
        <f t="shared" ca="1" si="59"/>
        <v>13095</v>
      </c>
      <c r="N182" s="95">
        <f t="shared" ca="1" si="228"/>
        <v>0.20516185910652932</v>
      </c>
      <c r="O182" s="85">
        <f t="shared" si="229"/>
        <v>134.840889</v>
      </c>
      <c r="P182" s="85">
        <f t="shared" si="230"/>
        <v>0.15911099999999578</v>
      </c>
      <c r="Q182" s="88">
        <f t="shared" si="231"/>
        <v>0.89893926000000002</v>
      </c>
      <c r="R182" s="6">
        <f t="shared" si="232"/>
        <v>16739.159999999993</v>
      </c>
      <c r="S182" s="101">
        <f t="shared" si="233"/>
        <v>22452.235307999988</v>
      </c>
      <c r="T182" s="101"/>
      <c r="U182" s="101"/>
      <c r="V182" s="102">
        <f t="shared" si="234"/>
        <v>4571.0399999999991</v>
      </c>
      <c r="W182" s="102">
        <f t="shared" si="235"/>
        <v>27023.275307999989</v>
      </c>
      <c r="X182" s="92">
        <f t="shared" si="236"/>
        <v>24885</v>
      </c>
      <c r="Y182" s="6">
        <f t="shared" si="237"/>
        <v>2138.2753079999893</v>
      </c>
      <c r="Z182" s="4">
        <f t="shared" si="238"/>
        <v>8.5926273176611945E-2</v>
      </c>
      <c r="AA182" s="4">
        <f t="shared" si="239"/>
        <v>0.10526137237643418</v>
      </c>
      <c r="AB182" s="117">
        <f t="shared" si="63"/>
        <v>0.16537145933333333</v>
      </c>
    </row>
    <row r="183" spans="1:28">
      <c r="A183" s="100" t="s">
        <v>676</v>
      </c>
      <c r="B183">
        <v>135</v>
      </c>
      <c r="C183" s="54">
        <v>100.25</v>
      </c>
      <c r="D183" s="55">
        <v>1.3451</v>
      </c>
      <c r="E183" s="19">
        <f t="shared" si="223"/>
        <v>0.21989751666666668</v>
      </c>
      <c r="F183" s="37">
        <f t="shared" si="224"/>
        <v>5.1585370370370316E-2</v>
      </c>
      <c r="H183" s="41">
        <f t="shared" si="225"/>
        <v>6.9640249999999924</v>
      </c>
      <c r="I183" t="s">
        <v>7</v>
      </c>
      <c r="J183" s="92" t="s">
        <v>677</v>
      </c>
      <c r="K183" s="77">
        <f t="shared" si="226"/>
        <v>43735</v>
      </c>
      <c r="L183" s="77" t="str">
        <f t="shared" ca="1" si="227"/>
        <v>2019-12-31</v>
      </c>
      <c r="M183" s="79">
        <f t="shared" ca="1" si="59"/>
        <v>12960</v>
      </c>
      <c r="N183" s="95">
        <f t="shared" ca="1" si="228"/>
        <v>0.19613187692901213</v>
      </c>
      <c r="O183" s="85">
        <f t="shared" si="229"/>
        <v>134.84627499999999</v>
      </c>
      <c r="P183" s="85">
        <f t="shared" si="230"/>
        <v>0.15372500000000855</v>
      </c>
      <c r="Q183" s="88">
        <f t="shared" si="231"/>
        <v>0.89897516666666666</v>
      </c>
      <c r="R183" s="6">
        <f t="shared" si="232"/>
        <v>16839.409999999993</v>
      </c>
      <c r="S183" s="101">
        <f t="shared" si="233"/>
        <v>22650.690390999989</v>
      </c>
      <c r="T183" s="101"/>
      <c r="U183" s="101"/>
      <c r="V183" s="102">
        <f t="shared" si="234"/>
        <v>4571.0399999999991</v>
      </c>
      <c r="W183" s="102">
        <f t="shared" si="235"/>
        <v>27221.73039099999</v>
      </c>
      <c r="X183" s="92">
        <f t="shared" si="236"/>
        <v>25020</v>
      </c>
      <c r="Y183" s="6">
        <f t="shared" si="237"/>
        <v>2201.73039099999</v>
      </c>
      <c r="Z183" s="4">
        <f t="shared" si="238"/>
        <v>8.7998816586730255E-2</v>
      </c>
      <c r="AA183" s="4">
        <f t="shared" si="239"/>
        <v>0.107669553414941</v>
      </c>
      <c r="AB183" s="117">
        <f t="shared" si="63"/>
        <v>0.16831214629629637</v>
      </c>
    </row>
    <row r="184" spans="1:28">
      <c r="A184" s="100" t="s">
        <v>685</v>
      </c>
      <c r="B184">
        <v>135</v>
      </c>
      <c r="C184" s="54">
        <v>101.18</v>
      </c>
      <c r="D184" s="55">
        <v>1.3327</v>
      </c>
      <c r="E184" s="19">
        <f t="shared" ref="E184:E185" si="240">10%*Q184+13%</f>
        <v>0.21989505733333337</v>
      </c>
      <c r="F184" s="37">
        <f t="shared" ref="F184:F185" si="241">IF(G184="",($F$1*C184-B184)/B184,H184/B184)</f>
        <v>6.1340725925926008E-2</v>
      </c>
      <c r="H184" s="41">
        <f t="shared" ref="H184:H185" si="242">IF(G184="",$F$1*C184-B184,G184-B184)</f>
        <v>8.280998000000011</v>
      </c>
      <c r="I184" t="s">
        <v>7</v>
      </c>
      <c r="J184" s="92" t="s">
        <v>686</v>
      </c>
      <c r="K184" s="77">
        <f t="shared" ref="K184:K185" si="243">DATE(MID(J184,1,4),MID(J184,5,2),MID(J184,7,2))</f>
        <v>43738</v>
      </c>
      <c r="L184" s="77" t="str">
        <f t="shared" ref="L184:L185" ca="1" si="244">IF(LEN(J184) &gt; 15,DATE(MID(J184,12,4),MID(J184,16,2),MID(J184,18,2)),TEXT(TODAY(),"yyyy-mm-dd"))</f>
        <v>2019-12-31</v>
      </c>
      <c r="M184" s="79">
        <f t="shared" ca="1" si="59"/>
        <v>12555</v>
      </c>
      <c r="N184" s="95">
        <f t="shared" ref="N184:N185" ca="1" si="245">H184/M184*365</f>
        <v>0.24074585981680635</v>
      </c>
      <c r="O184" s="85">
        <f t="shared" ref="O184:O185" si="246">D184*C184</f>
        <v>134.84258600000001</v>
      </c>
      <c r="P184" s="85">
        <f t="shared" ref="P184:P185" si="247">B184-O184</f>
        <v>0.15741399999998862</v>
      </c>
      <c r="Q184" s="88">
        <f t="shared" ref="Q184:Q185" si="248">O184/150</f>
        <v>0.89895057333333339</v>
      </c>
      <c r="R184" s="6">
        <f t="shared" ref="R184:R185" si="249">R183+C184-T184</f>
        <v>16940.589999999993</v>
      </c>
      <c r="S184" s="101">
        <f t="shared" ref="S184:S185" si="250">R184*D184</f>
        <v>22576.724292999992</v>
      </c>
      <c r="T184" s="101"/>
      <c r="U184" s="101"/>
      <c r="V184" s="102">
        <f t="shared" ref="V184:V185" si="251">V183+U184</f>
        <v>4571.0399999999991</v>
      </c>
      <c r="W184" s="102">
        <f t="shared" ref="W184:W185" si="252">V184+S184</f>
        <v>27147.764292999993</v>
      </c>
      <c r="X184" s="92">
        <f t="shared" ref="X184:X185" si="253">X183+B184</f>
        <v>25155</v>
      </c>
      <c r="Y184" s="6">
        <f t="shared" ref="Y184:Y185" si="254">W184-X184</f>
        <v>1992.7642929999929</v>
      </c>
      <c r="Z184" s="4">
        <f t="shared" ref="Z184:Z185" si="255">W184/X184-1</f>
        <v>7.921941136950883E-2</v>
      </c>
      <c r="AA184" s="4">
        <f t="shared" ref="AA184:AA185" si="256">S184/(X184-V184)-1</f>
        <v>9.6811512119144849E-2</v>
      </c>
      <c r="AB184" s="117">
        <f t="shared" si="63"/>
        <v>0.15855433140740735</v>
      </c>
    </row>
    <row r="185" spans="1:28">
      <c r="A185" s="100" t="s">
        <v>687</v>
      </c>
      <c r="B185">
        <v>135</v>
      </c>
      <c r="C185" s="54">
        <v>100.62</v>
      </c>
      <c r="D185" s="55">
        <v>1.3401000000000001</v>
      </c>
      <c r="E185" s="19">
        <f t="shared" si="240"/>
        <v>0.21989390800000003</v>
      </c>
      <c r="F185" s="37">
        <f t="shared" si="241"/>
        <v>5.5466533333333248E-2</v>
      </c>
      <c r="H185" s="41">
        <f t="shared" si="242"/>
        <v>7.4879819999999881</v>
      </c>
      <c r="I185" t="s">
        <v>7</v>
      </c>
      <c r="J185" s="92" t="s">
        <v>688</v>
      </c>
      <c r="K185" s="77">
        <f t="shared" si="243"/>
        <v>43746</v>
      </c>
      <c r="L185" s="77" t="str">
        <f t="shared" ca="1" si="244"/>
        <v>2019-12-31</v>
      </c>
      <c r="M185" s="79">
        <f t="shared" ca="1" si="59"/>
        <v>11475</v>
      </c>
      <c r="N185" s="95">
        <f t="shared" ca="1" si="245"/>
        <v>0.23817981960784276</v>
      </c>
      <c r="O185" s="85">
        <f t="shared" si="246"/>
        <v>134.84086200000002</v>
      </c>
      <c r="P185" s="85">
        <f t="shared" si="247"/>
        <v>0.15913799999998446</v>
      </c>
      <c r="Q185" s="88">
        <f t="shared" si="248"/>
        <v>0.89893908000000011</v>
      </c>
      <c r="R185" s="6">
        <f t="shared" si="249"/>
        <v>17041.209999999992</v>
      </c>
      <c r="S185" s="101">
        <f t="shared" si="250"/>
        <v>22836.92552099999</v>
      </c>
      <c r="T185" s="101"/>
      <c r="U185" s="101"/>
      <c r="V185" s="102">
        <f t="shared" si="251"/>
        <v>4571.0399999999991</v>
      </c>
      <c r="W185" s="102">
        <f t="shared" si="252"/>
        <v>27407.965520999991</v>
      </c>
      <c r="X185" s="92">
        <f t="shared" si="253"/>
        <v>25290</v>
      </c>
      <c r="Y185" s="6">
        <f t="shared" si="254"/>
        <v>2117.965520999991</v>
      </c>
      <c r="Z185" s="4">
        <f t="shared" si="255"/>
        <v>8.3747153855278311E-2</v>
      </c>
      <c r="AA185" s="4">
        <f t="shared" si="256"/>
        <v>0.10222354408715462</v>
      </c>
      <c r="AB185" s="117">
        <f t="shared" si="63"/>
        <v>0.16442737466666679</v>
      </c>
    </row>
    <row r="186" spans="1:28">
      <c r="A186" s="100" t="s">
        <v>689</v>
      </c>
      <c r="B186">
        <v>135</v>
      </c>
      <c r="C186" s="54">
        <v>100.49</v>
      </c>
      <c r="D186" s="55">
        <v>1.3418000000000001</v>
      </c>
      <c r="E186" s="19">
        <f t="shared" ref="E186:E188" si="257">10%*Q186+13%</f>
        <v>0.21989165466666666</v>
      </c>
      <c r="F186" s="37">
        <f t="shared" ref="F186:F188" si="258">IF(G186="",($F$1*C186-B186)/B186,H186/B186)</f>
        <v>5.4102881481481464E-2</v>
      </c>
      <c r="H186" s="41">
        <f t="shared" ref="H186:H188" si="259">IF(G186="",$F$1*C186-B186,G186-B186)</f>
        <v>7.3038889999999981</v>
      </c>
      <c r="I186" t="s">
        <v>7</v>
      </c>
      <c r="J186" s="92" t="s">
        <v>690</v>
      </c>
      <c r="K186" s="77">
        <f t="shared" ref="K186:K188" si="260">DATE(MID(J186,1,4),MID(J186,5,2),MID(J186,7,2))</f>
        <v>43747</v>
      </c>
      <c r="L186" s="77" t="str">
        <f t="shared" ref="L186:L188" ca="1" si="261">IF(LEN(J186) &gt; 15,DATE(MID(J186,12,4),MID(J186,16,2),MID(J186,18,2)),TEXT(TODAY(),"yyyy-mm-dd"))</f>
        <v>2019-12-31</v>
      </c>
      <c r="M186" s="79">
        <f t="shared" ca="1" si="59"/>
        <v>11340</v>
      </c>
      <c r="N186" s="95">
        <f t="shared" ref="N186:N188" ca="1" si="262">H186/M186*365</f>
        <v>0.23508990167548496</v>
      </c>
      <c r="O186" s="85">
        <f t="shared" ref="O186:O188" si="263">D186*C186</f>
        <v>134.83748199999999</v>
      </c>
      <c r="P186" s="85">
        <f t="shared" ref="P186:P188" si="264">B186-O186</f>
        <v>0.16251800000000571</v>
      </c>
      <c r="Q186" s="88">
        <f t="shared" ref="Q186:Q188" si="265">O186/150</f>
        <v>0.89891654666666665</v>
      </c>
      <c r="R186" s="6">
        <f t="shared" ref="R186:R188" si="266">R185+C186-T186</f>
        <v>17141.699999999993</v>
      </c>
      <c r="S186" s="101">
        <f t="shared" ref="S186:S188" si="267">R186*D186</f>
        <v>23000.733059999991</v>
      </c>
      <c r="T186" s="101"/>
      <c r="U186" s="101"/>
      <c r="V186" s="102">
        <f t="shared" ref="V186:V188" si="268">V185+U186</f>
        <v>4571.0399999999991</v>
      </c>
      <c r="W186" s="102">
        <f t="shared" ref="W186:W188" si="269">V186+S186</f>
        <v>27571.773059999992</v>
      </c>
      <c r="X186" s="92">
        <f t="shared" ref="X186:X188" si="270">X185+B186</f>
        <v>25425</v>
      </c>
      <c r="Y186" s="6">
        <f t="shared" ref="Y186:Y188" si="271">W186-X186</f>
        <v>2146.7730599999923</v>
      </c>
      <c r="Z186" s="4">
        <f t="shared" ref="Z186:Z188" si="272">W186/X186-1</f>
        <v>8.443551858407039E-2</v>
      </c>
      <c r="AA186" s="4">
        <f t="shared" ref="AA186:AA188" si="273">S186/(X186-V186)-1</f>
        <v>0.10294318489150234</v>
      </c>
      <c r="AB186" s="117">
        <f t="shared" si="63"/>
        <v>0.1657887731851852</v>
      </c>
    </row>
    <row r="187" spans="1:28">
      <c r="A187" s="100" t="s">
        <v>691</v>
      </c>
      <c r="B187">
        <v>135</v>
      </c>
      <c r="C187" s="54">
        <v>99.72</v>
      </c>
      <c r="D187" s="55">
        <v>1.3522000000000001</v>
      </c>
      <c r="E187" s="19">
        <f t="shared" si="257"/>
        <v>0.21989425600000001</v>
      </c>
      <c r="F187" s="37">
        <f t="shared" si="258"/>
        <v>4.6025866666666686E-2</v>
      </c>
      <c r="H187" s="41">
        <f t="shared" si="259"/>
        <v>6.2134920000000022</v>
      </c>
      <c r="I187" t="s">
        <v>7</v>
      </c>
      <c r="J187" s="92" t="s">
        <v>692</v>
      </c>
      <c r="K187" s="77">
        <f t="shared" si="260"/>
        <v>43748</v>
      </c>
      <c r="L187" s="77" t="str">
        <f t="shared" ca="1" si="261"/>
        <v>2019-12-31</v>
      </c>
      <c r="M187" s="79">
        <f t="shared" ca="1" si="59"/>
        <v>11205</v>
      </c>
      <c r="N187" s="95">
        <f t="shared" ca="1" si="262"/>
        <v>0.20240290763052216</v>
      </c>
      <c r="O187" s="85">
        <f t="shared" si="263"/>
        <v>134.84138400000001</v>
      </c>
      <c r="P187" s="85">
        <f t="shared" si="264"/>
        <v>0.15861599999999498</v>
      </c>
      <c r="Q187" s="88">
        <f t="shared" si="265"/>
        <v>0.89894256000000006</v>
      </c>
      <c r="R187" s="6">
        <f t="shared" si="266"/>
        <v>17241.419999999995</v>
      </c>
      <c r="S187" s="101">
        <f t="shared" si="267"/>
        <v>23313.848123999993</v>
      </c>
      <c r="T187" s="101"/>
      <c r="U187" s="101"/>
      <c r="V187" s="102">
        <f t="shared" si="268"/>
        <v>4571.0399999999991</v>
      </c>
      <c r="W187" s="102">
        <f t="shared" si="269"/>
        <v>27884.88812399999</v>
      </c>
      <c r="X187" s="92">
        <f t="shared" si="270"/>
        <v>25560</v>
      </c>
      <c r="Y187" s="6">
        <f t="shared" si="271"/>
        <v>2324.8881239999901</v>
      </c>
      <c r="Z187" s="4">
        <f t="shared" si="272"/>
        <v>9.0958064319248466E-2</v>
      </c>
      <c r="AA187" s="4">
        <f t="shared" si="273"/>
        <v>0.11076719017998005</v>
      </c>
      <c r="AB187" s="117">
        <f t="shared" si="63"/>
        <v>0.17386838933333332</v>
      </c>
    </row>
    <row r="188" spans="1:28">
      <c r="A188" s="100" t="s">
        <v>693</v>
      </c>
      <c r="B188">
        <v>135</v>
      </c>
      <c r="C188" s="54">
        <v>98.81</v>
      </c>
      <c r="D188" s="55">
        <v>1.3646</v>
      </c>
      <c r="E188" s="19">
        <f t="shared" si="257"/>
        <v>0.21989075066666669</v>
      </c>
      <c r="F188" s="37">
        <f t="shared" si="258"/>
        <v>3.6480303703703601E-2</v>
      </c>
      <c r="H188" s="41">
        <f t="shared" si="259"/>
        <v>4.9248409999999865</v>
      </c>
      <c r="I188" t="s">
        <v>7</v>
      </c>
      <c r="J188" s="92" t="s">
        <v>694</v>
      </c>
      <c r="K188" s="77">
        <f t="shared" si="260"/>
        <v>43749</v>
      </c>
      <c r="L188" s="77" t="str">
        <f t="shared" ca="1" si="261"/>
        <v>2019-12-31</v>
      </c>
      <c r="M188" s="79">
        <f t="shared" ca="1" si="59"/>
        <v>11070</v>
      </c>
      <c r="N188" s="95">
        <f t="shared" ca="1" si="262"/>
        <v>0.16238183965672945</v>
      </c>
      <c r="O188" s="85">
        <f t="shared" si="263"/>
        <v>134.83612600000001</v>
      </c>
      <c r="P188" s="85">
        <f t="shared" si="264"/>
        <v>0.16387399999999275</v>
      </c>
      <c r="Q188" s="88">
        <f t="shared" si="265"/>
        <v>0.89890750666666674</v>
      </c>
      <c r="R188" s="6">
        <f t="shared" si="266"/>
        <v>17340.229999999996</v>
      </c>
      <c r="S188" s="101">
        <f t="shared" si="267"/>
        <v>23662.477857999995</v>
      </c>
      <c r="T188" s="101"/>
      <c r="U188" s="101"/>
      <c r="V188" s="102">
        <f t="shared" si="268"/>
        <v>4571.0399999999991</v>
      </c>
      <c r="W188" s="102">
        <f t="shared" si="269"/>
        <v>28233.517857999992</v>
      </c>
      <c r="X188" s="92">
        <f t="shared" si="270"/>
        <v>25695</v>
      </c>
      <c r="Y188" s="6">
        <f t="shared" si="271"/>
        <v>2538.517857999992</v>
      </c>
      <c r="Z188" s="4">
        <f t="shared" si="272"/>
        <v>9.8794234598170494E-2</v>
      </c>
      <c r="AA188" s="4">
        <f t="shared" si="273"/>
        <v>0.12017244200424515</v>
      </c>
      <c r="AB188" s="117">
        <f t="shared" si="63"/>
        <v>0.1834104469629631</v>
      </c>
    </row>
    <row r="189" spans="1:28">
      <c r="A189" s="100" t="s">
        <v>701</v>
      </c>
      <c r="B189">
        <v>135</v>
      </c>
      <c r="C189" s="54">
        <v>97.84</v>
      </c>
      <c r="D189" s="55">
        <v>1.3782000000000001</v>
      </c>
      <c r="E189" s="19">
        <f t="shared" ref="E189:E193" si="274">10%*Q189+13%</f>
        <v>0.21989539200000002</v>
      </c>
      <c r="F189" s="37">
        <f t="shared" ref="F189:F193" si="275">IF(G189="",($F$1*C189-B189)/B189,H189/B189)</f>
        <v>2.6305362962962892E-2</v>
      </c>
      <c r="H189" s="41">
        <f t="shared" ref="H189:H193" si="276">IF(G189="",$F$1*C189-B189,G189-B189)</f>
        <v>3.5512239999999906</v>
      </c>
      <c r="I189" t="s">
        <v>7</v>
      </c>
      <c r="J189" s="92" t="s">
        <v>702</v>
      </c>
      <c r="K189" s="77">
        <f t="shared" ref="K189:K193" si="277">DATE(MID(J189,1,4),MID(J189,5,2),MID(J189,7,2))</f>
        <v>43752</v>
      </c>
      <c r="L189" s="77" t="str">
        <f t="shared" ref="L189:L193" ca="1" si="278">IF(LEN(J189) &gt; 15,DATE(MID(J189,12,4),MID(J189,16,2),MID(J189,18,2)),TEXT(TODAY(),"yyyy-mm-dd"))</f>
        <v>2019-12-31</v>
      </c>
      <c r="M189" s="79">
        <f t="shared" ca="1" si="59"/>
        <v>10665</v>
      </c>
      <c r="N189" s="95">
        <f t="shared" ref="N189:N193" ca="1" si="279">H189/M189*365</f>
        <v>0.12153743647444881</v>
      </c>
      <c r="O189" s="85">
        <f t="shared" ref="O189:O193" si="280">D189*C189</f>
        <v>134.84308800000002</v>
      </c>
      <c r="P189" s="85">
        <f t="shared" ref="P189:P193" si="281">B189-O189</f>
        <v>0.15691199999997707</v>
      </c>
      <c r="Q189" s="88">
        <f t="shared" ref="Q189:Q193" si="282">O189/150</f>
        <v>0.89895392000000018</v>
      </c>
      <c r="R189" s="6">
        <f t="shared" ref="R189:R193" si="283">R188+C189-T189</f>
        <v>17438.069999999996</v>
      </c>
      <c r="S189" s="101">
        <f t="shared" ref="S189:S193" si="284">R189*D189</f>
        <v>24033.148073999997</v>
      </c>
      <c r="T189" s="101"/>
      <c r="U189" s="101"/>
      <c r="V189" s="102">
        <f t="shared" ref="V189:V193" si="285">V188+U189</f>
        <v>4571.0399999999991</v>
      </c>
      <c r="W189" s="102">
        <f t="shared" ref="W189:W193" si="286">V189+S189</f>
        <v>28604.188073999998</v>
      </c>
      <c r="X189" s="92">
        <f t="shared" ref="X189:X193" si="287">X188+B189</f>
        <v>25830</v>
      </c>
      <c r="Y189" s="6">
        <f t="shared" ref="Y189:Y193" si="288">W189-X189</f>
        <v>2774.1880739999979</v>
      </c>
      <c r="Z189" s="4">
        <f t="shared" ref="Z189:Z193" si="289">W189/X189-1</f>
        <v>0.10740178373983733</v>
      </c>
      <c r="AA189" s="4">
        <f t="shared" ref="AA189:AA193" si="290">S189/(X189-V189)-1</f>
        <v>0.13049500417706228</v>
      </c>
      <c r="AB189" s="117">
        <f t="shared" si="63"/>
        <v>0.19359002903703712</v>
      </c>
    </row>
    <row r="190" spans="1:28">
      <c r="A190" s="100" t="s">
        <v>703</v>
      </c>
      <c r="B190">
        <v>135</v>
      </c>
      <c r="C190" s="54">
        <v>98.22</v>
      </c>
      <c r="D190" s="55">
        <v>1.3728</v>
      </c>
      <c r="E190" s="19">
        <f t="shared" si="274"/>
        <v>0.21989094400000003</v>
      </c>
      <c r="F190" s="37">
        <f t="shared" si="275"/>
        <v>3.0291422222222131E-2</v>
      </c>
      <c r="H190" s="41">
        <f t="shared" si="276"/>
        <v>4.0893419999999878</v>
      </c>
      <c r="I190" t="s">
        <v>7</v>
      </c>
      <c r="J190" s="92" t="s">
        <v>704</v>
      </c>
      <c r="K190" s="77">
        <f t="shared" si="277"/>
        <v>43753</v>
      </c>
      <c r="L190" s="77" t="str">
        <f t="shared" ca="1" si="278"/>
        <v>2019-12-31</v>
      </c>
      <c r="M190" s="79">
        <f t="shared" ca="1" si="59"/>
        <v>10530</v>
      </c>
      <c r="N190" s="95">
        <f t="shared" ca="1" si="279"/>
        <v>0.14174832193732151</v>
      </c>
      <c r="O190" s="85">
        <f t="shared" si="280"/>
        <v>134.83641600000001</v>
      </c>
      <c r="P190" s="85">
        <f t="shared" si="281"/>
        <v>0.16358399999998596</v>
      </c>
      <c r="Q190" s="88">
        <f t="shared" si="282"/>
        <v>0.89890944000000006</v>
      </c>
      <c r="R190" s="6">
        <f t="shared" si="283"/>
        <v>17536.289999999997</v>
      </c>
      <c r="S190" s="101">
        <f t="shared" si="284"/>
        <v>24073.818911999995</v>
      </c>
      <c r="T190" s="101"/>
      <c r="U190" s="101"/>
      <c r="V190" s="102">
        <f t="shared" si="285"/>
        <v>4571.0399999999991</v>
      </c>
      <c r="W190" s="102">
        <f t="shared" si="286"/>
        <v>28644.858911999996</v>
      </c>
      <c r="X190" s="92">
        <f t="shared" si="287"/>
        <v>25965</v>
      </c>
      <c r="Y190" s="6">
        <f t="shared" si="288"/>
        <v>2679.8589119999961</v>
      </c>
      <c r="Z190" s="4">
        <f t="shared" si="289"/>
        <v>0.10321043373772376</v>
      </c>
      <c r="AA190" s="4">
        <f t="shared" si="290"/>
        <v>0.12526240639881525</v>
      </c>
      <c r="AB190" s="117">
        <f t="shared" si="63"/>
        <v>0.18959952177777789</v>
      </c>
    </row>
    <row r="191" spans="1:28">
      <c r="A191" s="100" t="s">
        <v>705</v>
      </c>
      <c r="B191">
        <v>135</v>
      </c>
      <c r="C191" s="54">
        <v>98.55</v>
      </c>
      <c r="D191" s="55">
        <v>1.3682000000000001</v>
      </c>
      <c r="E191" s="19">
        <f t="shared" si="274"/>
        <v>0.21989074</v>
      </c>
      <c r="F191" s="37">
        <f t="shared" si="275"/>
        <v>3.3752999999999839E-2</v>
      </c>
      <c r="H191" s="41">
        <f t="shared" si="276"/>
        <v>4.5566549999999779</v>
      </c>
      <c r="I191" t="s">
        <v>7</v>
      </c>
      <c r="J191" s="92" t="s">
        <v>706</v>
      </c>
      <c r="K191" s="77">
        <f t="shared" si="277"/>
        <v>43754</v>
      </c>
      <c r="L191" s="77" t="str">
        <f t="shared" ca="1" si="278"/>
        <v>2019-12-31</v>
      </c>
      <c r="M191" s="79">
        <f t="shared" ca="1" si="59"/>
        <v>10395</v>
      </c>
      <c r="N191" s="95">
        <f t="shared" ca="1" si="279"/>
        <v>0.15999798701298623</v>
      </c>
      <c r="O191" s="85">
        <f t="shared" si="280"/>
        <v>134.83610999999999</v>
      </c>
      <c r="P191" s="85">
        <f t="shared" si="281"/>
        <v>0.16389000000000919</v>
      </c>
      <c r="Q191" s="88">
        <f t="shared" si="282"/>
        <v>0.89890739999999991</v>
      </c>
      <c r="R191" s="6">
        <f t="shared" si="283"/>
        <v>17634.839999999997</v>
      </c>
      <c r="S191" s="101">
        <f t="shared" si="284"/>
        <v>24127.988087999998</v>
      </c>
      <c r="T191" s="101"/>
      <c r="U191" s="101"/>
      <c r="V191" s="102">
        <f t="shared" si="285"/>
        <v>4571.0399999999991</v>
      </c>
      <c r="W191" s="102">
        <f t="shared" si="286"/>
        <v>28699.028087999999</v>
      </c>
      <c r="X191" s="92">
        <f t="shared" si="287"/>
        <v>26100</v>
      </c>
      <c r="Y191" s="6">
        <f t="shared" si="288"/>
        <v>2599.0280879999991</v>
      </c>
      <c r="Z191" s="4">
        <f t="shared" si="289"/>
        <v>9.9579620229885091E-2</v>
      </c>
      <c r="AA191" s="4">
        <f t="shared" si="290"/>
        <v>0.12072241706055475</v>
      </c>
      <c r="AB191" s="117">
        <f t="shared" si="63"/>
        <v>0.18613774000000016</v>
      </c>
    </row>
    <row r="192" spans="1:28">
      <c r="A192" s="100" t="s">
        <v>707</v>
      </c>
      <c r="B192">
        <v>135</v>
      </c>
      <c r="C192" s="54">
        <v>98.5</v>
      </c>
      <c r="D192" s="55">
        <v>1.369</v>
      </c>
      <c r="E192" s="19">
        <f t="shared" si="274"/>
        <v>0.21989766666666666</v>
      </c>
      <c r="F192" s="37">
        <f t="shared" si="275"/>
        <v>3.3228518518518511E-2</v>
      </c>
      <c r="H192" s="41">
        <f t="shared" si="276"/>
        <v>4.4858499999999992</v>
      </c>
      <c r="I192" t="s">
        <v>7</v>
      </c>
      <c r="J192" s="92" t="s">
        <v>708</v>
      </c>
      <c r="K192" s="77">
        <f t="shared" si="277"/>
        <v>43755</v>
      </c>
      <c r="L192" s="77" t="str">
        <f t="shared" ca="1" si="278"/>
        <v>2019-12-31</v>
      </c>
      <c r="M192" s="79">
        <f t="shared" ca="1" si="59"/>
        <v>10260</v>
      </c>
      <c r="N192" s="95">
        <f t="shared" ca="1" si="279"/>
        <v>0.15958433235867442</v>
      </c>
      <c r="O192" s="85">
        <f t="shared" si="280"/>
        <v>134.84649999999999</v>
      </c>
      <c r="P192" s="85">
        <f t="shared" si="281"/>
        <v>0.15350000000000819</v>
      </c>
      <c r="Q192" s="88">
        <f t="shared" si="282"/>
        <v>0.89897666666666665</v>
      </c>
      <c r="R192" s="6">
        <f t="shared" si="283"/>
        <v>17733.339999999997</v>
      </c>
      <c r="S192" s="101">
        <f t="shared" si="284"/>
        <v>24276.942459999995</v>
      </c>
      <c r="T192" s="101"/>
      <c r="U192" s="101"/>
      <c r="V192" s="102">
        <f t="shared" si="285"/>
        <v>4571.0399999999991</v>
      </c>
      <c r="W192" s="102">
        <f t="shared" si="286"/>
        <v>28847.982459999992</v>
      </c>
      <c r="X192" s="92">
        <f t="shared" si="287"/>
        <v>26235</v>
      </c>
      <c r="Y192" s="6">
        <f t="shared" si="288"/>
        <v>2612.982459999992</v>
      </c>
      <c r="Z192" s="4">
        <f t="shared" si="289"/>
        <v>9.9599102725366651E-2</v>
      </c>
      <c r="AA192" s="4">
        <f t="shared" si="290"/>
        <v>0.12061425796576408</v>
      </c>
      <c r="AB192" s="117">
        <f t="shared" si="63"/>
        <v>0.18666914814814814</v>
      </c>
    </row>
    <row r="193" spans="1:28">
      <c r="A193" s="100" t="s">
        <v>709</v>
      </c>
      <c r="B193">
        <v>135</v>
      </c>
      <c r="C193" s="54">
        <v>99.84</v>
      </c>
      <c r="D193" s="55">
        <v>1.3505</v>
      </c>
      <c r="E193" s="19">
        <f t="shared" si="274"/>
        <v>0.21988928000000002</v>
      </c>
      <c r="F193" s="37">
        <f t="shared" si="275"/>
        <v>4.7284622222222156E-2</v>
      </c>
      <c r="H193" s="41">
        <f t="shared" si="276"/>
        <v>6.3834239999999909</v>
      </c>
      <c r="I193" t="s">
        <v>7</v>
      </c>
      <c r="J193" s="92" t="s">
        <v>710</v>
      </c>
      <c r="K193" s="77">
        <f t="shared" si="277"/>
        <v>43756</v>
      </c>
      <c r="L193" s="77" t="str">
        <f t="shared" ca="1" si="278"/>
        <v>2019-12-31</v>
      </c>
      <c r="M193" s="79">
        <f t="shared" ca="1" si="59"/>
        <v>10125</v>
      </c>
      <c r="N193" s="95">
        <f t="shared" ca="1" si="279"/>
        <v>0.23011849481481447</v>
      </c>
      <c r="O193" s="85">
        <f t="shared" si="280"/>
        <v>134.83392000000001</v>
      </c>
      <c r="P193" s="85">
        <f t="shared" si="281"/>
        <v>0.16607999999999379</v>
      </c>
      <c r="Q193" s="88">
        <f t="shared" si="282"/>
        <v>0.89889280000000005</v>
      </c>
      <c r="R193" s="6">
        <f t="shared" si="283"/>
        <v>17833.179999999997</v>
      </c>
      <c r="S193" s="101">
        <f t="shared" si="284"/>
        <v>24083.709589999995</v>
      </c>
      <c r="T193" s="101"/>
      <c r="U193" s="101"/>
      <c r="V193" s="102">
        <f t="shared" si="285"/>
        <v>4571.0399999999991</v>
      </c>
      <c r="W193" s="102">
        <f t="shared" si="286"/>
        <v>28654.749589999992</v>
      </c>
      <c r="X193" s="92">
        <f t="shared" si="287"/>
        <v>26370</v>
      </c>
      <c r="Y193" s="6">
        <f t="shared" si="288"/>
        <v>2284.7495899999922</v>
      </c>
      <c r="Z193" s="4">
        <f t="shared" si="289"/>
        <v>8.6642001896093834E-2</v>
      </c>
      <c r="AA193" s="4">
        <f t="shared" si="290"/>
        <v>0.10481002717560828</v>
      </c>
      <c r="AB193" s="117">
        <f t="shared" si="63"/>
        <v>0.17260465777777786</v>
      </c>
    </row>
    <row r="194" spans="1:28">
      <c r="A194" s="100" t="s">
        <v>722</v>
      </c>
      <c r="B194">
        <v>135</v>
      </c>
      <c r="C194" s="54">
        <v>99.58</v>
      </c>
      <c r="D194" s="55">
        <v>1.3541000000000001</v>
      </c>
      <c r="E194" s="19">
        <f t="shared" ref="E194:E198" si="291">10%*Q194+13%</f>
        <v>0.21989418533333335</v>
      </c>
      <c r="F194" s="37">
        <f t="shared" ref="F194:F198" si="292">IF(G194="",($F$1*C194-B194)/B194,H194/B194)</f>
        <v>4.4557318518518386E-2</v>
      </c>
      <c r="H194" s="41">
        <f t="shared" ref="H194:H198" si="293">IF(G194="",$F$1*C194-B194,G194-B194)</f>
        <v>6.0152379999999823</v>
      </c>
      <c r="I194" t="s">
        <v>7</v>
      </c>
      <c r="J194" s="92" t="s">
        <v>723</v>
      </c>
      <c r="K194" s="77">
        <f t="shared" ref="K194:K198" si="294">DATE(MID(J194,1,4),MID(J194,5,2),MID(J194,7,2))</f>
        <v>43759</v>
      </c>
      <c r="L194" s="77" t="str">
        <f t="shared" ref="L194:L198" ca="1" si="295">IF(LEN(J194) &gt; 15,DATE(MID(J194,12,4),MID(J194,16,2),MID(J194,18,2)),TEXT(TODAY(),"yyyy-mm-dd"))</f>
        <v>2019-12-31</v>
      </c>
      <c r="M194" s="79">
        <f t="shared" ca="1" si="59"/>
        <v>9720</v>
      </c>
      <c r="N194" s="95">
        <f t="shared" ref="N194:N198" ca="1" si="296">H194/M194*365</f>
        <v>0.22588085082304463</v>
      </c>
      <c r="O194" s="85">
        <f t="shared" ref="O194:O198" si="297">D194*C194</f>
        <v>134.84127800000002</v>
      </c>
      <c r="P194" s="85">
        <f t="shared" ref="P194:P198" si="298">B194-O194</f>
        <v>0.15872199999998315</v>
      </c>
      <c r="Q194" s="88">
        <f t="shared" ref="Q194:Q198" si="299">O194/150</f>
        <v>0.89894185333333343</v>
      </c>
      <c r="R194" s="6">
        <f t="shared" ref="R194:R198" si="300">R193+C194-T194</f>
        <v>17932.759999999998</v>
      </c>
      <c r="S194" s="101">
        <f t="shared" ref="S194:S198" si="301">R194*D194</f>
        <v>24282.750315999998</v>
      </c>
      <c r="T194" s="101"/>
      <c r="U194" s="101"/>
      <c r="V194" s="102">
        <f t="shared" ref="V194:V198" si="302">V193+U194</f>
        <v>4571.0399999999991</v>
      </c>
      <c r="W194" s="102">
        <f t="shared" ref="W194:W198" si="303">V194+S194</f>
        <v>28853.790315999999</v>
      </c>
      <c r="X194" s="92">
        <f t="shared" ref="X194:X198" si="304">X193+B194</f>
        <v>26505</v>
      </c>
      <c r="Y194" s="6">
        <f t="shared" ref="Y194:Y198" si="305">W194-X194</f>
        <v>2348.7903159999987</v>
      </c>
      <c r="Z194" s="4">
        <f t="shared" ref="Z194:Z198" si="306">W194/X194-1</f>
        <v>8.8616876664780131E-2</v>
      </c>
      <c r="AA194" s="4">
        <f t="shared" ref="AA194:AA198" si="307">S194/(X194-V194)-1</f>
        <v>0.1070846448156193</v>
      </c>
      <c r="AB194" s="117">
        <f t="shared" si="63"/>
        <v>0.17533686681481497</v>
      </c>
    </row>
    <row r="195" spans="1:28">
      <c r="A195" s="100" t="s">
        <v>724</v>
      </c>
      <c r="B195">
        <v>135</v>
      </c>
      <c r="C195" s="54">
        <v>99.21</v>
      </c>
      <c r="D195" s="55">
        <v>1.3591</v>
      </c>
      <c r="E195" s="19">
        <f t="shared" si="291"/>
        <v>0.21989087400000001</v>
      </c>
      <c r="F195" s="37">
        <f t="shared" si="292"/>
        <v>4.0676155555555454E-2</v>
      </c>
      <c r="H195" s="41">
        <f t="shared" si="293"/>
        <v>5.4912809999999865</v>
      </c>
      <c r="I195" t="s">
        <v>7</v>
      </c>
      <c r="J195" s="92" t="s">
        <v>725</v>
      </c>
      <c r="K195" s="77">
        <f t="shared" si="294"/>
        <v>43760</v>
      </c>
      <c r="L195" s="77" t="str">
        <f t="shared" ca="1" si="295"/>
        <v>2019-12-31</v>
      </c>
      <c r="M195" s="79">
        <f t="shared" ref="M195:M203" ca="1" si="308">(L195-K195+1)*B195</f>
        <v>9585</v>
      </c>
      <c r="N195" s="95">
        <f t="shared" ca="1" si="296"/>
        <v>0.20910981377151749</v>
      </c>
      <c r="O195" s="85">
        <f t="shared" si="297"/>
        <v>134.83631099999999</v>
      </c>
      <c r="P195" s="85">
        <f t="shared" si="298"/>
        <v>0.16368900000000508</v>
      </c>
      <c r="Q195" s="88">
        <f t="shared" si="299"/>
        <v>0.89890873999999998</v>
      </c>
      <c r="R195" s="6">
        <f t="shared" si="300"/>
        <v>18031.969999999998</v>
      </c>
      <c r="S195" s="101">
        <f t="shared" si="301"/>
        <v>24507.250426999995</v>
      </c>
      <c r="T195" s="101"/>
      <c r="U195" s="101"/>
      <c r="V195" s="102">
        <f t="shared" si="302"/>
        <v>4571.0399999999991</v>
      </c>
      <c r="W195" s="102">
        <f t="shared" si="303"/>
        <v>29078.290426999993</v>
      </c>
      <c r="X195" s="92">
        <f t="shared" si="304"/>
        <v>26640</v>
      </c>
      <c r="Y195" s="6">
        <f t="shared" si="305"/>
        <v>2438.2904269999926</v>
      </c>
      <c r="Z195" s="4">
        <f t="shared" si="306"/>
        <v>9.1527418430930707E-2</v>
      </c>
      <c r="AA195" s="4">
        <f t="shared" si="307"/>
        <v>0.11048506259470292</v>
      </c>
      <c r="AB195" s="117">
        <f t="shared" ref="AB195:AB203" si="309">IF(E195-F195&lt;0,"达成",E195-F195)</f>
        <v>0.17921471844444456</v>
      </c>
    </row>
    <row r="196" spans="1:28">
      <c r="A196" s="100" t="s">
        <v>726</v>
      </c>
      <c r="B196">
        <v>135</v>
      </c>
      <c r="C196" s="54">
        <v>99.81</v>
      </c>
      <c r="D196" s="55">
        <v>1.351</v>
      </c>
      <c r="E196" s="19">
        <f t="shared" si="291"/>
        <v>0.21989554</v>
      </c>
      <c r="F196" s="37">
        <f t="shared" si="292"/>
        <v>4.6969933333333234E-2</v>
      </c>
      <c r="H196" s="41">
        <f t="shared" si="293"/>
        <v>6.3409409999999866</v>
      </c>
      <c r="I196" t="s">
        <v>7</v>
      </c>
      <c r="J196" s="92" t="s">
        <v>727</v>
      </c>
      <c r="K196" s="77">
        <f t="shared" si="294"/>
        <v>43761</v>
      </c>
      <c r="L196" s="77" t="str">
        <f t="shared" ca="1" si="295"/>
        <v>2019-12-31</v>
      </c>
      <c r="M196" s="79">
        <f t="shared" ca="1" si="308"/>
        <v>9450</v>
      </c>
      <c r="N196" s="95">
        <f t="shared" ca="1" si="296"/>
        <v>0.24491465238095186</v>
      </c>
      <c r="O196" s="85">
        <f t="shared" si="297"/>
        <v>134.84331</v>
      </c>
      <c r="P196" s="85">
        <f t="shared" si="298"/>
        <v>0.15668999999999755</v>
      </c>
      <c r="Q196" s="88">
        <f t="shared" si="299"/>
        <v>0.89895540000000007</v>
      </c>
      <c r="R196" s="6">
        <f t="shared" si="300"/>
        <v>18131.78</v>
      </c>
      <c r="S196" s="101">
        <f t="shared" si="301"/>
        <v>24496.034779999998</v>
      </c>
      <c r="T196" s="101"/>
      <c r="U196" s="101"/>
      <c r="V196" s="102">
        <f t="shared" si="302"/>
        <v>4571.0399999999991</v>
      </c>
      <c r="W196" s="102">
        <f t="shared" si="303"/>
        <v>29067.074779999995</v>
      </c>
      <c r="X196" s="92">
        <f t="shared" si="304"/>
        <v>26775</v>
      </c>
      <c r="Y196" s="6">
        <f t="shared" si="305"/>
        <v>2292.0747799999954</v>
      </c>
      <c r="Z196" s="4">
        <f t="shared" si="306"/>
        <v>8.5605033800186581E-2</v>
      </c>
      <c r="AA196" s="4">
        <f t="shared" si="307"/>
        <v>0.10322819803314354</v>
      </c>
      <c r="AB196" s="117">
        <f t="shared" si="309"/>
        <v>0.17292560666666676</v>
      </c>
    </row>
    <row r="197" spans="1:28">
      <c r="A197" s="100" t="s">
        <v>728</v>
      </c>
      <c r="B197">
        <v>135</v>
      </c>
      <c r="C197" s="54">
        <v>99.82</v>
      </c>
      <c r="D197" s="55">
        <v>1.3508</v>
      </c>
      <c r="E197" s="19">
        <f t="shared" si="291"/>
        <v>0.21989123733333332</v>
      </c>
      <c r="F197" s="37">
        <f t="shared" si="292"/>
        <v>4.7074829629629542E-2</v>
      </c>
      <c r="H197" s="41">
        <f t="shared" si="293"/>
        <v>6.355101999999988</v>
      </c>
      <c r="I197" t="s">
        <v>7</v>
      </c>
      <c r="J197" s="92" t="s">
        <v>729</v>
      </c>
      <c r="K197" s="77">
        <f t="shared" si="294"/>
        <v>43762</v>
      </c>
      <c r="L197" s="77" t="str">
        <f t="shared" ca="1" si="295"/>
        <v>2019-12-31</v>
      </c>
      <c r="M197" s="79">
        <f t="shared" ca="1" si="308"/>
        <v>9315</v>
      </c>
      <c r="N197" s="95">
        <f t="shared" ca="1" si="296"/>
        <v>0.2490190263016635</v>
      </c>
      <c r="O197" s="85">
        <f t="shared" si="297"/>
        <v>134.83685599999998</v>
      </c>
      <c r="P197" s="85">
        <f t="shared" si="298"/>
        <v>0.16314400000001683</v>
      </c>
      <c r="Q197" s="88">
        <f t="shared" si="299"/>
        <v>0.89891237333333318</v>
      </c>
      <c r="R197" s="6">
        <f t="shared" si="300"/>
        <v>18231.599999999999</v>
      </c>
      <c r="S197" s="101">
        <f t="shared" si="301"/>
        <v>24627.245279999999</v>
      </c>
      <c r="T197" s="101"/>
      <c r="U197" s="101"/>
      <c r="V197" s="102">
        <f t="shared" si="302"/>
        <v>4571.0399999999991</v>
      </c>
      <c r="W197" s="102">
        <f t="shared" si="303"/>
        <v>29198.285279999996</v>
      </c>
      <c r="X197" s="92">
        <f t="shared" si="304"/>
        <v>26910</v>
      </c>
      <c r="Y197" s="6">
        <f t="shared" si="305"/>
        <v>2288.2852799999964</v>
      </c>
      <c r="Z197" s="4">
        <f t="shared" si="306"/>
        <v>8.5034755852842592E-2</v>
      </c>
      <c r="AA197" s="4">
        <f t="shared" si="307"/>
        <v>0.10243472748955185</v>
      </c>
      <c r="AB197" s="117">
        <f t="shared" si="309"/>
        <v>0.17281640770370377</v>
      </c>
    </row>
    <row r="198" spans="1:28">
      <c r="A198" s="100" t="s">
        <v>730</v>
      </c>
      <c r="B198">
        <v>135</v>
      </c>
      <c r="C198" s="54">
        <v>99.18</v>
      </c>
      <c r="D198" s="55">
        <v>1.3594999999999999</v>
      </c>
      <c r="E198" s="19">
        <f t="shared" si="291"/>
        <v>0.21989014000000001</v>
      </c>
      <c r="F198" s="37">
        <f t="shared" si="292"/>
        <v>4.0361466666666748E-2</v>
      </c>
      <c r="H198" s="41">
        <f t="shared" si="293"/>
        <v>5.4487980000000107</v>
      </c>
      <c r="I198" t="s">
        <v>7</v>
      </c>
      <c r="J198" s="92" t="s">
        <v>731</v>
      </c>
      <c r="K198" s="77">
        <f t="shared" si="294"/>
        <v>43763</v>
      </c>
      <c r="L198" s="77" t="str">
        <f t="shared" ca="1" si="295"/>
        <v>2019-12-31</v>
      </c>
      <c r="M198" s="79">
        <f t="shared" ca="1" si="308"/>
        <v>9180</v>
      </c>
      <c r="N198" s="95">
        <f t="shared" ca="1" si="296"/>
        <v>0.2166461078431377</v>
      </c>
      <c r="O198" s="85">
        <f t="shared" si="297"/>
        <v>134.83520999999999</v>
      </c>
      <c r="P198" s="85">
        <f t="shared" si="298"/>
        <v>0.16479000000001065</v>
      </c>
      <c r="Q198" s="88">
        <f t="shared" si="299"/>
        <v>0.89890139999999996</v>
      </c>
      <c r="R198" s="6">
        <f t="shared" si="300"/>
        <v>18330.78</v>
      </c>
      <c r="S198" s="101">
        <f t="shared" si="301"/>
        <v>24920.695409999997</v>
      </c>
      <c r="T198" s="101"/>
      <c r="U198" s="101"/>
      <c r="V198" s="102">
        <f t="shared" si="302"/>
        <v>4571.0399999999991</v>
      </c>
      <c r="W198" s="102">
        <f t="shared" si="303"/>
        <v>29491.735409999994</v>
      </c>
      <c r="X198" s="92">
        <f t="shared" si="304"/>
        <v>27045</v>
      </c>
      <c r="Y198" s="6">
        <f t="shared" si="305"/>
        <v>2446.7354099999939</v>
      </c>
      <c r="Z198" s="4">
        <f t="shared" si="306"/>
        <v>9.0469048252911577E-2</v>
      </c>
      <c r="AA198" s="4">
        <f t="shared" si="307"/>
        <v>0.10886979464233271</v>
      </c>
      <c r="AB198" s="117">
        <f t="shared" si="309"/>
        <v>0.17952867333333328</v>
      </c>
    </row>
    <row r="199" spans="1:28">
      <c r="A199" s="100" t="s">
        <v>750</v>
      </c>
      <c r="B199">
        <v>135</v>
      </c>
      <c r="C199" s="54">
        <v>98.48</v>
      </c>
      <c r="D199" s="55">
        <v>1.3692</v>
      </c>
      <c r="E199" s="19">
        <f t="shared" ref="E199:E203" si="310">10%*Q199+13%</f>
        <v>0.21989254400000002</v>
      </c>
      <c r="F199" s="37">
        <f t="shared" ref="F199:F203" si="311">IF(G199="",($F$1*C199-B199)/B199,H199/B199)</f>
        <v>3.3018725925925897E-2</v>
      </c>
      <c r="H199" s="41">
        <f t="shared" ref="H199:H203" si="312">IF(G199="",$F$1*C199-B199,G199-B199)</f>
        <v>4.4575279999999964</v>
      </c>
      <c r="I199" t="s">
        <v>7</v>
      </c>
      <c r="J199" s="92" t="s">
        <v>741</v>
      </c>
      <c r="K199" s="77">
        <f t="shared" ref="K199:K203" si="313">DATE(MID(J199,1,4),MID(J199,5,2),MID(J199,7,2))</f>
        <v>43766</v>
      </c>
      <c r="L199" s="77" t="str">
        <f t="shared" ref="L199:L203" ca="1" si="314">IF(LEN(J199) &gt; 15,DATE(MID(J199,12,4),MID(J199,16,2),MID(J199,18,2)),TEXT(TODAY(),"yyyy-mm-dd"))</f>
        <v>2019-12-31</v>
      </c>
      <c r="M199" s="79">
        <f t="shared" ca="1" si="308"/>
        <v>8775</v>
      </c>
      <c r="N199" s="95">
        <f t="shared" ref="N199:N203" ca="1" si="315">H199/M199*365</f>
        <v>0.18541284558404544</v>
      </c>
      <c r="O199" s="85">
        <f t="shared" ref="O199:O203" si="316">D199*C199</f>
        <v>134.83881600000001</v>
      </c>
      <c r="P199" s="85">
        <f t="shared" ref="P199:P203" si="317">B199-O199</f>
        <v>0.16118399999999156</v>
      </c>
      <c r="Q199" s="88">
        <f t="shared" ref="Q199:Q203" si="318">O199/150</f>
        <v>0.89892544000000008</v>
      </c>
      <c r="R199" s="6">
        <f t="shared" ref="R199:R203" si="319">R198+C199-T199</f>
        <v>18429.259999999998</v>
      </c>
      <c r="S199" s="101">
        <f t="shared" ref="S199:S203" si="320">R199*D199</f>
        <v>25233.342791999996</v>
      </c>
      <c r="T199" s="101"/>
      <c r="U199" s="101"/>
      <c r="V199" s="102">
        <f t="shared" ref="V199:V203" si="321">V198+U199</f>
        <v>4571.0399999999991</v>
      </c>
      <c r="W199" s="102">
        <f t="shared" ref="W199:W203" si="322">V199+S199</f>
        <v>29804.382791999997</v>
      </c>
      <c r="X199" s="92">
        <f t="shared" ref="X199:X203" si="323">X198+B199</f>
        <v>27180</v>
      </c>
      <c r="Y199" s="6">
        <f t="shared" ref="Y199:Y203" si="324">W199-X199</f>
        <v>2624.3827919999967</v>
      </c>
      <c r="Z199" s="4">
        <f t="shared" ref="Z199:Z203" si="325">W199/X199-1</f>
        <v>9.6555658278145495E-2</v>
      </c>
      <c r="AA199" s="4">
        <f t="shared" ref="AA199:AA203" si="326">S199/(X199-V199)-1</f>
        <v>0.11607711243683916</v>
      </c>
      <c r="AB199" s="117">
        <f t="shared" si="309"/>
        <v>0.18687381807407413</v>
      </c>
    </row>
    <row r="200" spans="1:28">
      <c r="A200" s="100" t="s">
        <v>751</v>
      </c>
      <c r="B200">
        <v>135</v>
      </c>
      <c r="C200" s="54">
        <v>98.87</v>
      </c>
      <c r="D200" s="55">
        <v>1.3637999999999999</v>
      </c>
      <c r="E200" s="19">
        <f t="shared" si="310"/>
        <v>0.21989260400000002</v>
      </c>
      <c r="F200" s="37">
        <f t="shared" si="311"/>
        <v>3.7109681481481444E-2</v>
      </c>
      <c r="H200" s="41">
        <f t="shared" si="312"/>
        <v>5.009806999999995</v>
      </c>
      <c r="I200" t="s">
        <v>7</v>
      </c>
      <c r="J200" s="92" t="s">
        <v>743</v>
      </c>
      <c r="K200" s="77">
        <f t="shared" si="313"/>
        <v>43767</v>
      </c>
      <c r="L200" s="77" t="str">
        <f t="shared" ca="1" si="314"/>
        <v>2019-12-31</v>
      </c>
      <c r="M200" s="79">
        <f t="shared" ca="1" si="308"/>
        <v>8640</v>
      </c>
      <c r="N200" s="95">
        <f t="shared" ca="1" si="315"/>
        <v>0.21164115219907387</v>
      </c>
      <c r="O200" s="85">
        <f t="shared" si="316"/>
        <v>134.83890600000001</v>
      </c>
      <c r="P200" s="85">
        <f t="shared" si="317"/>
        <v>0.16109399999999141</v>
      </c>
      <c r="Q200" s="88">
        <f t="shared" si="318"/>
        <v>0.89892604000000009</v>
      </c>
      <c r="R200" s="6">
        <f t="shared" si="319"/>
        <v>18528.129999999997</v>
      </c>
      <c r="S200" s="101">
        <f t="shared" si="320"/>
        <v>25268.663693999995</v>
      </c>
      <c r="T200" s="101"/>
      <c r="U200" s="101"/>
      <c r="V200" s="102">
        <f t="shared" si="321"/>
        <v>4571.0399999999991</v>
      </c>
      <c r="W200" s="102">
        <f t="shared" si="322"/>
        <v>29839.703693999996</v>
      </c>
      <c r="X200" s="92">
        <f t="shared" si="323"/>
        <v>27315</v>
      </c>
      <c r="Y200" s="6">
        <f t="shared" si="324"/>
        <v>2524.7036939999962</v>
      </c>
      <c r="Z200" s="4">
        <f t="shared" si="325"/>
        <v>9.2429203514552194E-2</v>
      </c>
      <c r="AA200" s="4">
        <f t="shared" si="326"/>
        <v>0.11100545788859972</v>
      </c>
      <c r="AB200" s="117">
        <f t="shared" si="309"/>
        <v>0.18278292251851858</v>
      </c>
    </row>
    <row r="201" spans="1:28">
      <c r="A201" s="100" t="s">
        <v>752</v>
      </c>
      <c r="B201">
        <v>135</v>
      </c>
      <c r="C201" s="54">
        <v>99.32</v>
      </c>
      <c r="D201" s="55">
        <v>1.3575999999999999</v>
      </c>
      <c r="E201" s="19">
        <f t="shared" si="310"/>
        <v>0.21989122133333333</v>
      </c>
      <c r="F201" s="37">
        <f t="shared" si="311"/>
        <v>4.1830014814814617E-2</v>
      </c>
      <c r="H201" s="41">
        <f t="shared" si="312"/>
        <v>5.6470519999999738</v>
      </c>
      <c r="I201" t="s">
        <v>7</v>
      </c>
      <c r="J201" s="92" t="s">
        <v>745</v>
      </c>
      <c r="K201" s="77">
        <f t="shared" si="313"/>
        <v>43768</v>
      </c>
      <c r="L201" s="77" t="str">
        <f t="shared" ca="1" si="314"/>
        <v>2019-12-31</v>
      </c>
      <c r="M201" s="79">
        <f t="shared" ca="1" si="308"/>
        <v>8505</v>
      </c>
      <c r="N201" s="95">
        <f t="shared" ca="1" si="315"/>
        <v>0.24234849853027521</v>
      </c>
      <c r="O201" s="85">
        <f t="shared" si="316"/>
        <v>134.83683199999999</v>
      </c>
      <c r="P201" s="85">
        <f t="shared" si="317"/>
        <v>0.16316800000001308</v>
      </c>
      <c r="Q201" s="88">
        <f t="shared" si="318"/>
        <v>0.89891221333333327</v>
      </c>
      <c r="R201" s="6">
        <f t="shared" si="319"/>
        <v>18627.449999999997</v>
      </c>
      <c r="S201" s="101">
        <f t="shared" si="320"/>
        <v>25288.626119999994</v>
      </c>
      <c r="T201" s="101"/>
      <c r="U201" s="101"/>
      <c r="V201" s="102">
        <f t="shared" si="321"/>
        <v>4571.0399999999991</v>
      </c>
      <c r="W201" s="102">
        <f t="shared" si="322"/>
        <v>29859.666119999994</v>
      </c>
      <c r="X201" s="92">
        <f t="shared" si="323"/>
        <v>27450</v>
      </c>
      <c r="Y201" s="6">
        <f t="shared" si="324"/>
        <v>2409.6661199999944</v>
      </c>
      <c r="Z201" s="4">
        <f t="shared" si="325"/>
        <v>8.778382950819652E-2</v>
      </c>
      <c r="AA201" s="4">
        <f t="shared" si="326"/>
        <v>0.1053223625549411</v>
      </c>
      <c r="AB201" s="117">
        <f t="shared" si="309"/>
        <v>0.1780612065185187</v>
      </c>
    </row>
    <row r="202" spans="1:28">
      <c r="A202" s="100" t="s">
        <v>753</v>
      </c>
      <c r="B202">
        <v>135</v>
      </c>
      <c r="C202" s="54">
        <v>99.43</v>
      </c>
      <c r="D202" s="55">
        <v>1.3561000000000001</v>
      </c>
      <c r="E202" s="19">
        <f t="shared" si="310"/>
        <v>0.21989134866666671</v>
      </c>
      <c r="F202" s="37">
        <f t="shared" si="311"/>
        <v>4.2983874074073995E-2</v>
      </c>
      <c r="H202" s="41">
        <f t="shared" si="312"/>
        <v>5.8028229999999894</v>
      </c>
      <c r="I202" t="s">
        <v>7</v>
      </c>
      <c r="J202" s="92" t="s">
        <v>747</v>
      </c>
      <c r="K202" s="77">
        <f t="shared" si="313"/>
        <v>43769</v>
      </c>
      <c r="L202" s="77" t="str">
        <f t="shared" ca="1" si="314"/>
        <v>2019-12-31</v>
      </c>
      <c r="M202" s="79">
        <f t="shared" ca="1" si="308"/>
        <v>8370</v>
      </c>
      <c r="N202" s="95">
        <f t="shared" ca="1" si="315"/>
        <v>0.25305022640382274</v>
      </c>
      <c r="O202" s="85">
        <f t="shared" si="316"/>
        <v>134.83702300000002</v>
      </c>
      <c r="P202" s="85">
        <f t="shared" si="317"/>
        <v>0.16297699999998372</v>
      </c>
      <c r="Q202" s="88">
        <f t="shared" si="318"/>
        <v>0.89891348666666682</v>
      </c>
      <c r="R202" s="6">
        <f t="shared" si="319"/>
        <v>18726.879999999997</v>
      </c>
      <c r="S202" s="101">
        <f t="shared" si="320"/>
        <v>25395.521967999997</v>
      </c>
      <c r="T202" s="101"/>
      <c r="U202" s="101"/>
      <c r="V202" s="102">
        <f t="shared" si="321"/>
        <v>4571.0399999999991</v>
      </c>
      <c r="W202" s="102">
        <f t="shared" si="322"/>
        <v>29966.561967999995</v>
      </c>
      <c r="X202" s="92">
        <f t="shared" si="323"/>
        <v>27585</v>
      </c>
      <c r="Y202" s="6">
        <f t="shared" si="324"/>
        <v>2381.5619679999945</v>
      </c>
      <c r="Z202" s="4">
        <f t="shared" si="325"/>
        <v>8.6335398513684769E-2</v>
      </c>
      <c r="AA202" s="4">
        <f t="shared" si="326"/>
        <v>0.10348336261990543</v>
      </c>
      <c r="AB202" s="117">
        <f t="shared" si="309"/>
        <v>0.17690747459259271</v>
      </c>
    </row>
    <row r="203" spans="1:28">
      <c r="A203" s="100" t="s">
        <v>754</v>
      </c>
      <c r="B203">
        <v>135</v>
      </c>
      <c r="C203" s="54">
        <v>97.87</v>
      </c>
      <c r="D203" s="55">
        <v>1.3777999999999999</v>
      </c>
      <c r="E203" s="19">
        <f t="shared" si="310"/>
        <v>0.21989685733333333</v>
      </c>
      <c r="F203" s="37">
        <f t="shared" si="311"/>
        <v>2.6620051851851814E-2</v>
      </c>
      <c r="H203" s="41">
        <f t="shared" si="312"/>
        <v>3.5937069999999949</v>
      </c>
      <c r="I203" t="s">
        <v>7</v>
      </c>
      <c r="J203" s="92" t="s">
        <v>749</v>
      </c>
      <c r="K203" s="77">
        <f t="shared" si="313"/>
        <v>43770</v>
      </c>
      <c r="L203" s="77" t="str">
        <f t="shared" ca="1" si="314"/>
        <v>2019-12-31</v>
      </c>
      <c r="M203" s="79">
        <f t="shared" ca="1" si="308"/>
        <v>8235</v>
      </c>
      <c r="N203" s="95">
        <f t="shared" ca="1" si="315"/>
        <v>0.15928391681845758</v>
      </c>
      <c r="O203" s="85">
        <f t="shared" si="316"/>
        <v>134.84528599999999</v>
      </c>
      <c r="P203" s="85">
        <f t="shared" si="317"/>
        <v>0.15471400000001267</v>
      </c>
      <c r="Q203" s="88">
        <f t="shared" si="318"/>
        <v>0.89896857333333324</v>
      </c>
      <c r="R203" s="6">
        <f t="shared" si="319"/>
        <v>18824.749999999996</v>
      </c>
      <c r="S203" s="101">
        <f t="shared" si="320"/>
        <v>25936.740549999995</v>
      </c>
      <c r="T203" s="101"/>
      <c r="U203" s="101"/>
      <c r="V203" s="102">
        <f t="shared" si="321"/>
        <v>4571.0399999999991</v>
      </c>
      <c r="W203" s="102">
        <f t="shared" si="322"/>
        <v>30507.780549999996</v>
      </c>
      <c r="X203" s="92">
        <f t="shared" si="323"/>
        <v>27720</v>
      </c>
      <c r="Y203" s="6">
        <f t="shared" si="324"/>
        <v>2787.7805499999959</v>
      </c>
      <c r="Z203" s="4">
        <f t="shared" si="325"/>
        <v>0.10056928391053366</v>
      </c>
      <c r="AA203" s="4">
        <f t="shared" si="326"/>
        <v>0.12042789611282734</v>
      </c>
      <c r="AB203" s="117">
        <f t="shared" si="309"/>
        <v>0.19327680548148152</v>
      </c>
    </row>
    <row r="204" spans="1:28">
      <c r="A204" s="100" t="s">
        <v>757</v>
      </c>
      <c r="B204">
        <v>135</v>
      </c>
      <c r="C204" s="54">
        <v>97.29</v>
      </c>
      <c r="D204" s="55">
        <v>1.3859999999999999</v>
      </c>
      <c r="E204" s="19">
        <f t="shared" ref="E204:E208" si="327">10%*Q204+13%</f>
        <v>0.21989596</v>
      </c>
      <c r="F204" s="37">
        <f t="shared" ref="F204:F208" si="328">IF(G204="",($F$1*C204-B204)/B204,H204/B204)</f>
        <v>2.0536066666666648E-2</v>
      </c>
      <c r="H204" s="41">
        <f t="shared" ref="H204:H208" si="329">IF(G204="",$F$1*C204-B204,G204-B204)</f>
        <v>2.7723689999999976</v>
      </c>
      <c r="I204" t="s">
        <v>7</v>
      </c>
      <c r="J204" s="92" t="s">
        <v>758</v>
      </c>
      <c r="K204" s="77">
        <f t="shared" ref="K204:K208" si="330">DATE(MID(J204,1,4),MID(J204,5,2),MID(J204,7,2))</f>
        <v>43773</v>
      </c>
      <c r="L204" s="77" t="str">
        <f t="shared" ref="L204:L208" ca="1" si="331">IF(LEN(J204) &gt; 15,DATE(MID(J204,12,4),MID(J204,16,2),MID(J204,18,2)),TEXT(TODAY(),"yyyy-mm-dd"))</f>
        <v>2019-12-31</v>
      </c>
      <c r="M204" s="79">
        <f t="shared" ref="M204:M208" ca="1" si="332">(L204-K204+1)*B204</f>
        <v>7830</v>
      </c>
      <c r="N204" s="95">
        <f t="shared" ref="N204:N208" ca="1" si="333">H204/M204*365</f>
        <v>0.12923559195402287</v>
      </c>
      <c r="O204" s="85">
        <f t="shared" ref="O204:O208" si="334">D204*C204</f>
        <v>134.84394</v>
      </c>
      <c r="P204" s="85">
        <f t="shared" ref="P204:P208" si="335">B204-O204</f>
        <v>0.15605999999999653</v>
      </c>
      <c r="Q204" s="88">
        <f t="shared" ref="Q204:Q208" si="336">O204/150</f>
        <v>0.89895959999999997</v>
      </c>
      <c r="R204" s="6">
        <f t="shared" ref="R204:R208" si="337">R203+C204-T204</f>
        <v>18922.039999999997</v>
      </c>
      <c r="S204" s="101">
        <f t="shared" ref="S204:S208" si="338">R204*D204</f>
        <v>26225.947439999993</v>
      </c>
      <c r="T204" s="101"/>
      <c r="U204" s="101"/>
      <c r="V204" s="102">
        <f t="shared" ref="V204:V208" si="339">V203+U204</f>
        <v>4571.0399999999991</v>
      </c>
      <c r="W204" s="102">
        <f t="shared" ref="W204:W208" si="340">V204+S204</f>
        <v>30796.98743999999</v>
      </c>
      <c r="X204" s="92">
        <f t="shared" ref="X204:X208" si="341">X203+B204</f>
        <v>27855</v>
      </c>
      <c r="Y204" s="6">
        <f t="shared" ref="Y204:Y208" si="342">W204-X204</f>
        <v>2941.9874399999899</v>
      </c>
      <c r="Z204" s="4">
        <f t="shared" ref="Z204:Z208" si="343">W204/X204-1</f>
        <v>0.1056179299946145</v>
      </c>
      <c r="AA204" s="4">
        <f t="shared" ref="AA204:AA208" si="344">S204/(X204-V204)-1</f>
        <v>0.12635253797034496</v>
      </c>
      <c r="AB204" s="117">
        <f t="shared" ref="AB204:AB208" si="345">IF(E204-F204&lt;0,"达成",E204-F204)</f>
        <v>0.19935989333333334</v>
      </c>
    </row>
    <row r="205" spans="1:28">
      <c r="A205" s="100" t="s">
        <v>759</v>
      </c>
      <c r="B205">
        <v>135</v>
      </c>
      <c r="C205" s="54">
        <v>96.72</v>
      </c>
      <c r="D205" s="55">
        <v>1.3940999999999999</v>
      </c>
      <c r="E205" s="19">
        <f t="shared" si="327"/>
        <v>0.21989156799999998</v>
      </c>
      <c r="F205" s="37">
        <f t="shared" si="328"/>
        <v>1.4556977777777791E-2</v>
      </c>
      <c r="H205" s="41">
        <f t="shared" si="329"/>
        <v>1.9651920000000018</v>
      </c>
      <c r="I205" t="s">
        <v>7</v>
      </c>
      <c r="J205" s="92" t="s">
        <v>760</v>
      </c>
      <c r="K205" s="77">
        <f t="shared" si="330"/>
        <v>43774</v>
      </c>
      <c r="L205" s="77" t="str">
        <f t="shared" ca="1" si="331"/>
        <v>2019-12-31</v>
      </c>
      <c r="M205" s="79">
        <f t="shared" ca="1" si="332"/>
        <v>7695</v>
      </c>
      <c r="N205" s="95">
        <f t="shared" ca="1" si="333"/>
        <v>9.3215734892787616E-2</v>
      </c>
      <c r="O205" s="85">
        <f t="shared" si="334"/>
        <v>134.83735199999998</v>
      </c>
      <c r="P205" s="85">
        <f t="shared" si="335"/>
        <v>0.16264800000001856</v>
      </c>
      <c r="Q205" s="88">
        <f t="shared" si="336"/>
        <v>0.89891567999999988</v>
      </c>
      <c r="R205" s="6">
        <f t="shared" si="337"/>
        <v>18687.739999999998</v>
      </c>
      <c r="S205" s="101">
        <f t="shared" si="338"/>
        <v>26052.578333999994</v>
      </c>
      <c r="T205" s="101">
        <v>331.02</v>
      </c>
      <c r="U205" s="101">
        <v>459.16</v>
      </c>
      <c r="V205" s="102">
        <f t="shared" si="339"/>
        <v>5030.1999999999989</v>
      </c>
      <c r="W205" s="102">
        <f t="shared" si="340"/>
        <v>31082.778333999995</v>
      </c>
      <c r="X205" s="92">
        <f t="shared" si="341"/>
        <v>27990</v>
      </c>
      <c r="Y205" s="6">
        <f t="shared" si="342"/>
        <v>3092.7783339999951</v>
      </c>
      <c r="Z205" s="4">
        <f t="shared" si="343"/>
        <v>0.1104958318685243</v>
      </c>
      <c r="AA205" s="4">
        <f t="shared" si="344"/>
        <v>0.1347040624918332</v>
      </c>
      <c r="AB205" s="117">
        <f t="shared" si="345"/>
        <v>0.2053345902222222</v>
      </c>
    </row>
    <row r="206" spans="1:28">
      <c r="A206" s="100" t="s">
        <v>761</v>
      </c>
      <c r="B206">
        <v>135</v>
      </c>
      <c r="C206" s="54">
        <v>97.12</v>
      </c>
      <c r="D206" s="55">
        <v>1.3884000000000001</v>
      </c>
      <c r="E206" s="19">
        <f t="shared" si="327"/>
        <v>0.219894272</v>
      </c>
      <c r="F206" s="37">
        <f t="shared" si="328"/>
        <v>1.8752829629629642E-2</v>
      </c>
      <c r="H206" s="41">
        <f t="shared" si="329"/>
        <v>2.5316320000000019</v>
      </c>
      <c r="I206" t="s">
        <v>7</v>
      </c>
      <c r="J206" s="92" t="s">
        <v>762</v>
      </c>
      <c r="K206" s="77">
        <f t="shared" si="330"/>
        <v>43775</v>
      </c>
      <c r="L206" s="77" t="str">
        <f t="shared" ca="1" si="331"/>
        <v>2019-12-31</v>
      </c>
      <c r="M206" s="79">
        <f t="shared" ca="1" si="332"/>
        <v>7560</v>
      </c>
      <c r="N206" s="95">
        <f t="shared" ca="1" si="333"/>
        <v>0.12222826455026464</v>
      </c>
      <c r="O206" s="85">
        <f t="shared" si="334"/>
        <v>134.841408</v>
      </c>
      <c r="P206" s="85">
        <f t="shared" si="335"/>
        <v>0.15859199999999873</v>
      </c>
      <c r="Q206" s="88">
        <f t="shared" si="336"/>
        <v>0.89894271999999997</v>
      </c>
      <c r="R206" s="6">
        <f t="shared" si="337"/>
        <v>18784.859999999997</v>
      </c>
      <c r="S206" s="101">
        <f t="shared" si="338"/>
        <v>26080.899623999998</v>
      </c>
      <c r="T206" s="101"/>
      <c r="U206" s="101"/>
      <c r="V206" s="102">
        <f t="shared" si="339"/>
        <v>5030.1999999999989</v>
      </c>
      <c r="W206" s="102">
        <f t="shared" si="340"/>
        <v>31111.099623999995</v>
      </c>
      <c r="X206" s="92">
        <f t="shared" si="341"/>
        <v>28125</v>
      </c>
      <c r="Y206" s="6">
        <f t="shared" si="342"/>
        <v>2986.0996239999949</v>
      </c>
      <c r="Z206" s="4">
        <f t="shared" si="343"/>
        <v>0.10617243107555541</v>
      </c>
      <c r="AA206" s="4">
        <f t="shared" si="344"/>
        <v>0.12929748791935824</v>
      </c>
      <c r="AB206" s="117">
        <f t="shared" si="345"/>
        <v>0.20114144237037035</v>
      </c>
    </row>
    <row r="207" spans="1:28">
      <c r="A207" s="100" t="s">
        <v>763</v>
      </c>
      <c r="B207">
        <v>135</v>
      </c>
      <c r="C207" s="54">
        <v>96.96</v>
      </c>
      <c r="D207" s="55">
        <v>1.3907</v>
      </c>
      <c r="E207" s="19">
        <f t="shared" si="327"/>
        <v>0.21989484800000003</v>
      </c>
      <c r="F207" s="37">
        <f t="shared" si="328"/>
        <v>1.7074488888888736E-2</v>
      </c>
      <c r="H207" s="41">
        <f t="shared" si="329"/>
        <v>2.3050559999999791</v>
      </c>
      <c r="I207" t="s">
        <v>7</v>
      </c>
      <c r="J207" s="92" t="s">
        <v>764</v>
      </c>
      <c r="K207" s="77">
        <f t="shared" si="330"/>
        <v>43776</v>
      </c>
      <c r="L207" s="77" t="str">
        <f t="shared" ca="1" si="331"/>
        <v>2019-12-31</v>
      </c>
      <c r="M207" s="79">
        <f t="shared" ca="1" si="332"/>
        <v>7425</v>
      </c>
      <c r="N207" s="95">
        <f t="shared" ca="1" si="333"/>
        <v>0.11331251717171614</v>
      </c>
      <c r="O207" s="85">
        <f t="shared" si="334"/>
        <v>134.84227200000001</v>
      </c>
      <c r="P207" s="85">
        <f t="shared" si="335"/>
        <v>0.15772799999999165</v>
      </c>
      <c r="Q207" s="88">
        <f t="shared" si="336"/>
        <v>0.89894848000000005</v>
      </c>
      <c r="R207" s="6">
        <f t="shared" si="337"/>
        <v>18881.819999999996</v>
      </c>
      <c r="S207" s="101">
        <f t="shared" si="338"/>
        <v>26258.947073999996</v>
      </c>
      <c r="T207" s="101"/>
      <c r="U207" s="101"/>
      <c r="V207" s="102">
        <f t="shared" si="339"/>
        <v>5030.1999999999989</v>
      </c>
      <c r="W207" s="102">
        <f t="shared" si="340"/>
        <v>31289.147073999993</v>
      </c>
      <c r="X207" s="92">
        <f t="shared" si="341"/>
        <v>28260</v>
      </c>
      <c r="Y207" s="6">
        <f t="shared" si="342"/>
        <v>3029.1470739999932</v>
      </c>
      <c r="Z207" s="4">
        <f t="shared" si="343"/>
        <v>0.10718850226468479</v>
      </c>
      <c r="AA207" s="4">
        <f t="shared" si="344"/>
        <v>0.13039918871449574</v>
      </c>
      <c r="AB207" s="117">
        <f t="shared" si="345"/>
        <v>0.20282035911111129</v>
      </c>
    </row>
    <row r="208" spans="1:28">
      <c r="A208" s="100" t="s">
        <v>765</v>
      </c>
      <c r="B208">
        <v>135</v>
      </c>
      <c r="C208" s="54">
        <v>97.39</v>
      </c>
      <c r="D208" s="55">
        <v>1.3846000000000001</v>
      </c>
      <c r="E208" s="19">
        <f t="shared" si="327"/>
        <v>0.21989746266666665</v>
      </c>
      <c r="F208" s="37">
        <f t="shared" si="328"/>
        <v>2.1585029629629507E-2</v>
      </c>
      <c r="H208" s="41">
        <f t="shared" si="329"/>
        <v>2.9139789999999834</v>
      </c>
      <c r="I208" t="s">
        <v>7</v>
      </c>
      <c r="J208" s="92" t="s">
        <v>766</v>
      </c>
      <c r="K208" s="77">
        <f t="shared" si="330"/>
        <v>43777</v>
      </c>
      <c r="L208" s="77" t="str">
        <f t="shared" ca="1" si="331"/>
        <v>2019-12-31</v>
      </c>
      <c r="M208" s="79">
        <f t="shared" ca="1" si="332"/>
        <v>7290</v>
      </c>
      <c r="N208" s="95">
        <f t="shared" ca="1" si="333"/>
        <v>0.14589881138545871</v>
      </c>
      <c r="O208" s="85">
        <f t="shared" si="334"/>
        <v>134.846194</v>
      </c>
      <c r="P208" s="85">
        <f t="shared" si="335"/>
        <v>0.153806000000003</v>
      </c>
      <c r="Q208" s="88">
        <f t="shared" si="336"/>
        <v>0.89897462666666661</v>
      </c>
      <c r="R208" s="6">
        <f t="shared" si="337"/>
        <v>18979.209999999995</v>
      </c>
      <c r="S208" s="101">
        <f t="shared" si="338"/>
        <v>26278.614165999996</v>
      </c>
      <c r="T208" s="101"/>
      <c r="U208" s="101"/>
      <c r="V208" s="102">
        <f t="shared" si="339"/>
        <v>5030.1999999999989</v>
      </c>
      <c r="W208" s="102">
        <f t="shared" si="340"/>
        <v>31308.814165999996</v>
      </c>
      <c r="X208" s="92">
        <f t="shared" si="341"/>
        <v>28395</v>
      </c>
      <c r="Y208" s="6">
        <f t="shared" si="342"/>
        <v>2913.8141659999965</v>
      </c>
      <c r="Z208" s="4">
        <f t="shared" si="343"/>
        <v>0.10261715675294925</v>
      </c>
      <c r="AA208" s="4">
        <f t="shared" si="344"/>
        <v>0.12470957020817619</v>
      </c>
      <c r="AB208" s="117">
        <f t="shared" si="345"/>
        <v>0.19831243303703716</v>
      </c>
    </row>
    <row r="209" spans="1:28">
      <c r="A209" s="100" t="s">
        <v>781</v>
      </c>
      <c r="B209">
        <v>135</v>
      </c>
      <c r="C209" s="54">
        <v>99.02</v>
      </c>
      <c r="D209" s="55">
        <v>1.3616999999999999</v>
      </c>
      <c r="E209" s="19">
        <f t="shared" ref="E209:E213" si="346">10%*Q209+13%</f>
        <v>0.21989035600000001</v>
      </c>
      <c r="F209" s="37">
        <f t="shared" ref="F209:F213" si="347">IF(G209="",($F$1*C209-B209)/B209,H209/B209)</f>
        <v>3.8683125925925835E-2</v>
      </c>
      <c r="H209" s="41">
        <f t="shared" ref="H209:H213" si="348">IF(G209="",$F$1*C209-B209,G209-B209)</f>
        <v>5.2222219999999879</v>
      </c>
      <c r="I209" t="s">
        <v>7</v>
      </c>
      <c r="J209" s="92" t="s">
        <v>782</v>
      </c>
      <c r="K209" s="77">
        <f t="shared" ref="K209:K213" si="349">DATE(MID(J209,1,4),MID(J209,5,2),MID(J209,7,2))</f>
        <v>43780</v>
      </c>
      <c r="L209" s="77" t="str">
        <f t="shared" ref="L209:L213" ca="1" si="350">IF(LEN(J209) &gt; 15,DATE(MID(J209,12,4),MID(J209,16,2),MID(J209,18,2)),TEXT(TODAY(),"yyyy-mm-dd"))</f>
        <v>2019-12-31</v>
      </c>
      <c r="M209" s="79">
        <f t="shared" ref="M209:M213" ca="1" si="351">(L209-K209+1)*B209</f>
        <v>6885</v>
      </c>
      <c r="N209" s="95">
        <f t="shared" ref="N209:N213" ca="1" si="352">H209/M209*365</f>
        <v>0.2768498228031947</v>
      </c>
      <c r="O209" s="85">
        <f t="shared" ref="O209:O213" si="353">D209*C209</f>
        <v>134.835534</v>
      </c>
      <c r="P209" s="85">
        <f t="shared" ref="P209:P213" si="354">B209-O209</f>
        <v>0.16446600000000444</v>
      </c>
      <c r="Q209" s="88">
        <f t="shared" ref="Q209:Q213" si="355">O209/150</f>
        <v>0.89890355999999993</v>
      </c>
      <c r="R209" s="6">
        <f t="shared" ref="R209:R213" si="356">R208+C209-T209</f>
        <v>19078.229999999996</v>
      </c>
      <c r="S209" s="101">
        <f t="shared" ref="S209:S213" si="357">R209*D209</f>
        <v>25978.825790999992</v>
      </c>
      <c r="T209" s="101"/>
      <c r="U209" s="101"/>
      <c r="V209" s="102">
        <f t="shared" ref="V209:V213" si="358">V208+U209</f>
        <v>5030.1999999999989</v>
      </c>
      <c r="W209" s="102">
        <f t="shared" ref="W209:W213" si="359">V209+S209</f>
        <v>31009.025790999993</v>
      </c>
      <c r="X209" s="92">
        <f t="shared" ref="X209:X213" si="360">X208+B209</f>
        <v>28530</v>
      </c>
      <c r="Y209" s="6">
        <f t="shared" ref="Y209:Y213" si="361">W209-X209</f>
        <v>2479.0257909999928</v>
      </c>
      <c r="Z209" s="4">
        <f t="shared" ref="Z209:Z213" si="362">W209/X209-1</f>
        <v>8.6891895934104291E-2</v>
      </c>
      <c r="AA209" s="4">
        <f t="shared" ref="AA209:AA213" si="363">S209/(X209-V209)-1</f>
        <v>0.10549135699027179</v>
      </c>
      <c r="AB209" s="117">
        <f t="shared" ref="AB209:AB213" si="364">IF(E209-F209&lt;0,"达成",E209-F209)</f>
        <v>0.18120723007407419</v>
      </c>
    </row>
    <row r="210" spans="1:28">
      <c r="A210" s="100" t="s">
        <v>783</v>
      </c>
      <c r="B210">
        <v>135</v>
      </c>
      <c r="C210" s="54">
        <v>99.02</v>
      </c>
      <c r="D210" s="55">
        <v>1.3617999999999999</v>
      </c>
      <c r="E210" s="19">
        <f t="shared" si="346"/>
        <v>0.21989695733333331</v>
      </c>
      <c r="F210" s="37">
        <f t="shared" si="347"/>
        <v>3.8683125925925835E-2</v>
      </c>
      <c r="H210" s="41">
        <f t="shared" si="348"/>
        <v>5.2222219999999879</v>
      </c>
      <c r="I210" t="s">
        <v>7</v>
      </c>
      <c r="J210" s="92" t="s">
        <v>784</v>
      </c>
      <c r="K210" s="77">
        <f t="shared" si="349"/>
        <v>43781</v>
      </c>
      <c r="L210" s="77" t="str">
        <f t="shared" ca="1" si="350"/>
        <v>2019-12-31</v>
      </c>
      <c r="M210" s="79">
        <f t="shared" ca="1" si="351"/>
        <v>6750</v>
      </c>
      <c r="N210" s="95">
        <f t="shared" ca="1" si="352"/>
        <v>0.28238681925925857</v>
      </c>
      <c r="O210" s="85">
        <f t="shared" si="353"/>
        <v>134.84543599999998</v>
      </c>
      <c r="P210" s="85">
        <f t="shared" si="354"/>
        <v>0.15456400000002191</v>
      </c>
      <c r="Q210" s="88">
        <f t="shared" si="355"/>
        <v>0.89896957333333316</v>
      </c>
      <c r="R210" s="6">
        <f t="shared" si="356"/>
        <v>19177.249999999996</v>
      </c>
      <c r="S210" s="101">
        <f t="shared" si="357"/>
        <v>26115.579049999993</v>
      </c>
      <c r="T210" s="101"/>
      <c r="U210" s="101"/>
      <c r="V210" s="102">
        <f t="shared" si="358"/>
        <v>5030.1999999999989</v>
      </c>
      <c r="W210" s="102">
        <f t="shared" si="359"/>
        <v>31145.77904999999</v>
      </c>
      <c r="X210" s="92">
        <f t="shared" si="360"/>
        <v>28665</v>
      </c>
      <c r="Y210" s="6">
        <f t="shared" si="361"/>
        <v>2480.7790499999901</v>
      </c>
      <c r="Z210" s="4">
        <f t="shared" si="362"/>
        <v>8.6543835688120963E-2</v>
      </c>
      <c r="AA210" s="4">
        <f t="shared" si="363"/>
        <v>0.10496298043562846</v>
      </c>
      <c r="AB210" s="117">
        <f t="shared" si="364"/>
        <v>0.18121383140740749</v>
      </c>
    </row>
    <row r="211" spans="1:28">
      <c r="A211" s="100" t="s">
        <v>785</v>
      </c>
      <c r="B211">
        <v>135</v>
      </c>
      <c r="C211" s="54">
        <v>99.14</v>
      </c>
      <c r="D211" s="55">
        <v>1.3601000000000001</v>
      </c>
      <c r="E211" s="19">
        <f t="shared" si="346"/>
        <v>0.21989354266666666</v>
      </c>
      <c r="F211" s="37">
        <f t="shared" si="347"/>
        <v>3.994188148148152E-2</v>
      </c>
      <c r="H211" s="41">
        <f t="shared" si="348"/>
        <v>5.392154000000005</v>
      </c>
      <c r="I211" t="s">
        <v>7</v>
      </c>
      <c r="J211" s="92" t="s">
        <v>786</v>
      </c>
      <c r="K211" s="77">
        <f t="shared" si="349"/>
        <v>43782</v>
      </c>
      <c r="L211" s="77" t="str">
        <f t="shared" ca="1" si="350"/>
        <v>2019-12-31</v>
      </c>
      <c r="M211" s="79">
        <f t="shared" ca="1" si="351"/>
        <v>6615</v>
      </c>
      <c r="N211" s="95">
        <f t="shared" ca="1" si="352"/>
        <v>0.29752626001511745</v>
      </c>
      <c r="O211" s="85">
        <f t="shared" si="353"/>
        <v>134.84031400000001</v>
      </c>
      <c r="P211" s="85">
        <f t="shared" si="354"/>
        <v>0.15968599999999356</v>
      </c>
      <c r="Q211" s="88">
        <f t="shared" si="355"/>
        <v>0.8989354266666667</v>
      </c>
      <c r="R211" s="6">
        <f t="shared" si="356"/>
        <v>19276.389999999996</v>
      </c>
      <c r="S211" s="101">
        <f t="shared" si="357"/>
        <v>26217.818038999994</v>
      </c>
      <c r="T211" s="101"/>
      <c r="U211" s="101"/>
      <c r="V211" s="102">
        <f t="shared" si="358"/>
        <v>5030.1999999999989</v>
      </c>
      <c r="W211" s="102">
        <f t="shared" si="359"/>
        <v>31248.018038999995</v>
      </c>
      <c r="X211" s="92">
        <f t="shared" si="360"/>
        <v>28800</v>
      </c>
      <c r="Y211" s="6">
        <f t="shared" si="361"/>
        <v>2448.018038999995</v>
      </c>
      <c r="Z211" s="4">
        <f t="shared" si="362"/>
        <v>8.5000626354166497E-2</v>
      </c>
      <c r="AA211" s="4">
        <f t="shared" si="363"/>
        <v>0.1029885837911968</v>
      </c>
      <c r="AB211" s="117">
        <f t="shared" si="364"/>
        <v>0.17995166118518513</v>
      </c>
    </row>
    <row r="212" spans="1:28">
      <c r="A212" s="100" t="s">
        <v>787</v>
      </c>
      <c r="B212">
        <v>135</v>
      </c>
      <c r="C212" s="54">
        <v>99.01</v>
      </c>
      <c r="D212" s="55">
        <v>1.3619000000000001</v>
      </c>
      <c r="E212" s="19">
        <f t="shared" si="346"/>
        <v>0.21989447933333334</v>
      </c>
      <c r="F212" s="37">
        <f t="shared" si="347"/>
        <v>3.8578229629629528E-2</v>
      </c>
      <c r="H212" s="41">
        <f t="shared" si="348"/>
        <v>5.2080609999999865</v>
      </c>
      <c r="I212" t="s">
        <v>7</v>
      </c>
      <c r="J212" s="92" t="s">
        <v>788</v>
      </c>
      <c r="K212" s="77">
        <f t="shared" si="349"/>
        <v>43783</v>
      </c>
      <c r="L212" s="77" t="str">
        <f t="shared" ca="1" si="350"/>
        <v>2019-12-31</v>
      </c>
      <c r="M212" s="79">
        <f t="shared" ca="1" si="351"/>
        <v>6480</v>
      </c>
      <c r="N212" s="95">
        <f t="shared" ca="1" si="352"/>
        <v>0.29335528780864123</v>
      </c>
      <c r="O212" s="85">
        <f t="shared" si="353"/>
        <v>134.84171900000001</v>
      </c>
      <c r="P212" s="85">
        <f t="shared" si="354"/>
        <v>0.15828099999998813</v>
      </c>
      <c r="Q212" s="88">
        <f t="shared" si="355"/>
        <v>0.89894479333333344</v>
      </c>
      <c r="R212" s="6">
        <f t="shared" si="356"/>
        <v>19375.399999999994</v>
      </c>
      <c r="S212" s="101">
        <f t="shared" si="357"/>
        <v>26387.357259999993</v>
      </c>
      <c r="T212" s="101"/>
      <c r="U212" s="101"/>
      <c r="V212" s="102">
        <f t="shared" si="358"/>
        <v>5030.1999999999989</v>
      </c>
      <c r="W212" s="102">
        <f t="shared" si="359"/>
        <v>31417.557259999994</v>
      </c>
      <c r="X212" s="92">
        <f t="shared" si="360"/>
        <v>28935</v>
      </c>
      <c r="Y212" s="6">
        <f t="shared" si="361"/>
        <v>2482.5572599999941</v>
      </c>
      <c r="Z212" s="4">
        <f t="shared" si="362"/>
        <v>8.5797728011059116E-2</v>
      </c>
      <c r="AA212" s="4">
        <f t="shared" si="363"/>
        <v>0.10385183143134391</v>
      </c>
      <c r="AB212" s="117">
        <f t="shared" si="364"/>
        <v>0.1813162497037038</v>
      </c>
    </row>
    <row r="213" spans="1:28">
      <c r="A213" s="100" t="s">
        <v>789</v>
      </c>
      <c r="B213">
        <v>135</v>
      </c>
      <c r="C213" s="54">
        <v>99.73</v>
      </c>
      <c r="D213" s="55">
        <v>1.3521000000000001</v>
      </c>
      <c r="E213" s="19">
        <f t="shared" si="346"/>
        <v>0.21989662200000004</v>
      </c>
      <c r="F213" s="37">
        <f t="shared" si="347"/>
        <v>4.6130762962962993E-2</v>
      </c>
      <c r="H213" s="41">
        <f t="shared" si="348"/>
        <v>6.2276530000000037</v>
      </c>
      <c r="I213" t="s">
        <v>7</v>
      </c>
      <c r="J213" s="92" t="s">
        <v>790</v>
      </c>
      <c r="K213" s="77">
        <f t="shared" si="349"/>
        <v>43784</v>
      </c>
      <c r="L213" s="77" t="str">
        <f t="shared" ca="1" si="350"/>
        <v>2019-12-31</v>
      </c>
      <c r="M213" s="79">
        <f t="shared" ca="1" si="351"/>
        <v>6345</v>
      </c>
      <c r="N213" s="95">
        <f t="shared" ca="1" si="352"/>
        <v>0.3582495421591807</v>
      </c>
      <c r="O213" s="85">
        <f t="shared" si="353"/>
        <v>134.84493300000003</v>
      </c>
      <c r="P213" s="85">
        <f t="shared" si="354"/>
        <v>0.15506699999997409</v>
      </c>
      <c r="Q213" s="88">
        <f t="shared" si="355"/>
        <v>0.89896622000000015</v>
      </c>
      <c r="R213" s="6">
        <f t="shared" si="356"/>
        <v>19475.129999999994</v>
      </c>
      <c r="S213" s="101">
        <f t="shared" si="357"/>
        <v>26332.323272999995</v>
      </c>
      <c r="T213" s="101"/>
      <c r="U213" s="101"/>
      <c r="V213" s="102">
        <f t="shared" si="358"/>
        <v>5030.1999999999989</v>
      </c>
      <c r="W213" s="102">
        <f t="shared" si="359"/>
        <v>31362.523272999992</v>
      </c>
      <c r="X213" s="92">
        <f t="shared" si="360"/>
        <v>29070</v>
      </c>
      <c r="Y213" s="6">
        <f t="shared" si="361"/>
        <v>2292.5232729999916</v>
      </c>
      <c r="Z213" s="4">
        <f t="shared" si="362"/>
        <v>7.8862169693842077E-2</v>
      </c>
      <c r="AA213" s="4">
        <f t="shared" si="363"/>
        <v>9.5363658308305066E-2</v>
      </c>
      <c r="AB213" s="117">
        <f t="shared" si="364"/>
        <v>0.17376585903703706</v>
      </c>
    </row>
    <row r="214" spans="1:28">
      <c r="A214" s="100" t="s">
        <v>799</v>
      </c>
      <c r="B214">
        <v>135</v>
      </c>
      <c r="C214" s="54">
        <v>98.97</v>
      </c>
      <c r="D214" s="55">
        <v>1.3625</v>
      </c>
      <c r="E214" s="19">
        <f t="shared" ref="E214:E218" si="365">10%*Q214+13%</f>
        <v>0.21989775</v>
      </c>
      <c r="F214" s="37">
        <f t="shared" ref="F214:F218" si="366">IF(G214="",($F$1*C214-B214)/B214,H214/B214)</f>
        <v>3.8158644444444299E-2</v>
      </c>
      <c r="H214" s="41">
        <f t="shared" ref="H214:H218" si="367">IF(G214="",$F$1*C214-B214,G214-B214)</f>
        <v>5.1514169999999808</v>
      </c>
      <c r="I214" t="s">
        <v>7</v>
      </c>
      <c r="J214" s="92" t="s">
        <v>800</v>
      </c>
      <c r="K214" s="77">
        <f t="shared" ref="K214:K218" si="368">DATE(MID(J214,1,4),MID(J214,5,2),MID(J214,7,2))</f>
        <v>43787</v>
      </c>
      <c r="L214" s="77" t="str">
        <f t="shared" ref="L214:L218" ca="1" si="369">IF(LEN(J214) &gt; 15,DATE(MID(J214,12,4),MID(J214,16,2),MID(J214,18,2)),TEXT(TODAY(),"yyyy-mm-dd"))</f>
        <v>2019-12-31</v>
      </c>
      <c r="M214" s="79">
        <f t="shared" ref="M214:M218" ca="1" si="370">(L214-K214+1)*B214</f>
        <v>5940</v>
      </c>
      <c r="N214" s="95">
        <f t="shared" ref="N214:N218" ca="1" si="371">H214/M214*365</f>
        <v>0.31654330050504931</v>
      </c>
      <c r="O214" s="85">
        <f t="shared" ref="O214:O218" si="372">D214*C214</f>
        <v>134.84662499999999</v>
      </c>
      <c r="P214" s="85">
        <f t="shared" ref="P214:P218" si="373">B214-O214</f>
        <v>0.15337500000001114</v>
      </c>
      <c r="Q214" s="88">
        <f t="shared" ref="Q214:Q218" si="374">O214/150</f>
        <v>0.89897749999999987</v>
      </c>
      <c r="R214" s="6">
        <f t="shared" ref="R214:R218" si="375">R213+C214-T214</f>
        <v>19574.099999999995</v>
      </c>
      <c r="S214" s="101">
        <f t="shared" ref="S214:S218" si="376">R214*D214</f>
        <v>26669.711249999993</v>
      </c>
      <c r="T214" s="101"/>
      <c r="U214" s="101"/>
      <c r="V214" s="102">
        <f t="shared" ref="V214:V218" si="377">V213+U214</f>
        <v>5030.1999999999989</v>
      </c>
      <c r="W214" s="102">
        <f t="shared" ref="W214:W218" si="378">V214+S214</f>
        <v>31699.91124999999</v>
      </c>
      <c r="X214" s="92">
        <f t="shared" ref="X214:X218" si="379">X213+B214</f>
        <v>29205</v>
      </c>
      <c r="Y214" s="6">
        <f t="shared" ref="Y214:Y218" si="380">W214-X214</f>
        <v>2494.9112499999901</v>
      </c>
      <c r="Z214" s="4">
        <f t="shared" ref="Z214:Z218" si="381">W214/X214-1</f>
        <v>8.5427538092792021E-2</v>
      </c>
      <c r="AA214" s="4">
        <f t="shared" ref="AA214:AA218" si="382">S214/(X214-V214)-1</f>
        <v>0.10320297375779686</v>
      </c>
      <c r="AB214" s="117">
        <f t="shared" ref="AB214:AB218" si="383">IF(E214-F214&lt;0,"达成",E214-F214)</f>
        <v>0.1817391055555557</v>
      </c>
    </row>
    <row r="215" spans="1:28">
      <c r="A215" s="100" t="s">
        <v>801</v>
      </c>
      <c r="B215">
        <v>135</v>
      </c>
      <c r="C215" s="54">
        <v>98.02</v>
      </c>
      <c r="D215" s="55">
        <v>1.3755999999999999</v>
      </c>
      <c r="E215" s="19">
        <f t="shared" si="365"/>
        <v>0.21989087466666668</v>
      </c>
      <c r="F215" s="37">
        <f t="shared" si="366"/>
        <v>2.8193496296296205E-2</v>
      </c>
      <c r="H215" s="41">
        <f t="shared" si="367"/>
        <v>3.8061219999999878</v>
      </c>
      <c r="I215" t="s">
        <v>7</v>
      </c>
      <c r="J215" s="92" t="s">
        <v>802</v>
      </c>
      <c r="K215" s="77">
        <f t="shared" si="368"/>
        <v>43788</v>
      </c>
      <c r="L215" s="77" t="str">
        <f t="shared" ca="1" si="369"/>
        <v>2019-12-31</v>
      </c>
      <c r="M215" s="79">
        <f t="shared" ca="1" si="370"/>
        <v>5805</v>
      </c>
      <c r="N215" s="95">
        <f t="shared" ca="1" si="371"/>
        <v>0.23931688716623525</v>
      </c>
      <c r="O215" s="85">
        <f t="shared" si="372"/>
        <v>134.83631199999999</v>
      </c>
      <c r="P215" s="85">
        <f t="shared" si="373"/>
        <v>0.16368800000000761</v>
      </c>
      <c r="Q215" s="88">
        <f t="shared" si="374"/>
        <v>0.89890874666666665</v>
      </c>
      <c r="R215" s="6">
        <f t="shared" si="375"/>
        <v>19672.119999999995</v>
      </c>
      <c r="S215" s="101">
        <f t="shared" si="376"/>
        <v>27060.968271999991</v>
      </c>
      <c r="T215" s="101"/>
      <c r="U215" s="101"/>
      <c r="V215" s="102">
        <f t="shared" si="377"/>
        <v>5030.1999999999989</v>
      </c>
      <c r="W215" s="102">
        <f t="shared" si="378"/>
        <v>32091.168271999988</v>
      </c>
      <c r="X215" s="92">
        <f t="shared" si="379"/>
        <v>29340</v>
      </c>
      <c r="Y215" s="6">
        <f t="shared" si="380"/>
        <v>2751.1682719999881</v>
      </c>
      <c r="Z215" s="4">
        <f t="shared" si="381"/>
        <v>9.3768516428084148E-2</v>
      </c>
      <c r="AA215" s="4">
        <f t="shared" si="382"/>
        <v>0.11317116027281138</v>
      </c>
      <c r="AB215" s="117">
        <f t="shared" si="383"/>
        <v>0.19169737837037049</v>
      </c>
    </row>
    <row r="216" spans="1:28">
      <c r="A216" s="100" t="s">
        <v>803</v>
      </c>
      <c r="B216">
        <v>135</v>
      </c>
      <c r="C216" s="54">
        <v>98.94</v>
      </c>
      <c r="D216" s="55">
        <v>1.3628</v>
      </c>
      <c r="E216" s="19">
        <f t="shared" si="365"/>
        <v>0.21989028799999999</v>
      </c>
      <c r="F216" s="37">
        <f t="shared" si="366"/>
        <v>3.7843955555555385E-2</v>
      </c>
      <c r="H216" s="41">
        <f t="shared" si="367"/>
        <v>5.1089339999999765</v>
      </c>
      <c r="I216" t="s">
        <v>7</v>
      </c>
      <c r="J216" s="92" t="s">
        <v>804</v>
      </c>
      <c r="K216" s="77">
        <f t="shared" si="368"/>
        <v>43789</v>
      </c>
      <c r="L216" s="77" t="str">
        <f t="shared" ca="1" si="369"/>
        <v>2019-12-31</v>
      </c>
      <c r="M216" s="79">
        <f t="shared" ca="1" si="370"/>
        <v>5670</v>
      </c>
      <c r="N216" s="95">
        <f t="shared" ca="1" si="371"/>
        <v>0.32888199470899321</v>
      </c>
      <c r="O216" s="85">
        <f t="shared" si="372"/>
        <v>134.835432</v>
      </c>
      <c r="P216" s="85">
        <f t="shared" si="373"/>
        <v>0.16456800000000271</v>
      </c>
      <c r="Q216" s="88">
        <f t="shared" si="374"/>
        <v>0.89890287999999996</v>
      </c>
      <c r="R216" s="6">
        <f t="shared" si="375"/>
        <v>19771.059999999994</v>
      </c>
      <c r="S216" s="101">
        <f t="shared" si="376"/>
        <v>26944.000567999992</v>
      </c>
      <c r="T216" s="101"/>
      <c r="U216" s="101"/>
      <c r="V216" s="102">
        <f t="shared" si="377"/>
        <v>5030.1999999999989</v>
      </c>
      <c r="W216" s="102">
        <f t="shared" si="378"/>
        <v>31974.200567999993</v>
      </c>
      <c r="X216" s="92">
        <f t="shared" si="379"/>
        <v>29475</v>
      </c>
      <c r="Y216" s="6">
        <f t="shared" si="380"/>
        <v>2499.2005679999929</v>
      </c>
      <c r="Z216" s="4">
        <f t="shared" si="381"/>
        <v>8.4790519694656341E-2</v>
      </c>
      <c r="AA216" s="4">
        <f t="shared" si="382"/>
        <v>0.10223853613038303</v>
      </c>
      <c r="AB216" s="117">
        <f t="shared" si="383"/>
        <v>0.1820463324444446</v>
      </c>
    </row>
    <row r="217" spans="1:28">
      <c r="A217" s="100" t="s">
        <v>805</v>
      </c>
      <c r="B217">
        <v>135</v>
      </c>
      <c r="C217" s="54">
        <v>99.38</v>
      </c>
      <c r="D217" s="55">
        <v>1.3568</v>
      </c>
      <c r="E217" s="19">
        <f t="shared" si="365"/>
        <v>0.2198925226666667</v>
      </c>
      <c r="F217" s="37">
        <f t="shared" si="366"/>
        <v>4.245939259259246E-2</v>
      </c>
      <c r="H217" s="41">
        <f t="shared" si="367"/>
        <v>5.7320179999999823</v>
      </c>
      <c r="I217" t="s">
        <v>7</v>
      </c>
      <c r="J217" s="92" t="s">
        <v>806</v>
      </c>
      <c r="K217" s="77">
        <f t="shared" si="368"/>
        <v>43790</v>
      </c>
      <c r="L217" s="77" t="str">
        <f t="shared" ca="1" si="369"/>
        <v>2019-12-31</v>
      </c>
      <c r="M217" s="79">
        <f t="shared" ca="1" si="370"/>
        <v>5535</v>
      </c>
      <c r="N217" s="95">
        <f t="shared" ca="1" si="371"/>
        <v>0.37799215356820115</v>
      </c>
      <c r="O217" s="85">
        <f t="shared" si="372"/>
        <v>134.838784</v>
      </c>
      <c r="P217" s="85">
        <f t="shared" si="373"/>
        <v>0.16121599999999603</v>
      </c>
      <c r="Q217" s="88">
        <f t="shared" si="374"/>
        <v>0.89892522666666674</v>
      </c>
      <c r="R217" s="6">
        <f t="shared" si="375"/>
        <v>19870.439999999995</v>
      </c>
      <c r="S217" s="101">
        <f t="shared" si="376"/>
        <v>26960.212991999993</v>
      </c>
      <c r="T217" s="101"/>
      <c r="U217" s="101"/>
      <c r="V217" s="102">
        <f t="shared" si="377"/>
        <v>5030.1999999999989</v>
      </c>
      <c r="W217" s="102">
        <f t="shared" si="378"/>
        <v>31990.41299199999</v>
      </c>
      <c r="X217" s="92">
        <f t="shared" si="379"/>
        <v>29610</v>
      </c>
      <c r="Y217" s="6">
        <f t="shared" si="380"/>
        <v>2380.4129919999905</v>
      </c>
      <c r="Z217" s="4">
        <f t="shared" si="381"/>
        <v>8.0392198311380891E-2</v>
      </c>
      <c r="AA217" s="4">
        <f t="shared" si="382"/>
        <v>9.6844278309831333E-2</v>
      </c>
      <c r="AB217" s="117">
        <f t="shared" si="383"/>
        <v>0.17743313007407424</v>
      </c>
    </row>
    <row r="218" spans="1:28">
      <c r="A218" s="100" t="s">
        <v>807</v>
      </c>
      <c r="B218">
        <v>135</v>
      </c>
      <c r="C218" s="54">
        <v>100.36</v>
      </c>
      <c r="D218" s="55">
        <v>1.3435999999999999</v>
      </c>
      <c r="E218" s="19">
        <f t="shared" si="365"/>
        <v>0.21989579733333334</v>
      </c>
      <c r="F218" s="37">
        <f t="shared" si="366"/>
        <v>5.2739229629629479E-2</v>
      </c>
      <c r="H218" s="41">
        <f t="shared" si="367"/>
        <v>7.1197959999999796</v>
      </c>
      <c r="I218" t="s">
        <v>7</v>
      </c>
      <c r="J218" s="92" t="s">
        <v>808</v>
      </c>
      <c r="K218" s="77">
        <f t="shared" si="368"/>
        <v>43791</v>
      </c>
      <c r="L218" s="77" t="str">
        <f t="shared" ca="1" si="369"/>
        <v>2019-12-31</v>
      </c>
      <c r="M218" s="79">
        <f t="shared" ca="1" si="370"/>
        <v>5400</v>
      </c>
      <c r="N218" s="95">
        <f t="shared" ca="1" si="371"/>
        <v>0.48124547037036897</v>
      </c>
      <c r="O218" s="85">
        <f t="shared" si="372"/>
        <v>134.84369599999999</v>
      </c>
      <c r="P218" s="85">
        <f t="shared" si="373"/>
        <v>0.15630400000000577</v>
      </c>
      <c r="Q218" s="88">
        <f t="shared" si="374"/>
        <v>0.89895797333333327</v>
      </c>
      <c r="R218" s="6">
        <f t="shared" si="375"/>
        <v>19970.799999999996</v>
      </c>
      <c r="S218" s="101">
        <f t="shared" si="376"/>
        <v>26832.766879999992</v>
      </c>
      <c r="T218" s="101"/>
      <c r="U218" s="101"/>
      <c r="V218" s="102">
        <f t="shared" si="377"/>
        <v>5030.1999999999989</v>
      </c>
      <c r="W218" s="102">
        <f t="shared" si="378"/>
        <v>31862.966879999993</v>
      </c>
      <c r="X218" s="92">
        <f t="shared" si="379"/>
        <v>29745</v>
      </c>
      <c r="Y218" s="6">
        <f t="shared" si="380"/>
        <v>2117.9668799999927</v>
      </c>
      <c r="Z218" s="4">
        <f t="shared" si="381"/>
        <v>7.1204131114472879E-2</v>
      </c>
      <c r="AA218" s="4">
        <f t="shared" si="382"/>
        <v>8.569629857413319E-2</v>
      </c>
      <c r="AB218" s="117">
        <f t="shared" si="383"/>
        <v>0.16715656770370385</v>
      </c>
    </row>
    <row r="219" spans="1:28">
      <c r="A219" s="100" t="s">
        <v>827</v>
      </c>
      <c r="B219">
        <v>135</v>
      </c>
      <c r="C219" s="54">
        <v>99.67</v>
      </c>
      <c r="D219" s="55">
        <v>1.3529</v>
      </c>
      <c r="E219" s="19">
        <f t="shared" ref="E219:E223" si="384">10%*Q219+13%</f>
        <v>0.21989569533333336</v>
      </c>
      <c r="F219" s="37">
        <f t="shared" ref="F219:F223" si="385">IF(G219="",($F$1*C219-B219)/B219,H219/B219)</f>
        <v>4.550138518518515E-2</v>
      </c>
      <c r="H219" s="41">
        <f t="shared" ref="H219:H223" si="386">IF(G219="",$F$1*C219-B219,G219-B219)</f>
        <v>6.1426869999999951</v>
      </c>
      <c r="I219" t="s">
        <v>7</v>
      </c>
      <c r="J219" s="92" t="s">
        <v>828</v>
      </c>
      <c r="K219" s="77">
        <f t="shared" ref="K219:K223" si="387">DATE(MID(J219,1,4),MID(J219,5,2),MID(J219,7,2))</f>
        <v>43794</v>
      </c>
      <c r="L219" s="77" t="str">
        <f t="shared" ref="L219:L223" ca="1" si="388">IF(LEN(J219) &gt; 15,DATE(MID(J219,12,4),MID(J219,16,2),MID(J219,18,2)),TEXT(TODAY(),"yyyy-mm-dd"))</f>
        <v>2019-12-31</v>
      </c>
      <c r="M219" s="79">
        <f t="shared" ref="M219:M223" ca="1" si="389">(L219-K219+1)*B219</f>
        <v>4995</v>
      </c>
      <c r="N219" s="95">
        <f t="shared" ref="N219:N223" ca="1" si="390">H219/M219*365</f>
        <v>0.44886501601601569</v>
      </c>
      <c r="O219" s="85">
        <f t="shared" ref="O219:O223" si="391">D219*C219</f>
        <v>134.84354300000001</v>
      </c>
      <c r="P219" s="85">
        <f t="shared" ref="P219:P223" si="392">B219-O219</f>
        <v>0.15645699999998897</v>
      </c>
      <c r="Q219" s="88">
        <f t="shared" ref="Q219:Q223" si="393">O219/150</f>
        <v>0.89895695333333336</v>
      </c>
      <c r="R219" s="6">
        <f t="shared" ref="R219:R223" si="394">R218+C219-T219</f>
        <v>20070.469999999994</v>
      </c>
      <c r="S219" s="101">
        <f t="shared" ref="S219:S223" si="395">R219*D219</f>
        <v>27153.33886299999</v>
      </c>
      <c r="T219" s="101"/>
      <c r="U219" s="101"/>
      <c r="V219" s="102">
        <f t="shared" ref="V219:V223" si="396">V218+U219</f>
        <v>5030.1999999999989</v>
      </c>
      <c r="W219" s="102">
        <f t="shared" ref="W219:W223" si="397">V219+S219</f>
        <v>32183.538862999987</v>
      </c>
      <c r="X219" s="92">
        <f t="shared" ref="X219:X223" si="398">X218+B219</f>
        <v>29880</v>
      </c>
      <c r="Y219" s="6">
        <f t="shared" ref="Y219:Y223" si="399">W219-X219</f>
        <v>2303.538862999987</v>
      </c>
      <c r="Z219" s="4">
        <f t="shared" ref="Z219:Z223" si="400">W219/X219-1</f>
        <v>7.7093000769745235E-2</v>
      </c>
      <c r="AA219" s="4">
        <f t="shared" ref="AA219:AA223" si="401">S219/(X219-V219)-1</f>
        <v>9.2698487030076215E-2</v>
      </c>
      <c r="AB219" s="117">
        <f t="shared" ref="AB219:AB223" si="402">IF(E219-F219&lt;0,"达成",E219-F219)</f>
        <v>0.17439431014814821</v>
      </c>
    </row>
    <row r="220" spans="1:28">
      <c r="A220" s="100" t="s">
        <v>829</v>
      </c>
      <c r="B220">
        <v>135</v>
      </c>
      <c r="C220" s="54">
        <v>99.34</v>
      </c>
      <c r="D220" s="55">
        <v>1.3573</v>
      </c>
      <c r="E220" s="19">
        <f t="shared" si="384"/>
        <v>0.21988945466666668</v>
      </c>
      <c r="F220" s="37">
        <f t="shared" si="385"/>
        <v>4.2039807407407447E-2</v>
      </c>
      <c r="H220" s="41">
        <f t="shared" si="386"/>
        <v>5.675374000000005</v>
      </c>
      <c r="I220" t="s">
        <v>7</v>
      </c>
      <c r="J220" s="92" t="s">
        <v>830</v>
      </c>
      <c r="K220" s="77">
        <f t="shared" si="387"/>
        <v>43795</v>
      </c>
      <c r="L220" s="77" t="str">
        <f t="shared" ca="1" si="388"/>
        <v>2019-12-31</v>
      </c>
      <c r="M220" s="79">
        <f t="shared" ca="1" si="389"/>
        <v>4860</v>
      </c>
      <c r="N220" s="95">
        <f t="shared" ca="1" si="390"/>
        <v>0.42623693621399217</v>
      </c>
      <c r="O220" s="85">
        <f t="shared" si="391"/>
        <v>134.834182</v>
      </c>
      <c r="P220" s="85">
        <f t="shared" si="392"/>
        <v>0.16581800000000158</v>
      </c>
      <c r="Q220" s="88">
        <f t="shared" si="393"/>
        <v>0.89889454666666668</v>
      </c>
      <c r="R220" s="6">
        <f t="shared" si="394"/>
        <v>20169.809999999994</v>
      </c>
      <c r="S220" s="101">
        <f t="shared" si="395"/>
        <v>27376.483112999991</v>
      </c>
      <c r="T220" s="101"/>
      <c r="U220" s="101"/>
      <c r="V220" s="102">
        <f t="shared" si="396"/>
        <v>5030.1999999999989</v>
      </c>
      <c r="W220" s="102">
        <f t="shared" si="397"/>
        <v>32406.683112999992</v>
      </c>
      <c r="X220" s="92">
        <f t="shared" si="398"/>
        <v>30015</v>
      </c>
      <c r="Y220" s="6">
        <f t="shared" si="399"/>
        <v>2391.6831129999919</v>
      </c>
      <c r="Z220" s="4">
        <f t="shared" si="400"/>
        <v>7.9682928968848543E-2</v>
      </c>
      <c r="AA220" s="4">
        <f t="shared" si="401"/>
        <v>9.572552563958836E-2</v>
      </c>
      <c r="AB220" s="117">
        <f t="shared" si="402"/>
        <v>0.17784964725925922</v>
      </c>
    </row>
    <row r="221" spans="1:28">
      <c r="A221" s="100" t="s">
        <v>831</v>
      </c>
      <c r="B221">
        <v>135</v>
      </c>
      <c r="C221" s="54">
        <v>99.73</v>
      </c>
      <c r="D221" s="55">
        <v>1.3520000000000001</v>
      </c>
      <c r="E221" s="19">
        <f t="shared" si="384"/>
        <v>0.21988997333333338</v>
      </c>
      <c r="F221" s="37">
        <f t="shared" si="385"/>
        <v>4.6130762962962993E-2</v>
      </c>
      <c r="H221" s="41">
        <f t="shared" si="386"/>
        <v>6.2276530000000037</v>
      </c>
      <c r="I221" t="s">
        <v>7</v>
      </c>
      <c r="J221" s="92" t="s">
        <v>832</v>
      </c>
      <c r="K221" s="77">
        <f t="shared" si="387"/>
        <v>43796</v>
      </c>
      <c r="L221" s="77" t="str">
        <f t="shared" ca="1" si="388"/>
        <v>2019-12-31</v>
      </c>
      <c r="M221" s="79">
        <f t="shared" ca="1" si="389"/>
        <v>4725</v>
      </c>
      <c r="N221" s="95">
        <f t="shared" ca="1" si="390"/>
        <v>0.48107795661375691</v>
      </c>
      <c r="O221" s="85">
        <f t="shared" si="391"/>
        <v>134.83496000000002</v>
      </c>
      <c r="P221" s="85">
        <f t="shared" si="392"/>
        <v>0.16503999999997632</v>
      </c>
      <c r="Q221" s="88">
        <f t="shared" si="393"/>
        <v>0.89889973333333351</v>
      </c>
      <c r="R221" s="6">
        <f t="shared" si="394"/>
        <v>20269.539999999994</v>
      </c>
      <c r="S221" s="101">
        <f t="shared" si="395"/>
        <v>27404.418079999992</v>
      </c>
      <c r="T221" s="101"/>
      <c r="U221" s="101"/>
      <c r="V221" s="102">
        <f t="shared" si="396"/>
        <v>5030.1999999999989</v>
      </c>
      <c r="W221" s="102">
        <f t="shared" si="397"/>
        <v>32434.618079999993</v>
      </c>
      <c r="X221" s="92">
        <f t="shared" si="398"/>
        <v>30150</v>
      </c>
      <c r="Y221" s="6">
        <f t="shared" si="399"/>
        <v>2284.6180799999929</v>
      </c>
      <c r="Z221" s="4">
        <f t="shared" si="400"/>
        <v>7.5775060696517071E-2</v>
      </c>
      <c r="AA221" s="4">
        <f t="shared" si="401"/>
        <v>9.0948896089936504E-2</v>
      </c>
      <c r="AB221" s="117">
        <f t="shared" si="402"/>
        <v>0.1737592103703704</v>
      </c>
    </row>
    <row r="222" spans="1:28">
      <c r="A222" s="100" t="s">
        <v>833</v>
      </c>
      <c r="B222">
        <v>135</v>
      </c>
      <c r="C222" s="54">
        <v>100.05</v>
      </c>
      <c r="D222" s="55">
        <v>1.3476999999999999</v>
      </c>
      <c r="E222" s="19">
        <f t="shared" si="384"/>
        <v>0.21989159</v>
      </c>
      <c r="F222" s="37">
        <f t="shared" si="385"/>
        <v>4.948744444444439E-2</v>
      </c>
      <c r="H222" s="41">
        <f t="shared" si="386"/>
        <v>6.6808049999999923</v>
      </c>
      <c r="I222" t="s">
        <v>7</v>
      </c>
      <c r="J222" s="92" t="s">
        <v>834</v>
      </c>
      <c r="K222" s="77">
        <f t="shared" si="387"/>
        <v>43797</v>
      </c>
      <c r="L222" s="77" t="str">
        <f t="shared" ca="1" si="388"/>
        <v>2019-12-31</v>
      </c>
      <c r="M222" s="79">
        <f t="shared" ca="1" si="389"/>
        <v>4590</v>
      </c>
      <c r="N222" s="95">
        <f t="shared" ca="1" si="390"/>
        <v>0.53126227124182945</v>
      </c>
      <c r="O222" s="85">
        <f t="shared" si="391"/>
        <v>134.83738499999998</v>
      </c>
      <c r="P222" s="85">
        <f t="shared" si="392"/>
        <v>0.16261500000001661</v>
      </c>
      <c r="Q222" s="88">
        <f t="shared" si="393"/>
        <v>0.89891589999999988</v>
      </c>
      <c r="R222" s="6">
        <f t="shared" si="394"/>
        <v>20369.589999999993</v>
      </c>
      <c r="S222" s="101">
        <f t="shared" si="395"/>
        <v>27452.096442999988</v>
      </c>
      <c r="T222" s="101"/>
      <c r="U222" s="101"/>
      <c r="V222" s="102">
        <f t="shared" si="396"/>
        <v>5030.1999999999989</v>
      </c>
      <c r="W222" s="102">
        <f t="shared" si="397"/>
        <v>32482.296442999985</v>
      </c>
      <c r="X222" s="92">
        <f t="shared" si="398"/>
        <v>30285</v>
      </c>
      <c r="Y222" s="6">
        <f t="shared" si="399"/>
        <v>2197.2964429999847</v>
      </c>
      <c r="Z222" s="4">
        <f t="shared" si="400"/>
        <v>7.2553952220570705E-2</v>
      </c>
      <c r="AA222" s="4">
        <f t="shared" si="401"/>
        <v>8.7005101723236056E-2</v>
      </c>
      <c r="AB222" s="117">
        <f t="shared" si="402"/>
        <v>0.17040414555555561</v>
      </c>
    </row>
    <row r="223" spans="1:28">
      <c r="A223" s="100" t="s">
        <v>835</v>
      </c>
      <c r="B223">
        <v>135</v>
      </c>
      <c r="C223" s="54">
        <v>100.89</v>
      </c>
      <c r="D223" s="55">
        <v>1.3365</v>
      </c>
      <c r="E223" s="19">
        <f t="shared" si="384"/>
        <v>0.21989299000000001</v>
      </c>
      <c r="F223" s="37">
        <f t="shared" si="385"/>
        <v>5.8298733333333318E-2</v>
      </c>
      <c r="H223" s="41">
        <f t="shared" si="386"/>
        <v>7.8703289999999981</v>
      </c>
      <c r="I223" t="s">
        <v>7</v>
      </c>
      <c r="J223" s="92" t="s">
        <v>836</v>
      </c>
      <c r="K223" s="77">
        <f t="shared" si="387"/>
        <v>43798</v>
      </c>
      <c r="L223" s="77" t="str">
        <f t="shared" ca="1" si="388"/>
        <v>2019-12-31</v>
      </c>
      <c r="M223" s="79">
        <f t="shared" ca="1" si="389"/>
        <v>4455</v>
      </c>
      <c r="N223" s="95">
        <f t="shared" ca="1" si="390"/>
        <v>0.64481932323232305</v>
      </c>
      <c r="O223" s="85">
        <f t="shared" si="391"/>
        <v>134.839485</v>
      </c>
      <c r="P223" s="85">
        <f t="shared" si="392"/>
        <v>0.16051500000000374</v>
      </c>
      <c r="Q223" s="88">
        <f t="shared" si="393"/>
        <v>0.89892989999999995</v>
      </c>
      <c r="R223" s="6">
        <f t="shared" si="394"/>
        <v>20470.479999999992</v>
      </c>
      <c r="S223" s="101">
        <f t="shared" si="395"/>
        <v>27358.796519999989</v>
      </c>
      <c r="T223" s="101"/>
      <c r="U223" s="101"/>
      <c r="V223" s="102">
        <f t="shared" si="396"/>
        <v>5030.1999999999989</v>
      </c>
      <c r="W223" s="102">
        <f t="shared" si="397"/>
        <v>32388.996519999986</v>
      </c>
      <c r="X223" s="92">
        <f t="shared" si="398"/>
        <v>30420</v>
      </c>
      <c r="Y223" s="6">
        <f t="shared" si="399"/>
        <v>1968.996519999986</v>
      </c>
      <c r="Z223" s="4">
        <f t="shared" si="400"/>
        <v>6.4727038790269198E-2</v>
      </c>
      <c r="AA223" s="4">
        <f t="shared" si="401"/>
        <v>7.7550690434740943E-2</v>
      </c>
      <c r="AB223" s="117">
        <f t="shared" si="402"/>
        <v>0.16159425666666669</v>
      </c>
    </row>
    <row r="224" spans="1:28">
      <c r="A224" s="100" t="s">
        <v>843</v>
      </c>
      <c r="B224">
        <v>135</v>
      </c>
      <c r="C224" s="54">
        <v>100.74</v>
      </c>
      <c r="D224" s="55">
        <v>1.3385</v>
      </c>
      <c r="E224" s="19">
        <f t="shared" ref="E224" si="403">10%*Q224+13%</f>
        <v>0.21989365999999999</v>
      </c>
      <c r="F224" s="37">
        <f t="shared" ref="F224" si="404">IF(G224="",($F$1*C224-B224)/B224,H224/B224)</f>
        <v>5.6725288888888718E-2</v>
      </c>
      <c r="H224" s="41">
        <f t="shared" ref="H224" si="405">IF(G224="",$F$1*C224-B224,G224-B224)</f>
        <v>7.6579139999999768</v>
      </c>
      <c r="I224" t="s">
        <v>7</v>
      </c>
      <c r="J224" s="92" t="s">
        <v>844</v>
      </c>
      <c r="K224" s="77">
        <f t="shared" ref="K224" si="406">DATE(MID(J224,1,4),MID(J224,5,2),MID(J224,7,2))</f>
        <v>43801</v>
      </c>
      <c r="L224" s="77" t="str">
        <f t="shared" ref="L224" ca="1" si="407">IF(LEN(J224) &gt; 15,DATE(MID(J224,12,4),MID(J224,16,2),MID(J224,18,2)),TEXT(TODAY(),"yyyy-mm-dd"))</f>
        <v>2019-12-31</v>
      </c>
      <c r="M224" s="79">
        <f t="shared" ref="M224" ca="1" si="408">(L224-K224+1)*B224</f>
        <v>4050</v>
      </c>
      <c r="N224" s="95">
        <f t="shared" ref="N224" ca="1" si="409">H224/M224*365</f>
        <v>0.69015768148147938</v>
      </c>
      <c r="O224" s="85">
        <f t="shared" ref="O224" si="410">D224*C224</f>
        <v>134.84048999999999</v>
      </c>
      <c r="P224" s="85">
        <f t="shared" ref="P224" si="411">B224-O224</f>
        <v>0.15951000000001159</v>
      </c>
      <c r="Q224" s="88">
        <f t="shared" ref="Q224" si="412">O224/150</f>
        <v>0.89893659999999997</v>
      </c>
      <c r="R224" s="6">
        <f t="shared" ref="R224" si="413">R223+C224-T224</f>
        <v>20571.219999999994</v>
      </c>
      <c r="S224" s="101">
        <f t="shared" ref="S224" si="414">R224*D224</f>
        <v>27534.577969999991</v>
      </c>
      <c r="T224" s="101"/>
      <c r="U224" s="101"/>
      <c r="V224" s="102">
        <f t="shared" ref="V224" si="415">V223+U224</f>
        <v>5030.1999999999989</v>
      </c>
      <c r="W224" s="102">
        <f t="shared" ref="W224" si="416">V224+S224</f>
        <v>32564.777969999988</v>
      </c>
      <c r="X224" s="92">
        <f t="shared" ref="X224" si="417">X223+B224</f>
        <v>30555</v>
      </c>
      <c r="Y224" s="6">
        <f t="shared" ref="Y224" si="418">W224-X224</f>
        <v>2009.7779699999883</v>
      </c>
      <c r="Z224" s="4">
        <f t="shared" ref="Z224" si="419">W224/X224-1</f>
        <v>6.5775747668139095E-2</v>
      </c>
      <c r="AA224" s="4">
        <f t="shared" ref="AA224" si="420">S224/(X224-V224)-1</f>
        <v>7.8738245549425878E-2</v>
      </c>
      <c r="AB224" s="117">
        <f t="shared" ref="AB224" si="421">IF(E224-F224&lt;0,"达成",E224-F224)</f>
        <v>0.16316837111111127</v>
      </c>
    </row>
    <row r="225" spans="1:28">
      <c r="A225" s="100" t="s">
        <v>845</v>
      </c>
      <c r="B225">
        <v>135</v>
      </c>
      <c r="C225" s="54">
        <v>100.37</v>
      </c>
      <c r="D225" s="55">
        <v>1.3433999999999999</v>
      </c>
      <c r="E225" s="19">
        <f t="shared" ref="E225:E228" si="422">10%*Q225+13%</f>
        <v>0.219891372</v>
      </c>
      <c r="F225" s="37">
        <f t="shared" ref="F225:F228" si="423">IF(G225="",($F$1*C225-B225)/B225,H225/B225)</f>
        <v>5.2844125925925994E-2</v>
      </c>
      <c r="H225" s="41">
        <f t="shared" ref="H225:H228" si="424">IF(G225="",$F$1*C225-B225,G225-B225)</f>
        <v>7.1339570000000094</v>
      </c>
      <c r="I225" t="s">
        <v>7</v>
      </c>
      <c r="J225" s="92" t="s">
        <v>846</v>
      </c>
      <c r="K225" s="77">
        <f t="shared" ref="K225:K228" si="425">DATE(MID(J225,1,4),MID(J225,5,2),MID(J225,7,2))</f>
        <v>43802</v>
      </c>
      <c r="L225" s="77" t="str">
        <f t="shared" ref="L225:L228" ca="1" si="426">IF(LEN(J225) &gt; 15,DATE(MID(J225,12,4),MID(J225,16,2),MID(J225,18,2)),TEXT(TODAY(),"yyyy-mm-dd"))</f>
        <v>2019-12-31</v>
      </c>
      <c r="M225" s="79">
        <f t="shared" ref="M225:M228" ca="1" si="427">(L225-K225+1)*B225</f>
        <v>3915</v>
      </c>
      <c r="N225" s="95">
        <f t="shared" ref="N225:N228" ca="1" si="428">H225/M225*365</f>
        <v>0.66510710217113755</v>
      </c>
      <c r="O225" s="85">
        <f t="shared" ref="O225:O228" si="429">D225*C225</f>
        <v>134.83705799999998</v>
      </c>
      <c r="P225" s="85">
        <f t="shared" ref="P225:P228" si="430">B225-O225</f>
        <v>0.16294200000001524</v>
      </c>
      <c r="Q225" s="88">
        <f t="shared" ref="Q225:Q228" si="431">O225/150</f>
        <v>0.89891371999999992</v>
      </c>
      <c r="R225" s="6">
        <f t="shared" ref="R225:R228" si="432">R224+C225-T225</f>
        <v>20671.589999999993</v>
      </c>
      <c r="S225" s="101">
        <f t="shared" ref="S225:S228" si="433">R225*D225</f>
        <v>27770.214005999987</v>
      </c>
      <c r="T225" s="101"/>
      <c r="U225" s="101"/>
      <c r="V225" s="102">
        <f t="shared" ref="V225:V228" si="434">V224+U225</f>
        <v>5030.1999999999989</v>
      </c>
      <c r="W225" s="102">
        <f t="shared" ref="W225:W228" si="435">V225+S225</f>
        <v>32800.414005999985</v>
      </c>
      <c r="X225" s="92">
        <f t="shared" ref="X225:X228" si="436">X224+B225</f>
        <v>30690</v>
      </c>
      <c r="Y225" s="6">
        <f t="shared" ref="Y225:Y228" si="437">W225-X225</f>
        <v>2110.4140059999845</v>
      </c>
      <c r="Z225" s="4">
        <f t="shared" ref="Z225:Z228" si="438">W225/X225-1</f>
        <v>6.8765526425545342E-2</v>
      </c>
      <c r="AA225" s="4">
        <f t="shared" ref="AA225:AA228" si="439">S225/(X225-V225)-1</f>
        <v>8.2245925767152617E-2</v>
      </c>
      <c r="AB225" s="117">
        <f t="shared" ref="AB225:AB228" si="440">IF(E225-F225&lt;0,"达成",E225-F225)</f>
        <v>0.16704724607407401</v>
      </c>
    </row>
    <row r="226" spans="1:28">
      <c r="A226" s="100" t="s">
        <v>847</v>
      </c>
      <c r="B226">
        <v>135</v>
      </c>
      <c r="C226" s="54">
        <v>100.41</v>
      </c>
      <c r="D226" s="55">
        <v>1.3429</v>
      </c>
      <c r="E226" s="19">
        <f t="shared" si="422"/>
        <v>0.21989372600000001</v>
      </c>
      <c r="F226" s="37">
        <f t="shared" si="423"/>
        <v>5.3263711111111015E-2</v>
      </c>
      <c r="H226" s="41">
        <f t="shared" si="424"/>
        <v>7.1906009999999867</v>
      </c>
      <c r="I226" t="s">
        <v>7</v>
      </c>
      <c r="J226" s="92" t="s">
        <v>848</v>
      </c>
      <c r="K226" s="77">
        <f t="shared" si="425"/>
        <v>43803</v>
      </c>
      <c r="L226" s="77" t="str">
        <f t="shared" ca="1" si="426"/>
        <v>2019-12-31</v>
      </c>
      <c r="M226" s="79">
        <f t="shared" ca="1" si="427"/>
        <v>3780</v>
      </c>
      <c r="N226" s="95">
        <f t="shared" ca="1" si="428"/>
        <v>0.69433051984126848</v>
      </c>
      <c r="O226" s="85">
        <f t="shared" si="429"/>
        <v>134.84058899999999</v>
      </c>
      <c r="P226" s="85">
        <f t="shared" si="430"/>
        <v>0.15941100000000574</v>
      </c>
      <c r="Q226" s="88">
        <f t="shared" si="431"/>
        <v>0.89893725999999996</v>
      </c>
      <c r="R226" s="6">
        <f t="shared" si="432"/>
        <v>20771.999999999993</v>
      </c>
      <c r="S226" s="101">
        <f t="shared" si="433"/>
        <v>27894.718799999991</v>
      </c>
      <c r="T226" s="101"/>
      <c r="U226" s="101"/>
      <c r="V226" s="102">
        <f t="shared" si="434"/>
        <v>5030.1999999999989</v>
      </c>
      <c r="W226" s="102">
        <f t="shared" si="435"/>
        <v>32924.918799999992</v>
      </c>
      <c r="X226" s="92">
        <f t="shared" si="436"/>
        <v>30825</v>
      </c>
      <c r="Y226" s="6">
        <f t="shared" si="437"/>
        <v>2099.9187999999922</v>
      </c>
      <c r="Z226" s="4">
        <f t="shared" si="438"/>
        <v>6.8123886455798699E-2</v>
      </c>
      <c r="AA226" s="4">
        <f t="shared" si="439"/>
        <v>8.1408609487183092E-2</v>
      </c>
      <c r="AB226" s="117">
        <f t="shared" si="440"/>
        <v>0.16663001488888901</v>
      </c>
    </row>
    <row r="227" spans="1:28">
      <c r="A227" s="100" t="s">
        <v>849</v>
      </c>
      <c r="B227">
        <v>135</v>
      </c>
      <c r="C227" s="54">
        <v>99.68</v>
      </c>
      <c r="D227" s="55">
        <v>1.3527</v>
      </c>
      <c r="E227" s="19">
        <f t="shared" si="422"/>
        <v>0.219891424</v>
      </c>
      <c r="F227" s="37">
        <f t="shared" si="423"/>
        <v>4.5606281481481457E-2</v>
      </c>
      <c r="H227" s="41">
        <f t="shared" si="424"/>
        <v>6.1568479999999965</v>
      </c>
      <c r="I227" t="s">
        <v>7</v>
      </c>
      <c r="J227" s="92" t="s">
        <v>850</v>
      </c>
      <c r="K227" s="77">
        <f t="shared" si="425"/>
        <v>43804</v>
      </c>
      <c r="L227" s="77" t="str">
        <f t="shared" ca="1" si="426"/>
        <v>2019-12-31</v>
      </c>
      <c r="M227" s="79">
        <f t="shared" ca="1" si="427"/>
        <v>3645</v>
      </c>
      <c r="N227" s="95">
        <f t="shared" ca="1" si="428"/>
        <v>0.61652936076817522</v>
      </c>
      <c r="O227" s="85">
        <f t="shared" si="429"/>
        <v>134.83713600000002</v>
      </c>
      <c r="P227" s="85">
        <f t="shared" si="430"/>
        <v>0.1628639999999848</v>
      </c>
      <c r="Q227" s="88">
        <f t="shared" si="431"/>
        <v>0.89891424000000009</v>
      </c>
      <c r="R227" s="6">
        <f t="shared" si="432"/>
        <v>20871.679999999993</v>
      </c>
      <c r="S227" s="101">
        <f t="shared" si="433"/>
        <v>28233.121535999991</v>
      </c>
      <c r="T227" s="101"/>
      <c r="U227" s="101"/>
      <c r="V227" s="102">
        <f t="shared" si="434"/>
        <v>5030.1999999999989</v>
      </c>
      <c r="W227" s="102">
        <f t="shared" si="435"/>
        <v>33263.321535999989</v>
      </c>
      <c r="X227" s="92">
        <f t="shared" si="436"/>
        <v>30960</v>
      </c>
      <c r="Y227" s="6">
        <f t="shared" si="437"/>
        <v>2303.3215359999886</v>
      </c>
      <c r="Z227" s="4">
        <f t="shared" si="438"/>
        <v>7.4396690439276103E-2</v>
      </c>
      <c r="AA227" s="4">
        <f t="shared" si="439"/>
        <v>8.8829128493084664E-2</v>
      </c>
      <c r="AB227" s="117">
        <f t="shared" si="440"/>
        <v>0.17428514251851854</v>
      </c>
    </row>
    <row r="228" spans="1:28">
      <c r="A228" s="100" t="s">
        <v>851</v>
      </c>
      <c r="B228">
        <v>135</v>
      </c>
      <c r="C228" s="54">
        <v>99.13</v>
      </c>
      <c r="D228" s="55">
        <v>1.3603000000000001</v>
      </c>
      <c r="E228" s="19">
        <f t="shared" si="422"/>
        <v>0.2198976926666667</v>
      </c>
      <c r="F228" s="37">
        <f t="shared" si="423"/>
        <v>3.9836985185185005E-2</v>
      </c>
      <c r="H228" s="41">
        <f t="shared" si="424"/>
        <v>5.3779929999999752</v>
      </c>
      <c r="I228" t="s">
        <v>7</v>
      </c>
      <c r="J228" s="92" t="s">
        <v>852</v>
      </c>
      <c r="K228" s="77">
        <f t="shared" si="425"/>
        <v>43805</v>
      </c>
      <c r="L228" s="77" t="str">
        <f t="shared" ca="1" si="426"/>
        <v>2019-12-31</v>
      </c>
      <c r="M228" s="79">
        <f t="shared" ca="1" si="427"/>
        <v>3510</v>
      </c>
      <c r="N228" s="95">
        <f t="shared" ca="1" si="428"/>
        <v>0.55924998433048179</v>
      </c>
      <c r="O228" s="85">
        <f t="shared" si="429"/>
        <v>134.84653900000001</v>
      </c>
      <c r="P228" s="85">
        <f t="shared" si="430"/>
        <v>0.15346099999999296</v>
      </c>
      <c r="Q228" s="88">
        <f t="shared" si="431"/>
        <v>0.89897692666666673</v>
      </c>
      <c r="R228" s="6">
        <f t="shared" si="432"/>
        <v>20970.809999999994</v>
      </c>
      <c r="S228" s="101">
        <f t="shared" si="433"/>
        <v>28526.592842999995</v>
      </c>
      <c r="T228" s="101"/>
      <c r="U228" s="101"/>
      <c r="V228" s="102">
        <f t="shared" si="434"/>
        <v>5030.1999999999989</v>
      </c>
      <c r="W228" s="102">
        <f t="shared" si="435"/>
        <v>33556.792842999996</v>
      </c>
      <c r="X228" s="92">
        <f t="shared" si="436"/>
        <v>31095</v>
      </c>
      <c r="Y228" s="6">
        <f t="shared" si="437"/>
        <v>2461.7928429999956</v>
      </c>
      <c r="Z228" s="4">
        <f t="shared" si="438"/>
        <v>7.9170054446052296E-2</v>
      </c>
      <c r="AA228" s="4">
        <f t="shared" si="439"/>
        <v>9.4448944285012493E-2</v>
      </c>
      <c r="AB228" s="117">
        <f t="shared" si="440"/>
        <v>0.1800607074814817</v>
      </c>
    </row>
    <row r="229" spans="1:28">
      <c r="A229" s="100" t="s">
        <v>859</v>
      </c>
      <c r="B229">
        <v>135</v>
      </c>
      <c r="C229" s="54">
        <v>99.29</v>
      </c>
      <c r="D229" s="55">
        <v>1.3581000000000001</v>
      </c>
      <c r="E229" s="19">
        <f t="shared" ref="E229:E233" si="441">10%*Q229+13%</f>
        <v>0.21989716600000003</v>
      </c>
      <c r="F229" s="37">
        <f t="shared" ref="F229:F233" si="442">IF(G229="",($F$1*C229-B229)/B229,H229/B229)</f>
        <v>4.1515325925925911E-2</v>
      </c>
      <c r="H229" s="41">
        <f t="shared" ref="H229:H233" si="443">IF(G229="",$F$1*C229-B229,G229-B229)</f>
        <v>5.6045689999999979</v>
      </c>
      <c r="I229" t="s">
        <v>7</v>
      </c>
      <c r="J229" s="92" t="s">
        <v>860</v>
      </c>
      <c r="K229" s="77">
        <f t="shared" ref="K229:K233" si="444">DATE(MID(J229,1,4),MID(J229,5,2),MID(J229,7,2))</f>
        <v>43808</v>
      </c>
      <c r="L229" s="77" t="str">
        <f t="shared" ref="L229:L233" ca="1" si="445">IF(LEN(J229) &gt; 15,DATE(MID(J229,12,4),MID(J229,16,2),MID(J229,18,2)),TEXT(TODAY(),"yyyy-mm-dd"))</f>
        <v>2019-12-31</v>
      </c>
      <c r="M229" s="79">
        <f t="shared" ref="M229:M233" ca="1" si="446">(L229-K229+1)*B229</f>
        <v>3105</v>
      </c>
      <c r="N229" s="95">
        <f t="shared" ref="N229:N233" ca="1" si="447">H229/M229*365</f>
        <v>0.65883017230273722</v>
      </c>
      <c r="O229" s="85">
        <f t="shared" ref="O229:O233" si="448">D229*C229</f>
        <v>134.84574900000001</v>
      </c>
      <c r="P229" s="85">
        <f t="shared" ref="P229:P233" si="449">B229-O229</f>
        <v>0.15425099999998793</v>
      </c>
      <c r="Q229" s="88">
        <f t="shared" ref="Q229:Q233" si="450">O229/150</f>
        <v>0.89897166000000006</v>
      </c>
      <c r="R229" s="6">
        <f t="shared" ref="R229:R233" si="451">R228+C229-T229</f>
        <v>21070.099999999995</v>
      </c>
      <c r="S229" s="101">
        <f t="shared" ref="S229:S233" si="452">R229*D229</f>
        <v>28615.302809999994</v>
      </c>
      <c r="T229" s="101"/>
      <c r="U229" s="101"/>
      <c r="V229" s="102">
        <f t="shared" ref="V229:V233" si="453">V228+U229</f>
        <v>5030.1999999999989</v>
      </c>
      <c r="W229" s="102">
        <f t="shared" ref="W229:W233" si="454">V229+S229</f>
        <v>33645.502809999991</v>
      </c>
      <c r="X229" s="92">
        <f t="shared" ref="X229:X233" si="455">X228+B229</f>
        <v>31230</v>
      </c>
      <c r="Y229" s="6">
        <f t="shared" ref="Y229:Y233" si="456">W229-X229</f>
        <v>2415.5028099999909</v>
      </c>
      <c r="Z229" s="4">
        <f t="shared" ref="Z229:Z233" si="457">W229/X229-1</f>
        <v>7.7345591098302524E-2</v>
      </c>
      <c r="AA229" s="4">
        <f t="shared" ref="AA229:AA233" si="458">S229/(X229-V229)-1</f>
        <v>9.2195467522652397E-2</v>
      </c>
      <c r="AB229" s="117">
        <f t="shared" ref="AB229:AB233" si="459">IF(E229-F229&lt;0,"达成",E229-F229)</f>
        <v>0.17838184007407412</v>
      </c>
    </row>
    <row r="230" spans="1:28">
      <c r="A230" s="100" t="s">
        <v>861</v>
      </c>
      <c r="B230">
        <v>135</v>
      </c>
      <c r="C230" s="54">
        <v>99.16</v>
      </c>
      <c r="D230" s="55">
        <v>1.3597999999999999</v>
      </c>
      <c r="E230" s="19">
        <f t="shared" si="441"/>
        <v>0.21989184533333334</v>
      </c>
      <c r="F230" s="37">
        <f t="shared" si="442"/>
        <v>4.0151674074073919E-2</v>
      </c>
      <c r="H230" s="41">
        <f t="shared" si="443"/>
        <v>5.4204759999999794</v>
      </c>
      <c r="I230" t="s">
        <v>7</v>
      </c>
      <c r="J230" s="92" t="s">
        <v>862</v>
      </c>
      <c r="K230" s="77">
        <f t="shared" si="444"/>
        <v>43809</v>
      </c>
      <c r="L230" s="77" t="str">
        <f t="shared" ca="1" si="445"/>
        <v>2019-12-31</v>
      </c>
      <c r="M230" s="79">
        <f t="shared" ca="1" si="446"/>
        <v>2970</v>
      </c>
      <c r="N230" s="95">
        <f t="shared" ca="1" si="447"/>
        <v>0.66615277441077181</v>
      </c>
      <c r="O230" s="85">
        <f t="shared" si="448"/>
        <v>134.83776799999998</v>
      </c>
      <c r="P230" s="85">
        <f t="shared" si="449"/>
        <v>0.16223200000001725</v>
      </c>
      <c r="Q230" s="88">
        <f t="shared" si="450"/>
        <v>0.8989184533333332</v>
      </c>
      <c r="R230" s="6">
        <f t="shared" si="451"/>
        <v>21169.259999999995</v>
      </c>
      <c r="S230" s="101">
        <f t="shared" si="452"/>
        <v>28785.95974799999</v>
      </c>
      <c r="T230" s="101"/>
      <c r="U230" s="101"/>
      <c r="V230" s="102">
        <f t="shared" si="453"/>
        <v>5030.1999999999989</v>
      </c>
      <c r="W230" s="102">
        <f t="shared" si="454"/>
        <v>33816.159747999991</v>
      </c>
      <c r="X230" s="92">
        <f t="shared" si="455"/>
        <v>31365</v>
      </c>
      <c r="Y230" s="6">
        <f t="shared" si="456"/>
        <v>2451.1597479999909</v>
      </c>
      <c r="Z230" s="4">
        <f t="shared" si="457"/>
        <v>7.8149521696157853E-2</v>
      </c>
      <c r="AA230" s="4">
        <f t="shared" si="458"/>
        <v>9.3076831720764419E-2</v>
      </c>
      <c r="AB230" s="117">
        <f t="shared" si="459"/>
        <v>0.17974017125925942</v>
      </c>
    </row>
    <row r="231" spans="1:28">
      <c r="A231" s="100" t="s">
        <v>863</v>
      </c>
      <c r="B231">
        <v>135</v>
      </c>
      <c r="C231" s="54">
        <v>99.1</v>
      </c>
      <c r="D231" s="55">
        <v>1.3607</v>
      </c>
      <c r="E231" s="19">
        <f t="shared" si="441"/>
        <v>0.21989691333333333</v>
      </c>
      <c r="F231" s="37">
        <f t="shared" si="442"/>
        <v>3.9522296296296083E-2</v>
      </c>
      <c r="H231" s="41">
        <f t="shared" si="443"/>
        <v>5.3355099999999709</v>
      </c>
      <c r="I231" t="s">
        <v>7</v>
      </c>
      <c r="J231" s="92" t="s">
        <v>864</v>
      </c>
      <c r="K231" s="77">
        <f t="shared" si="444"/>
        <v>43810</v>
      </c>
      <c r="L231" s="77" t="str">
        <f t="shared" ca="1" si="445"/>
        <v>2019-12-31</v>
      </c>
      <c r="M231" s="79">
        <f t="shared" ca="1" si="446"/>
        <v>2835</v>
      </c>
      <c r="N231" s="95">
        <f t="shared" ca="1" si="447"/>
        <v>0.68693514991181281</v>
      </c>
      <c r="O231" s="85">
        <f t="shared" si="448"/>
        <v>134.84537</v>
      </c>
      <c r="P231" s="85">
        <f t="shared" si="449"/>
        <v>0.15462999999999738</v>
      </c>
      <c r="Q231" s="88">
        <f t="shared" si="450"/>
        <v>0.89896913333333339</v>
      </c>
      <c r="R231" s="6">
        <f t="shared" si="451"/>
        <v>21268.359999999993</v>
      </c>
      <c r="S231" s="101">
        <f t="shared" si="452"/>
        <v>28939.857451999993</v>
      </c>
      <c r="T231" s="101"/>
      <c r="U231" s="101"/>
      <c r="V231" s="102">
        <f t="shared" si="453"/>
        <v>5030.1999999999989</v>
      </c>
      <c r="W231" s="102">
        <f t="shared" si="454"/>
        <v>33970.057451999994</v>
      </c>
      <c r="X231" s="92">
        <f t="shared" si="455"/>
        <v>31500</v>
      </c>
      <c r="Y231" s="6">
        <f t="shared" si="456"/>
        <v>2470.0574519999936</v>
      </c>
      <c r="Z231" s="4">
        <f t="shared" si="457"/>
        <v>7.8414522285713995E-2</v>
      </c>
      <c r="AA231" s="4">
        <f t="shared" si="458"/>
        <v>9.3316060264905243E-2</v>
      </c>
      <c r="AB231" s="117">
        <f t="shared" si="459"/>
        <v>0.18037461703703725</v>
      </c>
    </row>
    <row r="232" spans="1:28">
      <c r="A232" s="100" t="s">
        <v>865</v>
      </c>
      <c r="B232">
        <v>135</v>
      </c>
      <c r="C232" s="54">
        <v>99.37</v>
      </c>
      <c r="D232" s="55">
        <v>1.357</v>
      </c>
      <c r="E232" s="19">
        <f t="shared" si="441"/>
        <v>0.21989672666666668</v>
      </c>
      <c r="F232" s="37">
        <f t="shared" si="442"/>
        <v>4.2354496296296368E-2</v>
      </c>
      <c r="H232" s="41">
        <f t="shared" si="443"/>
        <v>5.7178570000000093</v>
      </c>
      <c r="I232" t="s">
        <v>7</v>
      </c>
      <c r="J232" s="92" t="s">
        <v>866</v>
      </c>
      <c r="K232" s="77">
        <f t="shared" si="444"/>
        <v>43811</v>
      </c>
      <c r="L232" s="77" t="str">
        <f t="shared" ca="1" si="445"/>
        <v>2019-12-31</v>
      </c>
      <c r="M232" s="79">
        <f t="shared" ca="1" si="446"/>
        <v>2700</v>
      </c>
      <c r="N232" s="95">
        <f t="shared" ca="1" si="447"/>
        <v>0.77296955740740858</v>
      </c>
      <c r="O232" s="85">
        <f t="shared" si="448"/>
        <v>134.84509</v>
      </c>
      <c r="P232" s="85">
        <f t="shared" si="449"/>
        <v>0.15491000000000099</v>
      </c>
      <c r="Q232" s="88">
        <f t="shared" si="450"/>
        <v>0.89896726666666671</v>
      </c>
      <c r="R232" s="6">
        <f t="shared" si="451"/>
        <v>21367.729999999992</v>
      </c>
      <c r="S232" s="101">
        <f t="shared" si="452"/>
        <v>28996.00960999999</v>
      </c>
      <c r="T232" s="101"/>
      <c r="U232" s="101"/>
      <c r="V232" s="102">
        <f t="shared" si="453"/>
        <v>5030.1999999999989</v>
      </c>
      <c r="W232" s="102">
        <f t="shared" si="454"/>
        <v>34026.209609999991</v>
      </c>
      <c r="X232" s="92">
        <f t="shared" si="455"/>
        <v>31635</v>
      </c>
      <c r="Y232" s="6">
        <f t="shared" si="456"/>
        <v>2391.2096099999908</v>
      </c>
      <c r="Z232" s="4">
        <f t="shared" si="457"/>
        <v>7.5587469890943337E-2</v>
      </c>
      <c r="AA232" s="4">
        <f t="shared" si="458"/>
        <v>8.9878879375149934E-2</v>
      </c>
      <c r="AB232" s="117">
        <f t="shared" si="459"/>
        <v>0.17754223037037031</v>
      </c>
    </row>
    <row r="233" spans="1:28">
      <c r="A233" s="100" t="s">
        <v>867</v>
      </c>
      <c r="B233">
        <v>135</v>
      </c>
      <c r="C233" s="54">
        <v>97.58</v>
      </c>
      <c r="D233" s="55">
        <v>1.3818999999999999</v>
      </c>
      <c r="E233" s="19">
        <f t="shared" si="441"/>
        <v>0.21989720133333335</v>
      </c>
      <c r="F233" s="37">
        <f t="shared" si="442"/>
        <v>2.3578059259259126E-2</v>
      </c>
      <c r="H233" s="41">
        <f t="shared" si="443"/>
        <v>3.183037999999982</v>
      </c>
      <c r="I233" t="s">
        <v>7</v>
      </c>
      <c r="J233" s="92" t="s">
        <v>868</v>
      </c>
      <c r="K233" s="77">
        <f t="shared" si="444"/>
        <v>43812</v>
      </c>
      <c r="L233" s="77" t="str">
        <f t="shared" ca="1" si="445"/>
        <v>2019-12-31</v>
      </c>
      <c r="M233" s="79">
        <f t="shared" ca="1" si="446"/>
        <v>2565</v>
      </c>
      <c r="N233" s="95">
        <f t="shared" ca="1" si="447"/>
        <v>0.4529469278752411</v>
      </c>
      <c r="O233" s="85">
        <f t="shared" si="448"/>
        <v>134.84580199999999</v>
      </c>
      <c r="P233" s="85">
        <f t="shared" si="449"/>
        <v>0.15419800000000805</v>
      </c>
      <c r="Q233" s="88">
        <f t="shared" si="450"/>
        <v>0.89897201333333332</v>
      </c>
      <c r="R233" s="6">
        <f t="shared" si="451"/>
        <v>21465.309999999994</v>
      </c>
      <c r="S233" s="101">
        <f t="shared" si="452"/>
        <v>29662.911888999988</v>
      </c>
      <c r="T233" s="101"/>
      <c r="U233" s="101"/>
      <c r="V233" s="102">
        <f t="shared" si="453"/>
        <v>5030.1999999999989</v>
      </c>
      <c r="W233" s="102">
        <f t="shared" si="454"/>
        <v>34693.111888999985</v>
      </c>
      <c r="X233" s="92">
        <f t="shared" si="455"/>
        <v>31770</v>
      </c>
      <c r="Y233" s="6">
        <f t="shared" si="456"/>
        <v>2923.1118889999852</v>
      </c>
      <c r="Z233" s="4">
        <f t="shared" si="457"/>
        <v>9.2008558042177668E-2</v>
      </c>
      <c r="AA233" s="4">
        <f t="shared" si="458"/>
        <v>0.10931689425500513</v>
      </c>
      <c r="AB233" s="117">
        <f t="shared" si="459"/>
        <v>0.19631914207407422</v>
      </c>
    </row>
    <row r="234" spans="1:28">
      <c r="A234" s="100" t="s">
        <v>885</v>
      </c>
      <c r="B234">
        <v>135</v>
      </c>
      <c r="C234" s="54">
        <v>97.14</v>
      </c>
      <c r="D234" s="55">
        <v>1.3880999999999999</v>
      </c>
      <c r="E234" s="19">
        <f t="shared" ref="E234:E238" si="460">10%*Q234+13%</f>
        <v>0.21989335600000001</v>
      </c>
      <c r="F234" s="37">
        <f t="shared" ref="F234:F238" si="461">IF(G234="",($F$1*C234-B234)/B234,H234/B234)</f>
        <v>1.8962622222222256E-2</v>
      </c>
      <c r="H234" s="41">
        <f t="shared" ref="H234:H238" si="462">IF(G234="",$F$1*C234-B234,G234-B234)</f>
        <v>2.5599540000000047</v>
      </c>
      <c r="I234" t="s">
        <v>7</v>
      </c>
      <c r="J234" s="92" t="s">
        <v>886</v>
      </c>
      <c r="K234" s="77">
        <f t="shared" ref="K234:K238" si="463">DATE(MID(J234,1,4),MID(J234,5,2),MID(J234,7,2))</f>
        <v>43815</v>
      </c>
      <c r="L234" s="77" t="str">
        <f t="shared" ref="L234:L238" ca="1" si="464">IF(LEN(J234) &gt; 15,DATE(MID(J234,12,4),MID(J234,16,2),MID(J234,18,2)),TEXT(TODAY(),"yyyy-mm-dd"))</f>
        <v>2019-12-31</v>
      </c>
      <c r="M234" s="79">
        <f t="shared" ref="M234:M238" ca="1" si="465">(L234-K234+1)*B234</f>
        <v>2160</v>
      </c>
      <c r="N234" s="95">
        <f t="shared" ref="N234:N238" ca="1" si="466">H234/M234*365</f>
        <v>0.43258481944444521</v>
      </c>
      <c r="O234" s="85">
        <f t="shared" ref="O234:O238" si="467">D234*C234</f>
        <v>134.840034</v>
      </c>
      <c r="P234" s="85">
        <f t="shared" ref="P234:P238" si="468">B234-O234</f>
        <v>0.15996599999999717</v>
      </c>
      <c r="Q234" s="88">
        <f t="shared" ref="Q234:Q238" si="469">O234/150</f>
        <v>0.89893356000000002</v>
      </c>
      <c r="R234" s="6">
        <f t="shared" ref="R234:R238" si="470">R233+C234-T234</f>
        <v>21562.449999999993</v>
      </c>
      <c r="S234" s="101">
        <f t="shared" ref="S234:S238" si="471">R234*D234</f>
        <v>29930.836844999987</v>
      </c>
      <c r="T234" s="101"/>
      <c r="U234" s="101"/>
      <c r="V234" s="102">
        <f t="shared" ref="V234:V238" si="472">V233+U234</f>
        <v>5030.1999999999989</v>
      </c>
      <c r="W234" s="102">
        <f t="shared" ref="W234:W238" si="473">V234+S234</f>
        <v>34961.036844999988</v>
      </c>
      <c r="X234" s="92">
        <f t="shared" ref="X234:X238" si="474">X233+B234</f>
        <v>31905</v>
      </c>
      <c r="Y234" s="6">
        <f t="shared" ref="Y234:Y238" si="475">W234-X234</f>
        <v>3056.0368449999878</v>
      </c>
      <c r="Z234" s="4">
        <f t="shared" ref="Z234:Z238" si="476">W234/X234-1</f>
        <v>9.5785514652875436E-2</v>
      </c>
      <c r="AA234" s="4">
        <f t="shared" ref="AA234:AA238" si="477">S234/(X234-V234)-1</f>
        <v>0.11371384512628868</v>
      </c>
      <c r="AB234" s="117">
        <f t="shared" ref="AB234:AB238" si="478">IF(E234-F234&lt;0,"达成",E234-F234)</f>
        <v>0.20093073377777776</v>
      </c>
    </row>
    <row r="235" spans="1:28">
      <c r="A235" s="100" t="s">
        <v>887</v>
      </c>
      <c r="B235">
        <v>135</v>
      </c>
      <c r="C235" s="54">
        <v>95.9</v>
      </c>
      <c r="D235" s="55">
        <v>1.4060999999999999</v>
      </c>
      <c r="E235" s="19">
        <f t="shared" si="460"/>
        <v>0.21989666000000002</v>
      </c>
      <c r="F235" s="37">
        <f t="shared" si="461"/>
        <v>5.9554814814814731E-3</v>
      </c>
      <c r="H235" s="41">
        <f t="shared" si="462"/>
        <v>0.80398999999999887</v>
      </c>
      <c r="I235" t="s">
        <v>7</v>
      </c>
      <c r="J235" s="92" t="s">
        <v>888</v>
      </c>
      <c r="K235" s="77">
        <f t="shared" si="463"/>
        <v>43816</v>
      </c>
      <c r="L235" s="77" t="str">
        <f t="shared" ca="1" si="464"/>
        <v>2019-12-31</v>
      </c>
      <c r="M235" s="79">
        <f t="shared" ca="1" si="465"/>
        <v>2025</v>
      </c>
      <c r="N235" s="95">
        <f t="shared" ca="1" si="466"/>
        <v>0.14491671604938253</v>
      </c>
      <c r="O235" s="85">
        <f t="shared" si="467"/>
        <v>134.84499</v>
      </c>
      <c r="P235" s="85">
        <f t="shared" si="468"/>
        <v>0.15501000000000431</v>
      </c>
      <c r="Q235" s="88">
        <f t="shared" si="469"/>
        <v>0.89896659999999995</v>
      </c>
      <c r="R235" s="6">
        <f t="shared" si="470"/>
        <v>20917.169999999995</v>
      </c>
      <c r="S235" s="101">
        <f t="shared" si="471"/>
        <v>29411.632736999989</v>
      </c>
      <c r="T235" s="101">
        <v>741.18</v>
      </c>
      <c r="U235" s="101">
        <v>1036.96</v>
      </c>
      <c r="V235" s="102">
        <f t="shared" si="472"/>
        <v>6067.1599999999989</v>
      </c>
      <c r="W235" s="102">
        <f t="shared" si="473"/>
        <v>35478.792736999989</v>
      </c>
      <c r="X235" s="92">
        <f t="shared" si="474"/>
        <v>32040</v>
      </c>
      <c r="Y235" s="6">
        <f t="shared" si="475"/>
        <v>3438.7927369999888</v>
      </c>
      <c r="Z235" s="4">
        <f t="shared" si="476"/>
        <v>0.10732811289013688</v>
      </c>
      <c r="AA235" s="4">
        <f t="shared" si="477"/>
        <v>0.13239956573867118</v>
      </c>
      <c r="AB235" s="117">
        <f t="shared" si="478"/>
        <v>0.21394117851851854</v>
      </c>
    </row>
    <row r="236" spans="1:28">
      <c r="A236" s="100" t="s">
        <v>889</v>
      </c>
      <c r="B236">
        <v>135</v>
      </c>
      <c r="C236" s="54">
        <v>96.1</v>
      </c>
      <c r="D236" s="55">
        <v>1.4031</v>
      </c>
      <c r="E236" s="19">
        <f t="shared" si="460"/>
        <v>0.21989194000000001</v>
      </c>
      <c r="F236" s="37">
        <f t="shared" si="461"/>
        <v>8.0534074074071881E-3</v>
      </c>
      <c r="H236" s="41">
        <f t="shared" si="462"/>
        <v>1.0872099999999705</v>
      </c>
      <c r="I236" t="s">
        <v>7</v>
      </c>
      <c r="J236" s="92" t="s">
        <v>890</v>
      </c>
      <c r="K236" s="77">
        <f t="shared" si="463"/>
        <v>43817</v>
      </c>
      <c r="L236" s="77" t="str">
        <f t="shared" ca="1" si="464"/>
        <v>2019-12-31</v>
      </c>
      <c r="M236" s="79">
        <f t="shared" ca="1" si="465"/>
        <v>1890</v>
      </c>
      <c r="N236" s="95">
        <f t="shared" ca="1" si="466"/>
        <v>0.20996383597883028</v>
      </c>
      <c r="O236" s="85">
        <f t="shared" si="467"/>
        <v>134.83790999999999</v>
      </c>
      <c r="P236" s="85">
        <f t="shared" si="468"/>
        <v>0.16209000000000628</v>
      </c>
      <c r="Q236" s="88">
        <f t="shared" si="469"/>
        <v>0.89891939999999992</v>
      </c>
      <c r="R236" s="6">
        <f t="shared" si="470"/>
        <v>21013.269999999993</v>
      </c>
      <c r="S236" s="101">
        <f t="shared" si="471"/>
        <v>29483.719136999989</v>
      </c>
      <c r="T236" s="101"/>
      <c r="U236" s="101"/>
      <c r="V236" s="102">
        <f t="shared" si="472"/>
        <v>6067.1599999999989</v>
      </c>
      <c r="W236" s="102">
        <f t="shared" si="473"/>
        <v>35550.879136999989</v>
      </c>
      <c r="X236" s="92">
        <f t="shared" si="474"/>
        <v>32175</v>
      </c>
      <c r="Y236" s="6">
        <f t="shared" si="475"/>
        <v>3375.879136999989</v>
      </c>
      <c r="Z236" s="4">
        <f t="shared" si="476"/>
        <v>0.10492242850038824</v>
      </c>
      <c r="AA236" s="4">
        <f t="shared" si="477"/>
        <v>0.12930518713918837</v>
      </c>
      <c r="AB236" s="117">
        <f t="shared" si="478"/>
        <v>0.21183853259259283</v>
      </c>
    </row>
    <row r="237" spans="1:28">
      <c r="A237" s="100" t="s">
        <v>891</v>
      </c>
      <c r="B237">
        <v>135</v>
      </c>
      <c r="C237" s="54">
        <v>96.25</v>
      </c>
      <c r="D237" s="55">
        <v>1.401</v>
      </c>
      <c r="E237" s="19">
        <f t="shared" si="460"/>
        <v>0.21989750000000002</v>
      </c>
      <c r="F237" s="37">
        <f t="shared" si="461"/>
        <v>9.626851851851791E-3</v>
      </c>
      <c r="H237" s="41">
        <f t="shared" si="462"/>
        <v>1.2996249999999918</v>
      </c>
      <c r="I237" t="s">
        <v>7</v>
      </c>
      <c r="J237" s="92" t="s">
        <v>892</v>
      </c>
      <c r="K237" s="77">
        <f t="shared" si="463"/>
        <v>43818</v>
      </c>
      <c r="L237" s="77" t="str">
        <f t="shared" ca="1" si="464"/>
        <v>2019-12-31</v>
      </c>
      <c r="M237" s="79">
        <f t="shared" ca="1" si="465"/>
        <v>1755</v>
      </c>
      <c r="N237" s="95">
        <f t="shared" ca="1" si="466"/>
        <v>0.27029237891737717</v>
      </c>
      <c r="O237" s="85">
        <f t="shared" si="467"/>
        <v>134.84625</v>
      </c>
      <c r="P237" s="85">
        <f t="shared" si="468"/>
        <v>0.15375000000000227</v>
      </c>
      <c r="Q237" s="88">
        <f t="shared" si="469"/>
        <v>0.89897499999999997</v>
      </c>
      <c r="R237" s="6">
        <f t="shared" si="470"/>
        <v>21109.519999999993</v>
      </c>
      <c r="S237" s="101">
        <f t="shared" si="471"/>
        <v>29574.437519999992</v>
      </c>
      <c r="T237" s="101"/>
      <c r="U237" s="101"/>
      <c r="V237" s="102">
        <f t="shared" si="472"/>
        <v>6067.1599999999989</v>
      </c>
      <c r="W237" s="102">
        <f t="shared" si="473"/>
        <v>35641.597519999988</v>
      </c>
      <c r="X237" s="92">
        <f t="shared" si="474"/>
        <v>32310</v>
      </c>
      <c r="Y237" s="6">
        <f t="shared" si="475"/>
        <v>3331.5975199999884</v>
      </c>
      <c r="Z237" s="4">
        <f t="shared" si="476"/>
        <v>0.10311351036830674</v>
      </c>
      <c r="AA237" s="4">
        <f t="shared" si="477"/>
        <v>0.12695262860269674</v>
      </c>
      <c r="AB237" s="117">
        <f t="shared" si="478"/>
        <v>0.21027064814814822</v>
      </c>
    </row>
    <row r="238" spans="1:28">
      <c r="A238" s="100" t="s">
        <v>893</v>
      </c>
      <c r="B238" s="165">
        <v>135</v>
      </c>
      <c r="C238" s="54">
        <v>96.46</v>
      </c>
      <c r="D238" s="55">
        <v>1.3978999999999999</v>
      </c>
      <c r="E238" s="19">
        <f t="shared" si="460"/>
        <v>0.21989428933333333</v>
      </c>
      <c r="F238" s="37">
        <f t="shared" si="461"/>
        <v>1.1829674074074025E-2</v>
      </c>
      <c r="H238" s="41">
        <f t="shared" si="462"/>
        <v>1.5970059999999933</v>
      </c>
      <c r="I238" t="s">
        <v>7</v>
      </c>
      <c r="J238" s="92" t="s">
        <v>894</v>
      </c>
      <c r="K238" s="77">
        <f t="shared" si="463"/>
        <v>43819</v>
      </c>
      <c r="L238" s="77" t="str">
        <f t="shared" ca="1" si="464"/>
        <v>2019-12-31</v>
      </c>
      <c r="M238" s="79">
        <f t="shared" ca="1" si="465"/>
        <v>1620</v>
      </c>
      <c r="N238" s="95">
        <f t="shared" ca="1" si="466"/>
        <v>0.35981925308641821</v>
      </c>
      <c r="O238" s="85">
        <f t="shared" si="467"/>
        <v>134.84143399999999</v>
      </c>
      <c r="P238" s="85">
        <f t="shared" si="468"/>
        <v>0.15856600000000753</v>
      </c>
      <c r="Q238" s="88">
        <f t="shared" si="469"/>
        <v>0.89894289333333333</v>
      </c>
      <c r="R238" s="6">
        <f t="shared" si="470"/>
        <v>21205.979999999992</v>
      </c>
      <c r="S238" s="101">
        <f t="shared" si="471"/>
        <v>29643.839441999986</v>
      </c>
      <c r="T238" s="101"/>
      <c r="U238" s="101"/>
      <c r="V238" s="102">
        <f t="shared" si="472"/>
        <v>6067.1599999999989</v>
      </c>
      <c r="W238" s="102">
        <f t="shared" si="473"/>
        <v>35710.999441999986</v>
      </c>
      <c r="X238" s="92">
        <f t="shared" si="474"/>
        <v>32445</v>
      </c>
      <c r="Y238" s="6">
        <f t="shared" si="475"/>
        <v>3265.9994419999857</v>
      </c>
      <c r="Z238" s="4">
        <f t="shared" si="476"/>
        <v>0.1006626426876247</v>
      </c>
      <c r="AA238" s="4">
        <f t="shared" si="477"/>
        <v>0.12381603050135959</v>
      </c>
      <c r="AB238" s="117">
        <f t="shared" si="478"/>
        <v>0.20806461525925929</v>
      </c>
    </row>
    <row r="239" spans="1:28">
      <c r="A239" s="100" t="s">
        <v>905</v>
      </c>
      <c r="B239" s="165">
        <v>135</v>
      </c>
      <c r="C239" s="54">
        <v>97.61</v>
      </c>
      <c r="D239" s="55">
        <v>1.3814</v>
      </c>
      <c r="E239" s="19">
        <f t="shared" ref="E239:E243" si="479">10%*Q239+13%</f>
        <v>0.21989230266666665</v>
      </c>
      <c r="F239" s="37">
        <f t="shared" ref="F239:F243" si="480">IF(G239="",($F$1*C239-B239)/B239,H239/B239)</f>
        <v>2.3892748148148048E-2</v>
      </c>
      <c r="H239" s="41">
        <f t="shared" ref="H239:H243" si="481">IF(G239="",$F$1*C239-B239,G239-B239)</f>
        <v>3.2255209999999863</v>
      </c>
      <c r="I239" t="s">
        <v>7</v>
      </c>
      <c r="J239" s="92" t="s">
        <v>906</v>
      </c>
      <c r="K239" s="77">
        <f t="shared" ref="K239:K243" si="482">DATE(MID(J239,1,4),MID(J239,5,2),MID(J239,7,2))</f>
        <v>43822</v>
      </c>
      <c r="L239" s="77" t="str">
        <f t="shared" ref="L239:L243" ca="1" si="483">IF(LEN(J239) &gt; 15,DATE(MID(J239,12,4),MID(J239,16,2),MID(J239,18,2)),TEXT(TODAY(),"yyyy-mm-dd"))</f>
        <v>2019-12-31</v>
      </c>
      <c r="M239" s="79">
        <f t="shared" ref="M239:M243" ca="1" si="484">(L239-K239+1)*B239</f>
        <v>1215</v>
      </c>
      <c r="N239" s="95">
        <f t="shared" ref="N239:N243" ca="1" si="485">H239/M239*365</f>
        <v>0.96898367489711523</v>
      </c>
      <c r="O239" s="85">
        <f t="shared" ref="O239:O243" si="486">D239*C239</f>
        <v>134.83845399999998</v>
      </c>
      <c r="P239" s="85">
        <f t="shared" ref="P239:P243" si="487">B239-O239</f>
        <v>0.16154600000001551</v>
      </c>
      <c r="Q239" s="88">
        <f t="shared" ref="Q239:Q243" si="488">O239/150</f>
        <v>0.89892302666666657</v>
      </c>
      <c r="R239" s="6">
        <f t="shared" ref="R239:R243" si="489">R238+C239-T239</f>
        <v>21303.589999999993</v>
      </c>
      <c r="S239" s="101">
        <f t="shared" ref="S239:S243" si="490">R239*D239</f>
        <v>29428.779225999988</v>
      </c>
      <c r="T239" s="101"/>
      <c r="U239" s="101"/>
      <c r="V239" s="102">
        <f t="shared" ref="V239:V243" si="491">V238+U239</f>
        <v>6067.1599999999989</v>
      </c>
      <c r="W239" s="102">
        <f t="shared" ref="W239:W243" si="492">V239+S239</f>
        <v>35495.939225999988</v>
      </c>
      <c r="X239" s="92">
        <f t="shared" ref="X239:X243" si="493">X238+B239</f>
        <v>32580</v>
      </c>
      <c r="Y239" s="6">
        <f t="shared" ref="Y239:Y243" si="494">W239-X239</f>
        <v>2915.9392259999877</v>
      </c>
      <c r="Z239" s="4">
        <f t="shared" ref="Z239:Z243" si="495">W239/X239-1</f>
        <v>8.9500897053406581E-2</v>
      </c>
      <c r="AA239" s="4">
        <f t="shared" ref="AA239:AA243" si="496">S239/(X239-V239)-1</f>
        <v>0.1099821530247227</v>
      </c>
      <c r="AB239" s="117">
        <f t="shared" ref="AB239:AB243" si="497">IF(E239-F239&lt;0,"达成",E239-F239)</f>
        <v>0.19599955451851861</v>
      </c>
    </row>
    <row r="240" spans="1:28">
      <c r="A240" s="100" t="s">
        <v>907</v>
      </c>
      <c r="B240" s="165">
        <v>135</v>
      </c>
      <c r="C240" s="54">
        <v>97.02</v>
      </c>
      <c r="D240" s="55">
        <v>1.3897999999999999</v>
      </c>
      <c r="E240" s="19">
        <f t="shared" si="479"/>
        <v>0.219892264</v>
      </c>
      <c r="F240" s="37">
        <f t="shared" si="480"/>
        <v>1.7703866666666575E-2</v>
      </c>
      <c r="H240" s="41">
        <f t="shared" si="481"/>
        <v>2.3900219999999877</v>
      </c>
      <c r="I240" t="s">
        <v>7</v>
      </c>
      <c r="J240" s="92" t="s">
        <v>908</v>
      </c>
      <c r="K240" s="77">
        <f t="shared" si="482"/>
        <v>43823</v>
      </c>
      <c r="L240" s="77" t="str">
        <f t="shared" ca="1" si="483"/>
        <v>2019-12-31</v>
      </c>
      <c r="M240" s="79">
        <f t="shared" ca="1" si="484"/>
        <v>1080</v>
      </c>
      <c r="N240" s="95">
        <f t="shared" ca="1" si="485"/>
        <v>0.80773891666666242</v>
      </c>
      <c r="O240" s="85">
        <f t="shared" si="486"/>
        <v>134.83839599999999</v>
      </c>
      <c r="P240" s="85">
        <f t="shared" si="487"/>
        <v>0.16160400000001118</v>
      </c>
      <c r="Q240" s="88">
        <f t="shared" si="488"/>
        <v>0.89892263999999988</v>
      </c>
      <c r="R240" s="6">
        <f t="shared" si="489"/>
        <v>21400.609999999993</v>
      </c>
      <c r="S240" s="101">
        <f t="shared" si="490"/>
        <v>29742.56777799999</v>
      </c>
      <c r="T240" s="101"/>
      <c r="U240" s="101"/>
      <c r="V240" s="102">
        <f t="shared" si="491"/>
        <v>6067.1599999999989</v>
      </c>
      <c r="W240" s="102">
        <f t="shared" si="492"/>
        <v>35809.727777999986</v>
      </c>
      <c r="X240" s="92">
        <f t="shared" si="493"/>
        <v>32715</v>
      </c>
      <c r="Y240" s="6">
        <f t="shared" si="494"/>
        <v>3094.7277779999858</v>
      </c>
      <c r="Z240" s="4">
        <f t="shared" si="495"/>
        <v>9.4596600275102638E-2</v>
      </c>
      <c r="AA240" s="4">
        <f t="shared" si="496"/>
        <v>0.11613428247842927</v>
      </c>
      <c r="AB240" s="117">
        <f t="shared" si="497"/>
        <v>0.20218839733333344</v>
      </c>
    </row>
    <row r="241" spans="1:28">
      <c r="A241" s="100" t="s">
        <v>909</v>
      </c>
      <c r="B241" s="165">
        <v>135</v>
      </c>
      <c r="C241" s="54">
        <v>97.06</v>
      </c>
      <c r="D241" s="55">
        <v>1.3893</v>
      </c>
      <c r="E241" s="19">
        <f t="shared" si="479"/>
        <v>0.21989697200000002</v>
      </c>
      <c r="F241" s="37">
        <f t="shared" si="480"/>
        <v>1.8123451851851803E-2</v>
      </c>
      <c r="H241" s="41">
        <f t="shared" si="481"/>
        <v>2.4466659999999933</v>
      </c>
      <c r="I241" t="s">
        <v>7</v>
      </c>
      <c r="J241" s="92" t="s">
        <v>910</v>
      </c>
      <c r="K241" s="77">
        <f t="shared" si="482"/>
        <v>43824</v>
      </c>
      <c r="L241" s="77" t="str">
        <f t="shared" ca="1" si="483"/>
        <v>2019-12-31</v>
      </c>
      <c r="M241" s="79">
        <f t="shared" ca="1" si="484"/>
        <v>945</v>
      </c>
      <c r="N241" s="95">
        <f t="shared" ca="1" si="485"/>
        <v>0.94500856084655838</v>
      </c>
      <c r="O241" s="85">
        <f t="shared" si="486"/>
        <v>134.84545800000001</v>
      </c>
      <c r="P241" s="85">
        <f t="shared" si="487"/>
        <v>0.15454199999999219</v>
      </c>
      <c r="Q241" s="88">
        <f t="shared" si="488"/>
        <v>0.89896972000000008</v>
      </c>
      <c r="R241" s="6">
        <f t="shared" si="489"/>
        <v>21497.669999999995</v>
      </c>
      <c r="S241" s="101">
        <f t="shared" si="490"/>
        <v>29866.712930999991</v>
      </c>
      <c r="T241" s="101"/>
      <c r="U241" s="101"/>
      <c r="V241" s="102">
        <f t="shared" si="491"/>
        <v>6067.1599999999989</v>
      </c>
      <c r="W241" s="102">
        <f t="shared" si="492"/>
        <v>35933.872930999991</v>
      </c>
      <c r="X241" s="92">
        <f t="shared" si="493"/>
        <v>32850</v>
      </c>
      <c r="Y241" s="6">
        <f t="shared" si="494"/>
        <v>3083.8729309999908</v>
      </c>
      <c r="Z241" s="4">
        <f t="shared" si="495"/>
        <v>9.3877410380517112E-2</v>
      </c>
      <c r="AA241" s="4">
        <f t="shared" si="496"/>
        <v>0.11514361176783305</v>
      </c>
      <c r="AB241" s="117">
        <f t="shared" si="497"/>
        <v>0.20177352014814823</v>
      </c>
    </row>
    <row r="242" spans="1:28">
      <c r="A242" s="100" t="s">
        <v>911</v>
      </c>
      <c r="B242" s="165">
        <v>135</v>
      </c>
      <c r="C242" s="54">
        <v>96.26</v>
      </c>
      <c r="D242" s="55">
        <v>1.4008</v>
      </c>
      <c r="E242" s="19">
        <f t="shared" si="479"/>
        <v>0.21989400533333336</v>
      </c>
      <c r="F242" s="37">
        <f t="shared" si="480"/>
        <v>9.7317481481480981E-3</v>
      </c>
      <c r="H242" s="41">
        <f t="shared" si="481"/>
        <v>1.3137859999999932</v>
      </c>
      <c r="I242" t="s">
        <v>7</v>
      </c>
      <c r="J242" s="92" t="s">
        <v>912</v>
      </c>
      <c r="K242" s="77">
        <f t="shared" si="482"/>
        <v>43825</v>
      </c>
      <c r="L242" s="77" t="str">
        <f t="shared" ca="1" si="483"/>
        <v>2019-12-31</v>
      </c>
      <c r="M242" s="79">
        <f t="shared" ca="1" si="484"/>
        <v>810</v>
      </c>
      <c r="N242" s="95">
        <f t="shared" ca="1" si="485"/>
        <v>0.59201467901234262</v>
      </c>
      <c r="O242" s="85">
        <f t="shared" si="486"/>
        <v>134.84100800000002</v>
      </c>
      <c r="P242" s="85">
        <f t="shared" si="487"/>
        <v>0.15899199999998359</v>
      </c>
      <c r="Q242" s="88">
        <f t="shared" si="488"/>
        <v>0.89894005333333349</v>
      </c>
      <c r="R242" s="6">
        <f t="shared" si="489"/>
        <v>21593.929999999993</v>
      </c>
      <c r="S242" s="101">
        <f t="shared" si="490"/>
        <v>30248.777143999992</v>
      </c>
      <c r="T242" s="101"/>
      <c r="U242" s="101"/>
      <c r="V242" s="102">
        <f t="shared" si="491"/>
        <v>6067.1599999999989</v>
      </c>
      <c r="W242" s="102">
        <f t="shared" si="492"/>
        <v>36315.937143999989</v>
      </c>
      <c r="X242" s="92">
        <f t="shared" si="493"/>
        <v>32985</v>
      </c>
      <c r="Y242" s="6">
        <f t="shared" si="494"/>
        <v>3330.9371439999886</v>
      </c>
      <c r="Z242" s="4">
        <f t="shared" si="495"/>
        <v>0.10098339075337237</v>
      </c>
      <c r="AA242" s="4">
        <f t="shared" si="496"/>
        <v>0.1237445925824654</v>
      </c>
      <c r="AB242" s="117">
        <f t="shared" si="497"/>
        <v>0.21016225718518527</v>
      </c>
    </row>
    <row r="243" spans="1:28">
      <c r="A243" s="100" t="s">
        <v>913</v>
      </c>
      <c r="B243" s="165">
        <v>135</v>
      </c>
      <c r="C243" s="54">
        <v>96.34</v>
      </c>
      <c r="D243" s="55">
        <v>1.3996</v>
      </c>
      <c r="E243" s="19">
        <f t="shared" si="479"/>
        <v>0.21989164266666666</v>
      </c>
      <c r="F243" s="37">
        <f t="shared" si="480"/>
        <v>1.0570918518518553E-2</v>
      </c>
      <c r="H243" s="41">
        <f t="shared" si="481"/>
        <v>1.4270740000000046</v>
      </c>
      <c r="I243" t="s">
        <v>7</v>
      </c>
      <c r="J243" s="92" t="s">
        <v>914</v>
      </c>
      <c r="K243" s="77">
        <f t="shared" si="482"/>
        <v>43826</v>
      </c>
      <c r="L243" s="77" t="str">
        <f t="shared" ca="1" si="483"/>
        <v>2019-12-31</v>
      </c>
      <c r="M243" s="79">
        <f t="shared" ca="1" si="484"/>
        <v>675</v>
      </c>
      <c r="N243" s="95">
        <f t="shared" ca="1" si="485"/>
        <v>0.77167705185185442</v>
      </c>
      <c r="O243" s="85">
        <f t="shared" si="486"/>
        <v>134.83746400000001</v>
      </c>
      <c r="P243" s="85">
        <f t="shared" si="487"/>
        <v>0.16253599999998869</v>
      </c>
      <c r="Q243" s="88">
        <f t="shared" si="488"/>
        <v>0.89891642666666671</v>
      </c>
      <c r="R243" s="6">
        <f t="shared" si="489"/>
        <v>21690.269999999993</v>
      </c>
      <c r="S243" s="101">
        <f t="shared" si="490"/>
        <v>30357.70189199999</v>
      </c>
      <c r="T243" s="101"/>
      <c r="U243" s="101"/>
      <c r="V243" s="102">
        <f t="shared" si="491"/>
        <v>6067.1599999999989</v>
      </c>
      <c r="W243" s="102">
        <f t="shared" si="492"/>
        <v>36424.861891999986</v>
      </c>
      <c r="X243" s="92">
        <f t="shared" si="493"/>
        <v>33120</v>
      </c>
      <c r="Y243" s="6">
        <f t="shared" si="494"/>
        <v>3304.8618919999863</v>
      </c>
      <c r="Z243" s="4">
        <f t="shared" si="495"/>
        <v>9.9784477415458595E-2</v>
      </c>
      <c r="AA243" s="4">
        <f t="shared" si="496"/>
        <v>0.12216321436122746</v>
      </c>
      <c r="AB243" s="117">
        <f t="shared" si="497"/>
        <v>0.20932072414814812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243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 E26:E28 E34:E243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244"/>
  <sheetViews>
    <sheetView zoomScaleNormal="100" workbookViewId="0">
      <pane xSplit="1" ySplit="1" topLeftCell="B141" activePane="bottomRight" state="frozen"/>
      <selection activeCell="D23" sqref="D23"/>
      <selection pane="topRight" activeCell="D23" sqref="D23"/>
      <selection pane="bottomLeft" activeCell="D23" sqref="D23"/>
      <selection pane="bottomRight" activeCell="C146" sqref="C146"/>
    </sheetView>
  </sheetViews>
  <sheetFormatPr baseColWidth="10" defaultRowHeight="16"/>
  <cols>
    <col min="1" max="1" width="13.5" style="92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4" customWidth="1"/>
    <col min="7" max="7" width="9.1640625" style="32" customWidth="1"/>
    <col min="8" max="8" width="8.33203125" style="41" customWidth="1"/>
    <col min="9" max="9" width="3.5" customWidth="1"/>
    <col min="10" max="10" width="10.1640625" style="92" customWidth="1"/>
    <col min="11" max="11" width="2.5" style="81" customWidth="1"/>
    <col min="12" max="12" width="2.6640625" style="80" customWidth="1"/>
    <col min="13" max="13" width="3.33203125" style="81" customWidth="1"/>
    <col min="14" max="14" width="6" style="106" customWidth="1"/>
    <col min="15" max="16" width="3.83203125" style="86" customWidth="1"/>
    <col min="17" max="17" width="3.6640625" style="76" customWidth="1"/>
    <col min="18" max="18" width="9.1640625" customWidth="1"/>
    <col min="19" max="20" width="6.33203125" style="92" customWidth="1"/>
    <col min="21" max="21" width="6.33203125" style="109" customWidth="1"/>
    <col min="22" max="24" width="6.33203125" style="92" customWidth="1"/>
    <col min="25" max="25" width="10" customWidth="1"/>
    <col min="26" max="27" width="16.33203125" customWidth="1"/>
    <col min="28" max="28" width="7" style="114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64">
        <v>1.0327</v>
      </c>
      <c r="G1" s="31" t="s">
        <v>50</v>
      </c>
      <c r="H1" s="75" t="str">
        <f>"盈利"&amp;ROUND(SUM(H2:H19931),2)</f>
        <v>盈利3078.57</v>
      </c>
      <c r="I1" s="20" t="s">
        <v>6</v>
      </c>
      <c r="J1" s="47" t="s">
        <v>2</v>
      </c>
      <c r="K1" s="162" t="s">
        <v>616</v>
      </c>
      <c r="L1" s="163" t="s">
        <v>617</v>
      </c>
      <c r="M1" s="162" t="s">
        <v>618</v>
      </c>
      <c r="N1" s="107" t="str">
        <f ca="1">TEXT(ROUND(SUM(H2:H19928)/SUM(M2:M19928)*365,4),"0.00%"
&amp;
" 
年化")</f>
        <v>21.90% 
年化</v>
      </c>
      <c r="O1" s="84" t="s">
        <v>10</v>
      </c>
      <c r="P1" s="87" t="s">
        <v>8</v>
      </c>
      <c r="Q1" s="89" t="s">
        <v>619</v>
      </c>
      <c r="R1" s="20" t="s">
        <v>34</v>
      </c>
      <c r="S1" s="110" t="s">
        <v>33</v>
      </c>
      <c r="T1" s="111" t="s">
        <v>35</v>
      </c>
      <c r="U1" s="111" t="s">
        <v>36</v>
      </c>
      <c r="V1" s="111" t="s">
        <v>37</v>
      </c>
      <c r="W1" s="111" t="s">
        <v>38</v>
      </c>
      <c r="X1" s="110" t="s">
        <v>28</v>
      </c>
      <c r="Y1" s="20" t="s">
        <v>363</v>
      </c>
      <c r="Z1" t="s">
        <v>364</v>
      </c>
      <c r="AA1" s="17" t="s">
        <v>43</v>
      </c>
      <c r="AB1" s="17" t="s">
        <v>878</v>
      </c>
    </row>
    <row r="2" spans="1:28">
      <c r="A2" s="98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148">
        <v>0.26273333333333332</v>
      </c>
      <c r="G2" s="26">
        <v>189.41</v>
      </c>
      <c r="H2" s="39">
        <v>39.409999999999997</v>
      </c>
      <c r="I2" s="22" t="s">
        <v>11</v>
      </c>
      <c r="J2" s="94" t="s">
        <v>276</v>
      </c>
      <c r="K2" s="151">
        <v>43467</v>
      </c>
      <c r="L2" s="152">
        <v>43529</v>
      </c>
      <c r="M2" s="153">
        <v>9450</v>
      </c>
      <c r="N2" s="154">
        <v>1.5221851851851851</v>
      </c>
      <c r="O2" s="143">
        <v>150.003288</v>
      </c>
      <c r="P2" s="143">
        <v>3.2879999999977372E-3</v>
      </c>
      <c r="Q2" s="144">
        <v>1.00002192</v>
      </c>
      <c r="R2" s="22">
        <v>206.73</v>
      </c>
      <c r="S2" s="146">
        <v>150.003288</v>
      </c>
      <c r="T2" s="146"/>
      <c r="U2" s="155"/>
      <c r="V2" s="94">
        <v>0</v>
      </c>
      <c r="W2" s="147">
        <v>150.003288</v>
      </c>
      <c r="X2" s="94">
        <v>150</v>
      </c>
      <c r="Y2" s="145">
        <v>3.2879999999977372E-3</v>
      </c>
      <c r="Z2" s="148">
        <v>2.1920000000008599E-5</v>
      </c>
      <c r="AA2" s="148">
        <v>2.1920000000008599E-5</v>
      </c>
      <c r="AB2" s="156" t="s">
        <v>874</v>
      </c>
    </row>
    <row r="3" spans="1:28">
      <c r="A3" s="98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148">
        <v>0.26806666666666673</v>
      </c>
      <c r="G3" s="26">
        <v>190.21</v>
      </c>
      <c r="H3" s="39">
        <v>40.210000000000008</v>
      </c>
      <c r="I3" s="22" t="s">
        <v>11</v>
      </c>
      <c r="J3" s="94" t="s">
        <v>277</v>
      </c>
      <c r="K3" s="151">
        <v>43468</v>
      </c>
      <c r="L3" s="152">
        <v>43529</v>
      </c>
      <c r="M3" s="153">
        <v>9300</v>
      </c>
      <c r="N3" s="154">
        <v>1.5781344086021507</v>
      </c>
      <c r="O3" s="143">
        <v>149.99822500000002</v>
      </c>
      <c r="P3" s="143">
        <v>-1.7749999999807642E-3</v>
      </c>
      <c r="Q3" s="144">
        <v>0.99998816666666679</v>
      </c>
      <c r="R3" s="22">
        <v>414.34000000000003</v>
      </c>
      <c r="S3" s="146">
        <v>299.36065000000002</v>
      </c>
      <c r="T3" s="146"/>
      <c r="U3" s="155"/>
      <c r="V3" s="94">
        <v>0</v>
      </c>
      <c r="W3" s="147">
        <v>299.36065000000002</v>
      </c>
      <c r="X3" s="94">
        <v>300</v>
      </c>
      <c r="Y3" s="145">
        <v>-0.63934999999997899</v>
      </c>
      <c r="Z3" s="148">
        <v>-2.131166666666573E-3</v>
      </c>
      <c r="AA3" s="148">
        <v>-2.131166666666573E-3</v>
      </c>
      <c r="AB3" s="156" t="s">
        <v>874</v>
      </c>
    </row>
    <row r="4" spans="1:28">
      <c r="A4" s="98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148">
        <v>0.24046666666666663</v>
      </c>
      <c r="G4" s="26">
        <v>186.07</v>
      </c>
      <c r="H4" s="39">
        <v>36.069999999999993</v>
      </c>
      <c r="I4" s="22" t="s">
        <v>11</v>
      </c>
      <c r="J4" s="94" t="s">
        <v>278</v>
      </c>
      <c r="K4" s="151">
        <v>43469</v>
      </c>
      <c r="L4" s="152">
        <v>43529</v>
      </c>
      <c r="M4" s="153">
        <v>9150</v>
      </c>
      <c r="N4" s="154">
        <v>1.4388579234972674</v>
      </c>
      <c r="O4" s="143">
        <v>150.002274</v>
      </c>
      <c r="P4" s="143">
        <v>2.2739999999998872E-3</v>
      </c>
      <c r="Q4" s="144">
        <v>1.00001516</v>
      </c>
      <c r="R4" s="22">
        <v>617.43000000000006</v>
      </c>
      <c r="S4" s="146">
        <v>456.03379800000005</v>
      </c>
      <c r="T4" s="146"/>
      <c r="U4" s="155"/>
      <c r="V4" s="94">
        <v>0</v>
      </c>
      <c r="W4" s="147">
        <v>456.03379800000005</v>
      </c>
      <c r="X4" s="94">
        <v>450</v>
      </c>
      <c r="Y4" s="145">
        <v>6.0337980000000471</v>
      </c>
      <c r="Z4" s="148">
        <v>1.3408440000000077E-2</v>
      </c>
      <c r="AA4" s="148">
        <v>1.3408440000000077E-2</v>
      </c>
      <c r="AB4" s="156" t="s">
        <v>874</v>
      </c>
    </row>
    <row r="5" spans="1:28">
      <c r="A5" s="98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148">
        <v>0.23953333333333338</v>
      </c>
      <c r="G5" s="26">
        <v>185.93</v>
      </c>
      <c r="H5" s="39">
        <v>35.930000000000007</v>
      </c>
      <c r="I5" s="22" t="s">
        <v>11</v>
      </c>
      <c r="J5" s="94" t="s">
        <v>279</v>
      </c>
      <c r="K5" s="151">
        <v>43472</v>
      </c>
      <c r="L5" s="152">
        <v>43530</v>
      </c>
      <c r="M5" s="153">
        <v>8850</v>
      </c>
      <c r="N5" s="154">
        <v>1.4818587570621473</v>
      </c>
      <c r="O5" s="143">
        <v>149.999616</v>
      </c>
      <c r="P5" s="143">
        <v>-3.8399999999683132E-4</v>
      </c>
      <c r="Q5" s="144">
        <v>0.99999744000000002</v>
      </c>
      <c r="R5" s="22">
        <v>817.11000000000013</v>
      </c>
      <c r="S5" s="146">
        <v>613.81303200000013</v>
      </c>
      <c r="T5" s="146"/>
      <c r="U5" s="155"/>
      <c r="V5" s="94">
        <v>0</v>
      </c>
      <c r="W5" s="147">
        <v>613.81303200000013</v>
      </c>
      <c r="X5" s="94">
        <v>600</v>
      </c>
      <c r="Y5" s="145">
        <v>13.813032000000135</v>
      </c>
      <c r="Z5" s="148">
        <v>2.3021720000000245E-2</v>
      </c>
      <c r="AA5" s="148">
        <v>2.3021720000000245E-2</v>
      </c>
      <c r="AB5" s="156" t="s">
        <v>874</v>
      </c>
    </row>
    <row r="6" spans="1:28">
      <c r="A6" s="98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148">
        <v>0.2425333333333333</v>
      </c>
      <c r="G6" s="26">
        <v>186.38</v>
      </c>
      <c r="H6" s="39">
        <v>36.379999999999995</v>
      </c>
      <c r="I6" s="22" t="s">
        <v>11</v>
      </c>
      <c r="J6" s="94" t="s">
        <v>280</v>
      </c>
      <c r="K6" s="151">
        <v>43473</v>
      </c>
      <c r="L6" s="152">
        <v>43530</v>
      </c>
      <c r="M6" s="153">
        <v>8700</v>
      </c>
      <c r="N6" s="154">
        <v>1.5262873563218391</v>
      </c>
      <c r="O6" s="143">
        <v>149.99990399999999</v>
      </c>
      <c r="P6" s="143">
        <v>-9.6000000013418685E-5</v>
      </c>
      <c r="Q6" s="144">
        <v>0.99999935999999989</v>
      </c>
      <c r="R6" s="22">
        <v>1017.2700000000001</v>
      </c>
      <c r="S6" s="146">
        <v>762.34213799999998</v>
      </c>
      <c r="T6" s="146"/>
      <c r="U6" s="155"/>
      <c r="V6" s="94">
        <v>0</v>
      </c>
      <c r="W6" s="147">
        <v>762.34213799999998</v>
      </c>
      <c r="X6" s="94">
        <v>750</v>
      </c>
      <c r="Y6" s="145">
        <v>12.342137999999977</v>
      </c>
      <c r="Z6" s="148">
        <v>1.6456183999999929E-2</v>
      </c>
      <c r="AA6" s="148">
        <v>1.6456183999999929E-2</v>
      </c>
      <c r="AB6" s="156" t="s">
        <v>874</v>
      </c>
    </row>
    <row r="7" spans="1:28">
      <c r="A7" s="98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148">
        <v>0.23919999999999997</v>
      </c>
      <c r="G7" s="26">
        <v>185.88</v>
      </c>
      <c r="H7" s="39">
        <v>35.879999999999995</v>
      </c>
      <c r="I7" s="22" t="s">
        <v>11</v>
      </c>
      <c r="J7" s="94" t="s">
        <v>281</v>
      </c>
      <c r="K7" s="151">
        <v>43474</v>
      </c>
      <c r="L7" s="152">
        <v>43530</v>
      </c>
      <c r="M7" s="153">
        <v>8550</v>
      </c>
      <c r="N7" s="154">
        <v>1.5317192982456138</v>
      </c>
      <c r="O7" s="143">
        <v>150.001982</v>
      </c>
      <c r="P7" s="143">
        <v>1.9819999999981519E-3</v>
      </c>
      <c r="Q7" s="144">
        <v>1.0000132133333333</v>
      </c>
      <c r="R7" s="22">
        <v>1216.9000000000001</v>
      </c>
      <c r="S7" s="146">
        <v>914.37865999999997</v>
      </c>
      <c r="T7" s="146"/>
      <c r="U7" s="155"/>
      <c r="V7" s="94">
        <v>0</v>
      </c>
      <c r="W7" s="147">
        <v>914.37865999999997</v>
      </c>
      <c r="X7" s="94">
        <v>900</v>
      </c>
      <c r="Y7" s="145">
        <v>14.378659999999968</v>
      </c>
      <c r="Z7" s="148">
        <v>1.5976288888888801E-2</v>
      </c>
      <c r="AA7" s="148">
        <v>1.5976288888888801E-2</v>
      </c>
      <c r="AB7" s="156" t="s">
        <v>874</v>
      </c>
    </row>
    <row r="8" spans="1:28">
      <c r="A8" s="98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148">
        <v>0.24186666666666667</v>
      </c>
      <c r="G8" s="26">
        <v>186.28</v>
      </c>
      <c r="H8" s="39">
        <v>36.28</v>
      </c>
      <c r="I8" s="22" t="s">
        <v>11</v>
      </c>
      <c r="J8" s="94" t="s">
        <v>282</v>
      </c>
      <c r="K8" s="151">
        <v>43475</v>
      </c>
      <c r="L8" s="152">
        <v>43530</v>
      </c>
      <c r="M8" s="153">
        <v>8400</v>
      </c>
      <c r="N8" s="154">
        <v>1.5764523809523809</v>
      </c>
      <c r="O8" s="143">
        <v>150.00248999999999</v>
      </c>
      <c r="P8" s="143">
        <v>2.4899999999945521E-3</v>
      </c>
      <c r="Q8" s="144">
        <v>1.0000165999999999</v>
      </c>
      <c r="R8" s="22">
        <v>1416.8500000000001</v>
      </c>
      <c r="S8" s="146">
        <v>1062.9208700000001</v>
      </c>
      <c r="T8" s="146"/>
      <c r="U8" s="155"/>
      <c r="V8" s="94">
        <v>0</v>
      </c>
      <c r="W8" s="147">
        <v>1062.9208700000001</v>
      </c>
      <c r="X8" s="94">
        <v>1050</v>
      </c>
      <c r="Y8" s="145">
        <v>12.92087000000015</v>
      </c>
      <c r="Z8" s="148">
        <v>1.230559047619062E-2</v>
      </c>
      <c r="AA8" s="148">
        <v>1.230559047619062E-2</v>
      </c>
      <c r="AB8" s="156" t="s">
        <v>874</v>
      </c>
    </row>
    <row r="9" spans="1:28">
      <c r="A9" s="98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148">
        <v>0.23213333333333327</v>
      </c>
      <c r="G9" s="26">
        <v>184.82</v>
      </c>
      <c r="H9" s="39">
        <v>34.819999999999993</v>
      </c>
      <c r="I9" s="22" t="s">
        <v>11</v>
      </c>
      <c r="J9" s="94" t="s">
        <v>283</v>
      </c>
      <c r="K9" s="151">
        <v>43476</v>
      </c>
      <c r="L9" s="152">
        <v>43530</v>
      </c>
      <c r="M9" s="153">
        <v>8250</v>
      </c>
      <c r="N9" s="154">
        <v>1.540521212121212</v>
      </c>
      <c r="O9" s="143">
        <v>149.99889300000001</v>
      </c>
      <c r="P9" s="143">
        <v>-1.1069999999904212E-3</v>
      </c>
      <c r="Q9" s="144">
        <v>0.99999262000000011</v>
      </c>
      <c r="R9" s="22">
        <v>1615.3400000000001</v>
      </c>
      <c r="S9" s="146">
        <v>1220.7124380000002</v>
      </c>
      <c r="T9" s="146"/>
      <c r="U9" s="155"/>
      <c r="V9" s="94">
        <v>0</v>
      </c>
      <c r="W9" s="147">
        <v>1220.7124380000002</v>
      </c>
      <c r="X9" s="94">
        <v>1200</v>
      </c>
      <c r="Y9" s="145">
        <v>20.712438000000247</v>
      </c>
      <c r="Z9" s="148">
        <v>1.7260365000000277E-2</v>
      </c>
      <c r="AA9" s="148">
        <v>1.7260365000000277E-2</v>
      </c>
      <c r="AB9" s="156" t="s">
        <v>874</v>
      </c>
    </row>
    <row r="10" spans="1:28">
      <c r="A10" s="98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148">
        <v>0.24006666666666659</v>
      </c>
      <c r="G10" s="26">
        <v>186.01</v>
      </c>
      <c r="H10" s="39">
        <v>36.009999999999991</v>
      </c>
      <c r="I10" s="22" t="s">
        <v>11</v>
      </c>
      <c r="J10" s="94" t="s">
        <v>284</v>
      </c>
      <c r="K10" s="151">
        <v>43479</v>
      </c>
      <c r="L10" s="152">
        <v>43530</v>
      </c>
      <c r="M10" s="153">
        <v>7800</v>
      </c>
      <c r="N10" s="154">
        <v>1.685083333333333</v>
      </c>
      <c r="O10" s="143">
        <v>149.99978400000001</v>
      </c>
      <c r="P10" s="143">
        <v>-2.159999999946649E-4</v>
      </c>
      <c r="Q10" s="144">
        <v>0.99999855999999998</v>
      </c>
      <c r="R10" s="22">
        <v>1815.1000000000001</v>
      </c>
      <c r="S10" s="146">
        <v>1362.9585900000002</v>
      </c>
      <c r="T10" s="146"/>
      <c r="U10" s="155"/>
      <c r="V10" s="94">
        <v>0</v>
      </c>
      <c r="W10" s="147">
        <v>1362.9585900000002</v>
      </c>
      <c r="X10" s="94">
        <v>1350</v>
      </c>
      <c r="Y10" s="145">
        <v>12.958590000000186</v>
      </c>
      <c r="Z10" s="148">
        <v>9.5989555555557882E-3</v>
      </c>
      <c r="AA10" s="148">
        <v>9.5989555555557882E-3</v>
      </c>
      <c r="AB10" s="156" t="s">
        <v>874</v>
      </c>
    </row>
    <row r="11" spans="1:28">
      <c r="A11" s="9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148">
        <v>0.23879999999999996</v>
      </c>
      <c r="G11" s="26">
        <v>185.82</v>
      </c>
      <c r="H11" s="39">
        <v>35.819999999999993</v>
      </c>
      <c r="I11" s="22" t="s">
        <v>11</v>
      </c>
      <c r="J11" s="94" t="s">
        <v>285</v>
      </c>
      <c r="K11" s="151">
        <v>43480</v>
      </c>
      <c r="L11" s="152">
        <v>43531</v>
      </c>
      <c r="M11" s="153">
        <v>7800</v>
      </c>
      <c r="N11" s="154">
        <v>1.6761923076923073</v>
      </c>
      <c r="O11" s="143">
        <v>150.00071000000003</v>
      </c>
      <c r="P11" s="143">
        <v>7.1000000002641173E-4</v>
      </c>
      <c r="Q11" s="144">
        <v>1.0000047333333335</v>
      </c>
      <c r="R11" s="145">
        <v>2012.21</v>
      </c>
      <c r="S11" s="146">
        <v>1531.2918099999999</v>
      </c>
      <c r="T11" s="146"/>
      <c r="U11" s="155"/>
      <c r="V11" s="94">
        <v>0</v>
      </c>
      <c r="W11" s="147">
        <v>1531.2918099999999</v>
      </c>
      <c r="X11" s="94">
        <v>1500</v>
      </c>
      <c r="Y11" s="145">
        <v>31.291809999999941</v>
      </c>
      <c r="Z11" s="148">
        <v>2.0861206666666687E-2</v>
      </c>
      <c r="AA11" s="148">
        <v>2.0861206666666687E-2</v>
      </c>
      <c r="AB11" s="156" t="s">
        <v>874</v>
      </c>
    </row>
    <row r="12" spans="1:28">
      <c r="A12" s="9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148">
        <v>0.24173333333333327</v>
      </c>
      <c r="G12" s="26">
        <v>186.26</v>
      </c>
      <c r="H12" s="39">
        <v>36.259999999999991</v>
      </c>
      <c r="I12" s="22" t="s">
        <v>11</v>
      </c>
      <c r="J12" s="94" t="s">
        <v>286</v>
      </c>
      <c r="K12" s="151">
        <v>43481</v>
      </c>
      <c r="L12" s="152">
        <v>43531</v>
      </c>
      <c r="M12" s="153">
        <v>7650</v>
      </c>
      <c r="N12" s="154">
        <v>1.730052287581699</v>
      </c>
      <c r="O12" s="143">
        <v>150.002736</v>
      </c>
      <c r="P12" s="143">
        <v>2.7359999999987394E-3</v>
      </c>
      <c r="Q12" s="144">
        <v>1.0000182399999999</v>
      </c>
      <c r="R12" s="145">
        <v>2209.79</v>
      </c>
      <c r="S12" s="146">
        <v>1677.672568</v>
      </c>
      <c r="T12" s="146"/>
      <c r="U12" s="155"/>
      <c r="V12" s="94">
        <v>0</v>
      </c>
      <c r="W12" s="147">
        <v>1677.672568</v>
      </c>
      <c r="X12" s="94">
        <v>1650</v>
      </c>
      <c r="Y12" s="145">
        <v>27.672567999999956</v>
      </c>
      <c r="Z12" s="148">
        <v>1.6771253333333291E-2</v>
      </c>
      <c r="AA12" s="148">
        <v>1.6771253333333291E-2</v>
      </c>
      <c r="AB12" s="156" t="s">
        <v>874</v>
      </c>
    </row>
    <row r="13" spans="1:28">
      <c r="A13" s="98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148">
        <v>0.23526666666666662</v>
      </c>
      <c r="G13" s="26">
        <v>185.29</v>
      </c>
      <c r="H13" s="39">
        <v>35.289999999999992</v>
      </c>
      <c r="I13" s="22" t="s">
        <v>11</v>
      </c>
      <c r="J13" s="94" t="s">
        <v>287</v>
      </c>
      <c r="K13" s="151">
        <v>43482</v>
      </c>
      <c r="L13" s="152">
        <v>43530</v>
      </c>
      <c r="M13" s="153">
        <v>7350</v>
      </c>
      <c r="N13" s="154">
        <v>1.7524965986394554</v>
      </c>
      <c r="O13" s="143">
        <v>149.99866200000002</v>
      </c>
      <c r="P13" s="143">
        <v>-1.3379999999756365E-3</v>
      </c>
      <c r="Q13" s="144">
        <v>0.99999108000000014</v>
      </c>
      <c r="R13" s="145">
        <v>2408.7799999999997</v>
      </c>
      <c r="S13" s="146">
        <v>1815.7383639999998</v>
      </c>
      <c r="T13" s="146"/>
      <c r="U13" s="155"/>
      <c r="V13" s="94">
        <v>0</v>
      </c>
      <c r="W13" s="147">
        <v>1815.7383639999998</v>
      </c>
      <c r="X13" s="94">
        <v>1800</v>
      </c>
      <c r="Y13" s="145">
        <v>15.738363999999819</v>
      </c>
      <c r="Z13" s="148">
        <v>8.743535555555404E-3</v>
      </c>
      <c r="AA13" s="148">
        <v>8.743535555555404E-3</v>
      </c>
      <c r="AB13" s="156" t="s">
        <v>874</v>
      </c>
    </row>
    <row r="14" spans="1:28">
      <c r="A14" s="9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148">
        <v>0.23853333333333335</v>
      </c>
      <c r="G14" s="26">
        <v>185.78</v>
      </c>
      <c r="H14" s="39">
        <v>35.78</v>
      </c>
      <c r="I14" s="22" t="s">
        <v>11</v>
      </c>
      <c r="J14" s="94" t="s">
        <v>288</v>
      </c>
      <c r="K14" s="151">
        <v>43483</v>
      </c>
      <c r="L14" s="152">
        <v>43531</v>
      </c>
      <c r="M14" s="153">
        <v>7350</v>
      </c>
      <c r="N14" s="154">
        <v>1.7768299319727892</v>
      </c>
      <c r="O14" s="143">
        <v>149.99758800000001</v>
      </c>
      <c r="P14" s="143">
        <v>-2.4119999999925312E-3</v>
      </c>
      <c r="Q14" s="144">
        <v>0.99998392000000003</v>
      </c>
      <c r="R14" s="145">
        <v>2605.8599999999997</v>
      </c>
      <c r="S14" s="146">
        <v>1983.3200459999998</v>
      </c>
      <c r="T14" s="146"/>
      <c r="U14" s="155"/>
      <c r="V14" s="94">
        <v>0</v>
      </c>
      <c r="W14" s="147">
        <v>1983.3200459999998</v>
      </c>
      <c r="X14" s="94">
        <v>1950</v>
      </c>
      <c r="Y14" s="145">
        <v>33.32004599999982</v>
      </c>
      <c r="Z14" s="148">
        <v>1.7087203076922908E-2</v>
      </c>
      <c r="AA14" s="148">
        <v>1.7087203076922908E-2</v>
      </c>
      <c r="AB14" s="156" t="s">
        <v>874</v>
      </c>
    </row>
    <row r="15" spans="1:28">
      <c r="A15" s="9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148">
        <v>0.23166666666666666</v>
      </c>
      <c r="G15" s="26">
        <v>184.75</v>
      </c>
      <c r="H15" s="39">
        <v>34.75</v>
      </c>
      <c r="I15" s="22" t="s">
        <v>11</v>
      </c>
      <c r="J15" s="94" t="s">
        <v>289</v>
      </c>
      <c r="K15" s="151">
        <v>43486</v>
      </c>
      <c r="L15" s="152">
        <v>43531</v>
      </c>
      <c r="M15" s="153">
        <v>6900</v>
      </c>
      <c r="N15" s="154">
        <v>1.8382246376811595</v>
      </c>
      <c r="O15" s="143">
        <v>150.00309199999998</v>
      </c>
      <c r="P15" s="143">
        <v>3.0919999999809988E-3</v>
      </c>
      <c r="Q15" s="144">
        <v>1.0000206133333331</v>
      </c>
      <c r="R15" s="145">
        <v>2801.8399999999997</v>
      </c>
      <c r="S15" s="146">
        <v>2144.5283359999999</v>
      </c>
      <c r="T15" s="146"/>
      <c r="U15" s="155"/>
      <c r="V15" s="94">
        <v>0</v>
      </c>
      <c r="W15" s="147">
        <v>2144.5283359999999</v>
      </c>
      <c r="X15" s="94">
        <v>2100</v>
      </c>
      <c r="Y15" s="145">
        <v>44.528335999999854</v>
      </c>
      <c r="Z15" s="148">
        <v>2.120396952380954E-2</v>
      </c>
      <c r="AA15" s="148">
        <v>2.120396952380954E-2</v>
      </c>
      <c r="AB15" s="156" t="s">
        <v>874</v>
      </c>
    </row>
    <row r="16" spans="1:28">
      <c r="A16" s="98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148">
        <v>0.23393333333333335</v>
      </c>
      <c r="G16" s="26">
        <v>185.09</v>
      </c>
      <c r="H16" s="39">
        <v>35.090000000000003</v>
      </c>
      <c r="I16" s="22" t="s">
        <v>11</v>
      </c>
      <c r="J16" s="94" t="s">
        <v>290</v>
      </c>
      <c r="K16" s="151">
        <v>43487</v>
      </c>
      <c r="L16" s="152">
        <v>43530</v>
      </c>
      <c r="M16" s="153">
        <v>6600</v>
      </c>
      <c r="N16" s="154">
        <v>1.9405833333333335</v>
      </c>
      <c r="O16" s="143">
        <v>149.99938800000001</v>
      </c>
      <c r="P16" s="143">
        <v>-6.1199999998962085E-4</v>
      </c>
      <c r="Q16" s="144">
        <v>0.99999592000000004</v>
      </c>
      <c r="R16" s="145">
        <v>3000.62</v>
      </c>
      <c r="S16" s="146">
        <v>2264.2678519999999</v>
      </c>
      <c r="T16" s="146"/>
      <c r="U16" s="155"/>
      <c r="V16" s="94">
        <v>0</v>
      </c>
      <c r="W16" s="147">
        <v>2264.2678519999999</v>
      </c>
      <c r="X16" s="94">
        <v>2250</v>
      </c>
      <c r="Y16" s="145">
        <v>14.267851999999948</v>
      </c>
      <c r="Z16" s="148">
        <v>6.3412675555556408E-3</v>
      </c>
      <c r="AA16" s="148">
        <v>6.3412675555556408E-3</v>
      </c>
      <c r="AB16" s="156" t="s">
        <v>877</v>
      </c>
    </row>
    <row r="17" spans="1:28">
      <c r="A17" s="98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148">
        <v>0.23193333333333327</v>
      </c>
      <c r="G17" s="26">
        <v>184.79</v>
      </c>
      <c r="H17" s="39">
        <v>34.789999999999992</v>
      </c>
      <c r="I17" s="22" t="s">
        <v>11</v>
      </c>
      <c r="J17" s="94" t="s">
        <v>291</v>
      </c>
      <c r="K17" s="151">
        <v>43488</v>
      </c>
      <c r="L17" s="152">
        <v>43530</v>
      </c>
      <c r="M17" s="153">
        <v>6450</v>
      </c>
      <c r="N17" s="154">
        <v>1.9687364341085267</v>
      </c>
      <c r="O17" s="143">
        <v>150.00079600000001</v>
      </c>
      <c r="P17" s="143">
        <v>7.9600000000823457E-4</v>
      </c>
      <c r="Q17" s="144">
        <v>1.0000053066666668</v>
      </c>
      <c r="R17" s="145">
        <v>3199.06</v>
      </c>
      <c r="S17" s="146">
        <v>2418.1694539999999</v>
      </c>
      <c r="T17" s="146"/>
      <c r="U17" s="155"/>
      <c r="V17" s="94">
        <v>0</v>
      </c>
      <c r="W17" s="147">
        <v>2418.1694539999999</v>
      </c>
      <c r="X17" s="94">
        <v>2400</v>
      </c>
      <c r="Y17" s="145">
        <v>18.16945399999986</v>
      </c>
      <c r="Z17" s="148">
        <v>7.5706058333333548E-3</v>
      </c>
      <c r="AA17" s="148">
        <v>7.5706058333333548E-3</v>
      </c>
      <c r="AB17" s="156" t="s">
        <v>877</v>
      </c>
    </row>
    <row r="18" spans="1:28">
      <c r="A18" s="9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148">
        <v>0.24093333333333325</v>
      </c>
      <c r="G18" s="26">
        <v>186.14</v>
      </c>
      <c r="H18" s="39">
        <v>36.139999999999986</v>
      </c>
      <c r="I18" s="22" t="s">
        <v>11</v>
      </c>
      <c r="J18" s="94" t="s">
        <v>292</v>
      </c>
      <c r="K18" s="151">
        <v>43489</v>
      </c>
      <c r="L18" s="152">
        <v>43531</v>
      </c>
      <c r="M18" s="153">
        <v>6450</v>
      </c>
      <c r="N18" s="154">
        <v>2.0451317829457354</v>
      </c>
      <c r="O18" s="143">
        <v>150.00276500000001</v>
      </c>
      <c r="P18" s="143">
        <v>2.7650000000107866E-3</v>
      </c>
      <c r="Q18" s="144">
        <v>1.0000184333333335</v>
      </c>
      <c r="R18" s="145">
        <v>3396.5099999999998</v>
      </c>
      <c r="S18" s="146">
        <v>2580.3286469999998</v>
      </c>
      <c r="T18" s="146"/>
      <c r="U18" s="155"/>
      <c r="V18" s="94">
        <v>0</v>
      </c>
      <c r="W18" s="147">
        <v>2580.3286469999998</v>
      </c>
      <c r="X18" s="94">
        <v>2550</v>
      </c>
      <c r="Y18" s="145">
        <v>30.328646999999819</v>
      </c>
      <c r="Z18" s="148">
        <v>1.1893587058823485E-2</v>
      </c>
      <c r="AA18" s="148">
        <v>1.1893587058823485E-2</v>
      </c>
      <c r="AB18" s="156" t="s">
        <v>877</v>
      </c>
    </row>
    <row r="19" spans="1:28">
      <c r="A19" s="98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148">
        <v>0.23073333333333343</v>
      </c>
      <c r="G19" s="26">
        <v>184.61</v>
      </c>
      <c r="H19" s="39">
        <v>34.610000000000014</v>
      </c>
      <c r="I19" s="22" t="s">
        <v>11</v>
      </c>
      <c r="J19" s="94" t="s">
        <v>293</v>
      </c>
      <c r="K19" s="151">
        <v>43490</v>
      </c>
      <c r="L19" s="152">
        <v>43530</v>
      </c>
      <c r="M19" s="153">
        <v>6150</v>
      </c>
      <c r="N19" s="154">
        <v>2.0540894308943098</v>
      </c>
      <c r="O19" s="143">
        <v>150.00351599999999</v>
      </c>
      <c r="P19" s="143">
        <v>3.5159999999905267E-3</v>
      </c>
      <c r="Q19" s="144">
        <v>1.0000234399999999</v>
      </c>
      <c r="R19" s="145">
        <v>3594.7699999999995</v>
      </c>
      <c r="S19" s="146">
        <v>2719.8029819999997</v>
      </c>
      <c r="T19" s="146"/>
      <c r="U19" s="155"/>
      <c r="V19" s="94">
        <v>0</v>
      </c>
      <c r="W19" s="147">
        <v>2719.8029819999997</v>
      </c>
      <c r="X19" s="94">
        <v>2700</v>
      </c>
      <c r="Y19" s="145">
        <v>19.802981999999702</v>
      </c>
      <c r="Z19" s="148">
        <v>7.3344377777777581E-3</v>
      </c>
      <c r="AA19" s="148">
        <v>7.3344377777777581E-3</v>
      </c>
      <c r="AB19" s="156" t="s">
        <v>877</v>
      </c>
    </row>
    <row r="20" spans="1:28">
      <c r="A20" s="98" t="s">
        <v>120</v>
      </c>
      <c r="B20" s="22">
        <v>270</v>
      </c>
      <c r="C20" s="23">
        <v>357.76</v>
      </c>
      <c r="D20" s="24">
        <v>0.75470000000000004</v>
      </c>
      <c r="E20" s="27">
        <v>0.31000098133333331</v>
      </c>
      <c r="F20" s="148">
        <v>0.3153703703703703</v>
      </c>
      <c r="G20" s="26">
        <v>355.15</v>
      </c>
      <c r="H20" s="39">
        <v>85.149999999999977</v>
      </c>
      <c r="I20" s="22" t="s">
        <v>11</v>
      </c>
      <c r="J20" s="94" t="s">
        <v>294</v>
      </c>
      <c r="K20" s="151">
        <v>43493</v>
      </c>
      <c r="L20" s="152">
        <v>43556</v>
      </c>
      <c r="M20" s="153">
        <v>17280</v>
      </c>
      <c r="N20" s="154">
        <v>1.7985966435185181</v>
      </c>
      <c r="O20" s="143">
        <v>270.00147199999998</v>
      </c>
      <c r="P20" s="143">
        <v>1.4719999999783795E-3</v>
      </c>
      <c r="Q20" s="144">
        <v>1.8000098133333331</v>
      </c>
      <c r="R20" s="145">
        <v>3952.5299999999997</v>
      </c>
      <c r="S20" s="146">
        <v>2982.9743909999997</v>
      </c>
      <c r="T20" s="146"/>
      <c r="U20" s="155"/>
      <c r="V20" s="94">
        <v>0</v>
      </c>
      <c r="W20" s="147">
        <v>2982.9743909999997</v>
      </c>
      <c r="X20" s="94">
        <v>2970</v>
      </c>
      <c r="Y20" s="145">
        <v>12.974390999999741</v>
      </c>
      <c r="Z20" s="148">
        <v>4.3684818181817242E-3</v>
      </c>
      <c r="AA20" s="148">
        <v>4.3684818181817242E-3</v>
      </c>
      <c r="AB20" s="156" t="s">
        <v>877</v>
      </c>
    </row>
    <row r="21" spans="1:28">
      <c r="A21" s="98" t="s">
        <v>121</v>
      </c>
      <c r="B21" s="22">
        <v>270</v>
      </c>
      <c r="C21" s="23">
        <v>361.93</v>
      </c>
      <c r="D21" s="24">
        <v>0.746</v>
      </c>
      <c r="E21" s="27">
        <v>0.30999985333333335</v>
      </c>
      <c r="F21" s="148">
        <v>0.33070370370370378</v>
      </c>
      <c r="G21" s="26">
        <v>359.29</v>
      </c>
      <c r="H21" s="39">
        <v>89.29000000000002</v>
      </c>
      <c r="I21" s="22" t="s">
        <v>11</v>
      </c>
      <c r="J21" s="94" t="s">
        <v>295</v>
      </c>
      <c r="K21" s="151">
        <v>43494</v>
      </c>
      <c r="L21" s="152">
        <v>43556</v>
      </c>
      <c r="M21" s="153">
        <v>17010</v>
      </c>
      <c r="N21" s="154">
        <v>1.9159817754262205</v>
      </c>
      <c r="O21" s="143">
        <v>269.99977999999999</v>
      </c>
      <c r="P21" s="143">
        <v>-2.2000000001298758E-4</v>
      </c>
      <c r="Q21" s="144">
        <v>1.7999985333333333</v>
      </c>
      <c r="R21" s="145">
        <v>4314.46</v>
      </c>
      <c r="S21" s="146">
        <v>3218.58716</v>
      </c>
      <c r="T21" s="146"/>
      <c r="U21" s="155"/>
      <c r="V21" s="94">
        <v>0</v>
      </c>
      <c r="W21" s="147">
        <v>3218.58716</v>
      </c>
      <c r="X21" s="94">
        <v>3240</v>
      </c>
      <c r="Y21" s="145">
        <v>-21.41283999999996</v>
      </c>
      <c r="Z21" s="148">
        <v>-6.608901234567921E-3</v>
      </c>
      <c r="AA21" s="148">
        <v>-6.608901234567921E-3</v>
      </c>
      <c r="AB21" s="156" t="s">
        <v>877</v>
      </c>
    </row>
    <row r="22" spans="1:28">
      <c r="A22" s="98" t="s">
        <v>122</v>
      </c>
      <c r="B22" s="22">
        <v>270</v>
      </c>
      <c r="C22" s="23">
        <v>365.31</v>
      </c>
      <c r="D22" s="24">
        <v>0.73909999999999998</v>
      </c>
      <c r="E22" s="27">
        <v>0.310000414</v>
      </c>
      <c r="F22" s="148">
        <v>0.34311111111111103</v>
      </c>
      <c r="G22" s="26">
        <v>362.64</v>
      </c>
      <c r="H22" s="39">
        <v>92.639999999999986</v>
      </c>
      <c r="I22" s="22" t="s">
        <v>11</v>
      </c>
      <c r="J22" s="94" t="s">
        <v>296</v>
      </c>
      <c r="K22" s="151">
        <v>43495</v>
      </c>
      <c r="L22" s="152">
        <v>43556</v>
      </c>
      <c r="M22" s="153">
        <v>16740</v>
      </c>
      <c r="N22" s="154">
        <v>2.0199283154121863</v>
      </c>
      <c r="O22" s="143">
        <v>270.00062099999997</v>
      </c>
      <c r="P22" s="143">
        <v>6.2099999996689803E-4</v>
      </c>
      <c r="Q22" s="144">
        <v>1.8000041399999998</v>
      </c>
      <c r="R22" s="145">
        <v>4679.7700000000004</v>
      </c>
      <c r="S22" s="146">
        <v>3458.8180070000003</v>
      </c>
      <c r="T22" s="146"/>
      <c r="U22" s="155"/>
      <c r="V22" s="94">
        <v>0</v>
      </c>
      <c r="W22" s="147">
        <v>3458.8180070000003</v>
      </c>
      <c r="X22" s="94">
        <v>3510</v>
      </c>
      <c r="Y22" s="145">
        <v>-51.181992999999693</v>
      </c>
      <c r="Z22" s="148">
        <v>-1.458176438746428E-2</v>
      </c>
      <c r="AA22" s="148">
        <v>-1.458176438746428E-2</v>
      </c>
      <c r="AB22" s="156" t="s">
        <v>877</v>
      </c>
    </row>
    <row r="23" spans="1:28">
      <c r="A23" s="98" t="s">
        <v>123</v>
      </c>
      <c r="B23" s="22">
        <v>270</v>
      </c>
      <c r="C23" s="23">
        <v>368.2</v>
      </c>
      <c r="D23" s="24">
        <v>0.73329999999999995</v>
      </c>
      <c r="E23" s="27">
        <v>0.31000070666666668</v>
      </c>
      <c r="F23" s="148">
        <v>0.31607407407407401</v>
      </c>
      <c r="G23" s="26">
        <v>355.34</v>
      </c>
      <c r="H23" s="39">
        <v>85.339999999999975</v>
      </c>
      <c r="I23" s="22" t="s">
        <v>11</v>
      </c>
      <c r="J23" s="94" t="s">
        <v>297</v>
      </c>
      <c r="K23" s="151">
        <v>43496</v>
      </c>
      <c r="L23" s="152">
        <v>43545</v>
      </c>
      <c r="M23" s="153">
        <v>13500</v>
      </c>
      <c r="N23" s="154">
        <v>2.3073407407407402</v>
      </c>
      <c r="O23" s="143">
        <v>270.00106</v>
      </c>
      <c r="P23" s="143">
        <v>1.059999999995398E-3</v>
      </c>
      <c r="Q23" s="144">
        <v>1.8000070666666665</v>
      </c>
      <c r="R23" s="145">
        <v>5047.97</v>
      </c>
      <c r="S23" s="146">
        <v>3701.6764010000002</v>
      </c>
      <c r="T23" s="146"/>
      <c r="U23" s="155"/>
      <c r="V23" s="94">
        <v>0</v>
      </c>
      <c r="W23" s="147">
        <v>3701.6764010000002</v>
      </c>
      <c r="X23" s="94">
        <v>3780</v>
      </c>
      <c r="Y23" s="145">
        <v>-78.323598999999831</v>
      </c>
      <c r="Z23" s="148">
        <v>-2.0720528835978747E-2</v>
      </c>
      <c r="AA23" s="148">
        <v>-2.0720528835978747E-2</v>
      </c>
      <c r="AB23" s="156" t="s">
        <v>877</v>
      </c>
    </row>
    <row r="24" spans="1:28">
      <c r="A24" s="98" t="s">
        <v>124</v>
      </c>
      <c r="B24" s="22">
        <v>270</v>
      </c>
      <c r="C24" s="23">
        <v>358.76</v>
      </c>
      <c r="D24" s="24">
        <v>0.75260000000000005</v>
      </c>
      <c r="E24" s="27">
        <v>0.31000185066666663</v>
      </c>
      <c r="F24" s="148">
        <v>0.31903703703703701</v>
      </c>
      <c r="G24" s="26">
        <v>356.14</v>
      </c>
      <c r="H24" s="39">
        <v>86.139999999999986</v>
      </c>
      <c r="I24" s="22" t="s">
        <v>11</v>
      </c>
      <c r="J24" s="94" t="s">
        <v>298</v>
      </c>
      <c r="K24" s="151">
        <v>43497</v>
      </c>
      <c r="L24" s="152">
        <v>43556</v>
      </c>
      <c r="M24" s="153">
        <v>16200</v>
      </c>
      <c r="N24" s="154">
        <v>1.9408086419753081</v>
      </c>
      <c r="O24" s="143">
        <v>270.00277599999998</v>
      </c>
      <c r="P24" s="143">
        <v>2.7759999999830143E-3</v>
      </c>
      <c r="Q24" s="144">
        <v>1.8000185066666665</v>
      </c>
      <c r="R24" s="145">
        <v>5406.7300000000005</v>
      </c>
      <c r="S24" s="146">
        <v>4069.1049980000007</v>
      </c>
      <c r="T24" s="146"/>
      <c r="U24" s="155"/>
      <c r="V24" s="94">
        <v>0</v>
      </c>
      <c r="W24" s="147">
        <v>4069.1049980000007</v>
      </c>
      <c r="X24" s="94">
        <v>4050</v>
      </c>
      <c r="Y24" s="145">
        <v>19.104998000000705</v>
      </c>
      <c r="Z24" s="148">
        <v>4.7172834567903443E-3</v>
      </c>
      <c r="AA24" s="148">
        <v>4.7172834567903443E-3</v>
      </c>
      <c r="AB24" s="156" t="s">
        <v>877</v>
      </c>
    </row>
    <row r="25" spans="1:28">
      <c r="A25" s="98" t="s">
        <v>125</v>
      </c>
      <c r="B25" s="22">
        <v>270</v>
      </c>
      <c r="C25" s="23">
        <v>350.56</v>
      </c>
      <c r="D25" s="24">
        <v>0.7702</v>
      </c>
      <c r="E25" s="27">
        <v>0.3100008746666667</v>
      </c>
      <c r="F25" s="148">
        <v>0.31329629629629618</v>
      </c>
      <c r="G25" s="26">
        <v>354.59</v>
      </c>
      <c r="H25" s="39">
        <v>84.589999999999975</v>
      </c>
      <c r="I25" s="22" t="s">
        <v>11</v>
      </c>
      <c r="J25" s="94" t="s">
        <v>299</v>
      </c>
      <c r="K25" s="151">
        <v>43507</v>
      </c>
      <c r="L25" s="152">
        <v>43559</v>
      </c>
      <c r="M25" s="153">
        <v>14310</v>
      </c>
      <c r="N25" s="154">
        <v>2.1576065688329833</v>
      </c>
      <c r="O25" s="143">
        <v>270.00131199999998</v>
      </c>
      <c r="P25" s="143">
        <v>1.3119999999844367E-3</v>
      </c>
      <c r="Q25" s="144">
        <v>1.8000087466666665</v>
      </c>
      <c r="R25" s="145">
        <v>5757.2900000000009</v>
      </c>
      <c r="S25" s="146">
        <v>4434.2647580000003</v>
      </c>
      <c r="T25" s="146"/>
      <c r="U25" s="155"/>
      <c r="V25" s="94">
        <v>0</v>
      </c>
      <c r="W25" s="147">
        <v>4434.2647580000003</v>
      </c>
      <c r="X25" s="94">
        <v>4320</v>
      </c>
      <c r="Y25" s="145">
        <v>114.26475800000026</v>
      </c>
      <c r="Z25" s="148">
        <v>2.6450175462963132E-2</v>
      </c>
      <c r="AA25" s="148">
        <v>2.6450175462963132E-2</v>
      </c>
      <c r="AB25" s="156" t="s">
        <v>877</v>
      </c>
    </row>
    <row r="26" spans="1:28">
      <c r="A26" s="98" t="s">
        <v>126</v>
      </c>
      <c r="B26" s="22">
        <v>120</v>
      </c>
      <c r="C26" s="23">
        <v>154.58000000000001</v>
      </c>
      <c r="D26" s="24">
        <v>0.77629999999999999</v>
      </c>
      <c r="E26" s="27">
        <v>0.21000030266666669</v>
      </c>
      <c r="F26" s="148">
        <v>0.21433333333333332</v>
      </c>
      <c r="G26" s="26">
        <v>145.72</v>
      </c>
      <c r="H26" s="39">
        <v>25.72</v>
      </c>
      <c r="I26" s="22" t="s">
        <v>11</v>
      </c>
      <c r="J26" s="94" t="s">
        <v>300</v>
      </c>
      <c r="K26" s="151">
        <v>43508</v>
      </c>
      <c r="L26" s="152">
        <v>43531</v>
      </c>
      <c r="M26" s="153">
        <v>2880</v>
      </c>
      <c r="N26" s="154">
        <v>3.2596527777777773</v>
      </c>
      <c r="O26" s="143">
        <v>120.000454</v>
      </c>
      <c r="P26" s="143">
        <v>4.5400000000483942E-4</v>
      </c>
      <c r="Q26" s="144">
        <v>0.80000302666666667</v>
      </c>
      <c r="R26" s="145">
        <v>5911.8700000000008</v>
      </c>
      <c r="S26" s="146">
        <v>4589.3846810000005</v>
      </c>
      <c r="T26" s="146"/>
      <c r="U26" s="155"/>
      <c r="V26" s="94">
        <v>0</v>
      </c>
      <c r="W26" s="147">
        <v>4589.3846810000005</v>
      </c>
      <c r="X26" s="94">
        <v>4440</v>
      </c>
      <c r="Y26" s="145">
        <v>149.38468100000046</v>
      </c>
      <c r="Z26" s="148">
        <v>3.3645198423423617E-2</v>
      </c>
      <c r="AA26" s="148">
        <v>3.3645198423423617E-2</v>
      </c>
      <c r="AB26" s="156" t="s">
        <v>877</v>
      </c>
    </row>
    <row r="27" spans="1:28">
      <c r="A27" s="98" t="s">
        <v>127</v>
      </c>
      <c r="B27" s="22">
        <v>120</v>
      </c>
      <c r="C27" s="23">
        <v>152.22999999999999</v>
      </c>
      <c r="D27" s="24">
        <v>0.7883</v>
      </c>
      <c r="E27" s="27">
        <v>0.21000193933333333</v>
      </c>
      <c r="F27" s="148">
        <v>0.21024999999999991</v>
      </c>
      <c r="G27" s="26">
        <v>145.22999999999999</v>
      </c>
      <c r="H27" s="39">
        <v>25.22999999999999</v>
      </c>
      <c r="I27" s="22" t="s">
        <v>11</v>
      </c>
      <c r="J27" s="94" t="s">
        <v>301</v>
      </c>
      <c r="K27" s="151">
        <v>43509</v>
      </c>
      <c r="L27" s="152">
        <v>43543</v>
      </c>
      <c r="M27" s="153">
        <v>4200</v>
      </c>
      <c r="N27" s="154">
        <v>2.1926071428571419</v>
      </c>
      <c r="O27" s="143">
        <v>120.00290899999999</v>
      </c>
      <c r="P27" s="143">
        <v>2.9089999999882821E-3</v>
      </c>
      <c r="Q27" s="144">
        <v>0.80001939333333327</v>
      </c>
      <c r="R27" s="145">
        <v>6064.1</v>
      </c>
      <c r="S27" s="146">
        <v>4780.3300300000001</v>
      </c>
      <c r="T27" s="146"/>
      <c r="U27" s="155"/>
      <c r="V27" s="94">
        <v>0</v>
      </c>
      <c r="W27" s="147">
        <v>4780.3300300000001</v>
      </c>
      <c r="X27" s="94">
        <v>4560</v>
      </c>
      <c r="Y27" s="145">
        <v>220.33003000000008</v>
      </c>
      <c r="Z27" s="148">
        <v>4.8317989035087772E-2</v>
      </c>
      <c r="AA27" s="148">
        <v>4.8317989035087772E-2</v>
      </c>
      <c r="AB27" s="156" t="s">
        <v>877</v>
      </c>
    </row>
    <row r="28" spans="1:28">
      <c r="A28" s="98" t="s">
        <v>128</v>
      </c>
      <c r="B28" s="22">
        <v>120</v>
      </c>
      <c r="C28" s="23">
        <v>151.59</v>
      </c>
      <c r="D28" s="24">
        <v>0.79159999999999997</v>
      </c>
      <c r="E28" s="27">
        <v>0.209999096</v>
      </c>
      <c r="F28" s="148">
        <v>0.21916666666666676</v>
      </c>
      <c r="G28" s="26">
        <v>146.30000000000001</v>
      </c>
      <c r="H28" s="39">
        <v>26.300000000000011</v>
      </c>
      <c r="I28" s="22" t="s">
        <v>11</v>
      </c>
      <c r="J28" s="94" t="s">
        <v>302</v>
      </c>
      <c r="K28" s="151">
        <v>43510</v>
      </c>
      <c r="L28" s="152">
        <v>43545</v>
      </c>
      <c r="M28" s="153">
        <v>4320</v>
      </c>
      <c r="N28" s="154">
        <v>2.2221064814814828</v>
      </c>
      <c r="O28" s="143">
        <v>119.998644</v>
      </c>
      <c r="P28" s="143">
        <v>-1.3560000000012451E-3</v>
      </c>
      <c r="Q28" s="144">
        <v>0.79999096000000003</v>
      </c>
      <c r="R28" s="145">
        <v>6215.6900000000005</v>
      </c>
      <c r="S28" s="146">
        <v>4920.3402040000001</v>
      </c>
      <c r="T28" s="146"/>
      <c r="U28" s="155"/>
      <c r="V28" s="94">
        <v>0</v>
      </c>
      <c r="W28" s="147">
        <v>4920.3402040000001</v>
      </c>
      <c r="X28" s="94">
        <v>4680</v>
      </c>
      <c r="Y28" s="145">
        <v>240.34020400000009</v>
      </c>
      <c r="Z28" s="148">
        <v>5.1354744444444433E-2</v>
      </c>
      <c r="AA28" s="148">
        <v>5.1354744444444433E-2</v>
      </c>
      <c r="AB28" s="156" t="s">
        <v>877</v>
      </c>
    </row>
    <row r="29" spans="1:28">
      <c r="A29" s="98" t="s">
        <v>129</v>
      </c>
      <c r="B29" s="22">
        <v>120</v>
      </c>
      <c r="C29" s="23">
        <v>152.56</v>
      </c>
      <c r="D29" s="24">
        <v>0.78659999999999997</v>
      </c>
      <c r="E29" s="27">
        <v>0.210002464</v>
      </c>
      <c r="F29" s="148">
        <v>0.21283333333333326</v>
      </c>
      <c r="G29" s="26">
        <v>145.54</v>
      </c>
      <c r="H29" s="39">
        <v>25.539999999999992</v>
      </c>
      <c r="I29" s="22" t="s">
        <v>11</v>
      </c>
      <c r="J29" s="94" t="s">
        <v>303</v>
      </c>
      <c r="K29" s="151">
        <v>43511</v>
      </c>
      <c r="L29" s="152">
        <v>43543</v>
      </c>
      <c r="M29" s="153">
        <v>3960</v>
      </c>
      <c r="N29" s="154">
        <v>2.3540656565656559</v>
      </c>
      <c r="O29" s="143">
        <v>120.00369599999999</v>
      </c>
      <c r="P29" s="143">
        <v>3.6959999999908177E-3</v>
      </c>
      <c r="Q29" s="144">
        <v>0.80002463999999995</v>
      </c>
      <c r="R29" s="145">
        <v>6368.2500000000009</v>
      </c>
      <c r="S29" s="146">
        <v>5009.2654500000008</v>
      </c>
      <c r="T29" s="146"/>
      <c r="U29" s="155"/>
      <c r="V29" s="94">
        <v>0</v>
      </c>
      <c r="W29" s="147">
        <v>5009.2654500000008</v>
      </c>
      <c r="X29" s="94">
        <v>4800</v>
      </c>
      <c r="Y29" s="145">
        <v>209.26545000000078</v>
      </c>
      <c r="Z29" s="148">
        <v>4.3596968750000187E-2</v>
      </c>
      <c r="AA29" s="148">
        <v>4.3596968750000187E-2</v>
      </c>
      <c r="AB29" s="156" t="s">
        <v>877</v>
      </c>
    </row>
    <row r="30" spans="1:28">
      <c r="A30" s="98" t="s">
        <v>130</v>
      </c>
      <c r="B30" s="22">
        <v>120</v>
      </c>
      <c r="C30" s="23">
        <v>147.63999999999999</v>
      </c>
      <c r="D30" s="24">
        <v>0.81279999999999997</v>
      </c>
      <c r="E30" s="27">
        <v>0.21000119466666667</v>
      </c>
      <c r="F30" s="148">
        <v>0.22125000000000009</v>
      </c>
      <c r="G30" s="26">
        <v>146.55000000000001</v>
      </c>
      <c r="H30" s="39">
        <v>26.550000000000011</v>
      </c>
      <c r="I30" s="22" t="s">
        <v>11</v>
      </c>
      <c r="J30" s="94" t="s">
        <v>304</v>
      </c>
      <c r="K30" s="151">
        <v>43514</v>
      </c>
      <c r="L30" s="152">
        <v>43556</v>
      </c>
      <c r="M30" s="153">
        <v>5160</v>
      </c>
      <c r="N30" s="154">
        <v>1.8780523255813961</v>
      </c>
      <c r="O30" s="143">
        <v>120.00179199999998</v>
      </c>
      <c r="P30" s="143">
        <v>1.7919999999804759E-3</v>
      </c>
      <c r="Q30" s="144">
        <v>0.80001194666666653</v>
      </c>
      <c r="R30" s="145">
        <v>6515.8900000000012</v>
      </c>
      <c r="S30" s="146">
        <v>5296.1153920000006</v>
      </c>
      <c r="T30" s="146"/>
      <c r="U30" s="155"/>
      <c r="V30" s="94">
        <v>0</v>
      </c>
      <c r="W30" s="147">
        <v>5296.1153920000006</v>
      </c>
      <c r="X30" s="94">
        <v>4920</v>
      </c>
      <c r="Y30" s="145">
        <v>376.11539200000061</v>
      </c>
      <c r="Z30" s="148">
        <v>7.6446217886178891E-2</v>
      </c>
      <c r="AA30" s="148">
        <v>7.6446217886178891E-2</v>
      </c>
      <c r="AB30" s="156" t="s">
        <v>877</v>
      </c>
    </row>
    <row r="31" spans="1:28">
      <c r="A31" s="98" t="s">
        <v>131</v>
      </c>
      <c r="B31" s="22">
        <v>105</v>
      </c>
      <c r="C31" s="23">
        <v>129.06</v>
      </c>
      <c r="D31" s="24">
        <v>0.81359999999999999</v>
      </c>
      <c r="E31" s="27">
        <v>0.20000214399999999</v>
      </c>
      <c r="F31" s="148">
        <v>0.22019047619047624</v>
      </c>
      <c r="G31" s="26">
        <v>128.12</v>
      </c>
      <c r="H31" s="39">
        <v>23.120000000000005</v>
      </c>
      <c r="I31" s="22" t="s">
        <v>11</v>
      </c>
      <c r="J31" s="94" t="s">
        <v>305</v>
      </c>
      <c r="K31" s="151">
        <v>43515</v>
      </c>
      <c r="L31" s="152">
        <v>43556</v>
      </c>
      <c r="M31" s="153">
        <v>4410</v>
      </c>
      <c r="N31" s="154">
        <v>1.9135600907029484</v>
      </c>
      <c r="O31" s="143">
        <v>105.00321599999999</v>
      </c>
      <c r="P31" s="143">
        <v>3.2159999999947786E-3</v>
      </c>
      <c r="Q31" s="144">
        <v>0.70002143999999999</v>
      </c>
      <c r="R31" s="145">
        <v>6644.9500000000016</v>
      </c>
      <c r="S31" s="146">
        <v>5406.3313200000011</v>
      </c>
      <c r="T31" s="146"/>
      <c r="U31" s="155"/>
      <c r="V31" s="94">
        <v>0</v>
      </c>
      <c r="W31" s="147">
        <v>5406.3313200000011</v>
      </c>
      <c r="X31" s="94">
        <v>5025</v>
      </c>
      <c r="Y31" s="145">
        <v>381.33132000000114</v>
      </c>
      <c r="Z31" s="148">
        <v>7.5886829850746462E-2</v>
      </c>
      <c r="AA31" s="148">
        <v>7.5886829850746462E-2</v>
      </c>
      <c r="AB31" s="156" t="s">
        <v>877</v>
      </c>
    </row>
    <row r="32" spans="1:28">
      <c r="A32" s="98" t="s">
        <v>132</v>
      </c>
      <c r="B32" s="22">
        <v>105</v>
      </c>
      <c r="C32" s="23">
        <v>129.04</v>
      </c>
      <c r="D32" s="24">
        <v>0.81369999999999998</v>
      </c>
      <c r="E32" s="27">
        <v>0.19999989866666668</v>
      </c>
      <c r="F32" s="148">
        <v>0.21999999999999995</v>
      </c>
      <c r="G32" s="26">
        <v>128.1</v>
      </c>
      <c r="H32" s="39">
        <v>23.099999999999994</v>
      </c>
      <c r="I32" s="22" t="s">
        <v>11</v>
      </c>
      <c r="J32" s="94" t="s">
        <v>306</v>
      </c>
      <c r="K32" s="151">
        <v>43516</v>
      </c>
      <c r="L32" s="152">
        <v>43556</v>
      </c>
      <c r="M32" s="153">
        <v>4305</v>
      </c>
      <c r="N32" s="154">
        <v>1.9585365853658532</v>
      </c>
      <c r="O32" s="143">
        <v>104.99984799999999</v>
      </c>
      <c r="P32" s="143">
        <v>-1.5200000001414082E-4</v>
      </c>
      <c r="Q32" s="144">
        <v>0.6999989866666666</v>
      </c>
      <c r="R32" s="145">
        <v>6773.9900000000016</v>
      </c>
      <c r="S32" s="146">
        <v>5511.9956630000015</v>
      </c>
      <c r="T32" s="146"/>
      <c r="U32" s="155"/>
      <c r="V32" s="94">
        <v>0</v>
      </c>
      <c r="W32" s="147">
        <v>5511.9956630000015</v>
      </c>
      <c r="X32" s="94">
        <v>5130</v>
      </c>
      <c r="Y32" s="145">
        <v>381.99566300000151</v>
      </c>
      <c r="Z32" s="148">
        <v>7.4463092202729397E-2</v>
      </c>
      <c r="AA32" s="148">
        <v>7.4463092202729397E-2</v>
      </c>
      <c r="AB32" s="156" t="s">
        <v>877</v>
      </c>
    </row>
    <row r="33" spans="1:28">
      <c r="A33" s="98" t="s">
        <v>133</v>
      </c>
      <c r="B33" s="22">
        <v>105</v>
      </c>
      <c r="C33" s="23">
        <v>129.26</v>
      </c>
      <c r="D33" s="24">
        <v>0.81230000000000002</v>
      </c>
      <c r="E33" s="27">
        <v>0.19999859866666667</v>
      </c>
      <c r="F33" s="148">
        <v>0.22209523809523804</v>
      </c>
      <c r="G33" s="26">
        <v>128.32</v>
      </c>
      <c r="H33" s="39">
        <v>23.319999999999993</v>
      </c>
      <c r="I33" s="22" t="s">
        <v>11</v>
      </c>
      <c r="J33" s="94" t="s">
        <v>307</v>
      </c>
      <c r="K33" s="151">
        <v>43517</v>
      </c>
      <c r="L33" s="152">
        <v>43556</v>
      </c>
      <c r="M33" s="153">
        <v>4200</v>
      </c>
      <c r="N33" s="154">
        <v>2.0266190476190471</v>
      </c>
      <c r="O33" s="143">
        <v>104.99789799999999</v>
      </c>
      <c r="P33" s="143">
        <v>-2.1020000000078198E-3</v>
      </c>
      <c r="Q33" s="144">
        <v>0.69998598666666656</v>
      </c>
      <c r="R33" s="145">
        <v>6903.2500000000018</v>
      </c>
      <c r="S33" s="146">
        <v>5607.5099750000018</v>
      </c>
      <c r="T33" s="146"/>
      <c r="U33" s="155"/>
      <c r="V33" s="94">
        <v>0</v>
      </c>
      <c r="W33" s="147">
        <v>5607.5099750000018</v>
      </c>
      <c r="X33" s="94">
        <v>5235</v>
      </c>
      <c r="Y33" s="145">
        <v>372.50997500000176</v>
      </c>
      <c r="Z33" s="148">
        <v>7.1157588347660283E-2</v>
      </c>
      <c r="AA33" s="148">
        <v>7.1157588347660283E-2</v>
      </c>
      <c r="AB33" s="156" t="s">
        <v>877</v>
      </c>
    </row>
    <row r="34" spans="1:28">
      <c r="A34" s="97" t="s">
        <v>134</v>
      </c>
      <c r="B34" s="22">
        <v>105</v>
      </c>
      <c r="C34" s="23">
        <v>126.26</v>
      </c>
      <c r="D34" s="24">
        <v>0.83160000000000001</v>
      </c>
      <c r="E34" s="27">
        <v>0.199998544</v>
      </c>
      <c r="F34" s="148">
        <v>0.20923809523809522</v>
      </c>
      <c r="G34" s="26">
        <v>126.97</v>
      </c>
      <c r="H34" s="39">
        <v>21.97</v>
      </c>
      <c r="I34" s="22" t="s">
        <v>11</v>
      </c>
      <c r="J34" s="94" t="s">
        <v>308</v>
      </c>
      <c r="K34" s="151">
        <v>43518</v>
      </c>
      <c r="L34" s="152">
        <v>43558</v>
      </c>
      <c r="M34" s="153">
        <v>4305</v>
      </c>
      <c r="N34" s="154">
        <v>1.8627293844367014</v>
      </c>
      <c r="O34" s="143">
        <v>104.997816</v>
      </c>
      <c r="P34" s="143">
        <v>-2.1839999999997417E-3</v>
      </c>
      <c r="Q34" s="144">
        <v>0.69998543999999996</v>
      </c>
      <c r="R34" s="145">
        <v>7029.510000000002</v>
      </c>
      <c r="S34" s="146">
        <v>5845.7405160000017</v>
      </c>
      <c r="T34" s="146"/>
      <c r="U34" s="155"/>
      <c r="V34" s="147">
        <v>0</v>
      </c>
      <c r="W34" s="147">
        <v>5845.7405160000017</v>
      </c>
      <c r="X34" s="94">
        <v>5340</v>
      </c>
      <c r="Y34" s="145">
        <v>505.74051600000166</v>
      </c>
      <c r="Z34" s="148">
        <v>9.4707961797753093E-2</v>
      </c>
      <c r="AA34" s="148">
        <v>9.4707961797753093E-2</v>
      </c>
      <c r="AB34" s="156" t="s">
        <v>877</v>
      </c>
    </row>
    <row r="35" spans="1:28">
      <c r="A35" s="97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148">
        <v>3.4599999999999909E-2</v>
      </c>
      <c r="G35" s="26">
        <v>517.29999999999995</v>
      </c>
      <c r="H35" s="39">
        <v>17.299999999999955</v>
      </c>
      <c r="I35" s="22" t="s">
        <v>11</v>
      </c>
      <c r="J35" s="94" t="s">
        <v>313</v>
      </c>
      <c r="K35" s="151">
        <v>43594</v>
      </c>
      <c r="L35" s="152">
        <v>43595</v>
      </c>
      <c r="M35" s="153">
        <v>1000</v>
      </c>
      <c r="N35" s="154">
        <v>6.3144999999999829</v>
      </c>
      <c r="O35" s="143">
        <v>500.00044500000001</v>
      </c>
      <c r="P35" s="143">
        <v>4.4500000001335138E-4</v>
      </c>
      <c r="Q35" s="144">
        <v>0</v>
      </c>
      <c r="R35" s="145">
        <v>7029.510000000002</v>
      </c>
      <c r="S35" s="146">
        <v>5978.5982550000017</v>
      </c>
      <c r="T35" s="146">
        <v>587.89</v>
      </c>
      <c r="U35" s="155">
        <v>517.29999999999995</v>
      </c>
      <c r="V35" s="147">
        <v>517.29999999999995</v>
      </c>
      <c r="W35" s="147">
        <v>6495.8982550000019</v>
      </c>
      <c r="X35" s="94">
        <v>5840</v>
      </c>
      <c r="Y35" s="145">
        <v>655.89825500000188</v>
      </c>
      <c r="Z35" s="148">
        <v>0.112311345034247</v>
      </c>
      <c r="AA35" s="148">
        <v>0.12322660585792966</v>
      </c>
      <c r="AB35" s="156" t="s">
        <v>877</v>
      </c>
    </row>
    <row r="36" spans="1:28">
      <c r="A36" s="100" t="s">
        <v>135</v>
      </c>
      <c r="B36">
        <v>105</v>
      </c>
      <c r="C36" s="2">
        <v>108.14</v>
      </c>
      <c r="D36" s="3">
        <v>0.97050000000000003</v>
      </c>
      <c r="E36" s="1">
        <f t="shared" ref="E36:E99" si="0">10%*Q36+13%</f>
        <v>0.19996658</v>
      </c>
      <c r="F36" s="148">
        <f t="shared" ref="F36:F65" si="1">IF(G36="",($F$1*C36-B36)/B36,H36/B36)</f>
        <v>6.3582647619047555E-2</v>
      </c>
      <c r="G36" s="9"/>
      <c r="H36" s="40">
        <f t="shared" ref="H36:H65" si="2">IF(G36="",$F$1*C36-B36,G36-B36)</f>
        <v>6.6761779999999931</v>
      </c>
      <c r="I36" t="s">
        <v>7</v>
      </c>
      <c r="J36" s="92" t="s">
        <v>309</v>
      </c>
      <c r="K36" s="82">
        <f t="shared" ref="K36:K66" si="3">DATE(MID(J36,1,4),MID(J36,5,2),MID(J36,7,2))</f>
        <v>43521</v>
      </c>
      <c r="L36" s="83" t="str">
        <f t="shared" ref="L36:L66" ca="1" si="4">IF(LEN(J36) &gt; 15,DATE(MID(J36,12,4),MID(J36,16,2),MID(J36,18,2)),TEXT(TODAY(),"yyyy/m/d"))</f>
        <v>2019/12/31</v>
      </c>
      <c r="M36" s="81">
        <f t="shared" ref="M36:M66" ca="1" si="5">(L36-K36+1)*B36</f>
        <v>32550</v>
      </c>
      <c r="N36" s="105">
        <f t="shared" ref="N36:N66" ca="1" si="6">H36/M36*365</f>
        <v>7.4863439938555987E-2</v>
      </c>
      <c r="O36" s="85">
        <f t="shared" ref="O36:O65" si="7">D36*C36</f>
        <v>104.94987</v>
      </c>
      <c r="P36" s="85">
        <f t="shared" ref="P36:P65" si="8">O36-B36</f>
        <v>-5.0129999999995789E-2</v>
      </c>
      <c r="Q36" s="88">
        <f t="shared" ref="Q36:Q99" si="9">O36/150</f>
        <v>0.6996658</v>
      </c>
      <c r="R36" s="6">
        <f t="shared" ref="R36:R42" si="10">R35+C36-T36</f>
        <v>7137.6500000000024</v>
      </c>
      <c r="S36" s="101">
        <f t="shared" ref="S36:S65" si="11">R36*D36</f>
        <v>6927.0893250000026</v>
      </c>
      <c r="T36" s="101"/>
      <c r="U36" s="108"/>
      <c r="V36" s="102">
        <f t="shared" ref="V36" si="12">U36+V35</f>
        <v>517.29999999999995</v>
      </c>
      <c r="W36" s="102">
        <f t="shared" ref="W36" si="13">S36+V36</f>
        <v>7444.3893250000028</v>
      </c>
      <c r="X36" s="92">
        <f t="shared" ref="X36:X66" si="14">X35+B36</f>
        <v>5945</v>
      </c>
      <c r="Y36" s="6">
        <f t="shared" ref="Y36" si="15">W36-X36</f>
        <v>1499.3893250000028</v>
      </c>
      <c r="Z36" s="4">
        <f t="shared" ref="Z36:Z67" si="16">W36/X36-1</f>
        <v>0.25221014718250689</v>
      </c>
      <c r="AA36" s="4">
        <f t="shared" ref="AA36:AA66" si="17">S36/(X36-V36)-1</f>
        <v>0.2762476417266988</v>
      </c>
      <c r="AB36" s="117">
        <f t="shared" ref="AB36:AB66" si="18">IF(E36-F36&lt;0,"达成",E36-F36)</f>
        <v>0.13638393238095245</v>
      </c>
    </row>
    <row r="37" spans="1:28">
      <c r="A37" s="100" t="s">
        <v>136</v>
      </c>
      <c r="B37">
        <v>90</v>
      </c>
      <c r="C37" s="2">
        <v>92.8</v>
      </c>
      <c r="D37" s="3">
        <v>0.96930000000000005</v>
      </c>
      <c r="E37" s="1">
        <f t="shared" si="0"/>
        <v>0.18996736</v>
      </c>
      <c r="F37" s="148">
        <f t="shared" si="1"/>
        <v>6.4828444444444397E-2</v>
      </c>
      <c r="G37" s="9"/>
      <c r="H37" s="40">
        <f t="shared" si="2"/>
        <v>5.8345599999999962</v>
      </c>
      <c r="I37" t="s">
        <v>7</v>
      </c>
      <c r="J37" s="92" t="s">
        <v>27</v>
      </c>
      <c r="K37" s="82">
        <f t="shared" si="3"/>
        <v>43522</v>
      </c>
      <c r="L37" s="83" t="str">
        <f t="shared" ca="1" si="4"/>
        <v>2019/12/31</v>
      </c>
      <c r="M37" s="81">
        <f t="shared" ca="1" si="5"/>
        <v>27810</v>
      </c>
      <c r="N37" s="105">
        <f t="shared" ca="1" si="6"/>
        <v>7.6577288745055691E-2</v>
      </c>
      <c r="O37" s="85">
        <f t="shared" si="7"/>
        <v>89.951040000000006</v>
      </c>
      <c r="P37" s="85">
        <f t="shared" si="8"/>
        <v>-4.8959999999993897E-2</v>
      </c>
      <c r="Q37" s="88">
        <f t="shared" si="9"/>
        <v>0.59967360000000003</v>
      </c>
      <c r="R37" s="6">
        <f t="shared" si="10"/>
        <v>7230.4500000000025</v>
      </c>
      <c r="S37" s="101">
        <f t="shared" si="11"/>
        <v>7008.475185000003</v>
      </c>
      <c r="T37" s="101"/>
      <c r="U37" s="108"/>
      <c r="V37" s="102">
        <f t="shared" ref="V37:V100" si="19">U37+V36</f>
        <v>517.29999999999995</v>
      </c>
      <c r="W37" s="102">
        <f t="shared" ref="W37:W100" si="20">S37+V37</f>
        <v>7525.7751850000031</v>
      </c>
      <c r="X37" s="92">
        <f t="shared" si="14"/>
        <v>6035</v>
      </c>
      <c r="Y37" s="6">
        <f t="shared" ref="Y37:Y100" si="21">W37-X37</f>
        <v>1490.7751850000031</v>
      </c>
      <c r="Z37" s="4">
        <f t="shared" si="16"/>
        <v>0.24702157166528638</v>
      </c>
      <c r="AA37" s="4">
        <f t="shared" si="17"/>
        <v>0.27018054352357024</v>
      </c>
      <c r="AB37" s="117">
        <f t="shared" si="18"/>
        <v>0.12513891555555562</v>
      </c>
    </row>
    <row r="38" spans="1:28">
      <c r="A38" s="100" t="s">
        <v>137</v>
      </c>
      <c r="B38">
        <v>90</v>
      </c>
      <c r="C38" s="2">
        <v>93.17</v>
      </c>
      <c r="D38" s="3">
        <v>0.96550000000000002</v>
      </c>
      <c r="E38" s="1">
        <f t="shared" si="0"/>
        <v>0.18997042333333333</v>
      </c>
      <c r="F38" s="148">
        <f t="shared" si="1"/>
        <v>6.9073988888888813E-2</v>
      </c>
      <c r="G38" s="9"/>
      <c r="H38" s="40">
        <f t="shared" si="2"/>
        <v>6.2166589999999928</v>
      </c>
      <c r="I38" t="s">
        <v>7</v>
      </c>
      <c r="J38" s="92" t="s">
        <v>29</v>
      </c>
      <c r="K38" s="82">
        <f t="shared" si="3"/>
        <v>43523</v>
      </c>
      <c r="L38" s="83" t="str">
        <f t="shared" ca="1" si="4"/>
        <v>2019/12/31</v>
      </c>
      <c r="M38" s="81">
        <f t="shared" ca="1" si="5"/>
        <v>27720</v>
      </c>
      <c r="N38" s="105">
        <f t="shared" ca="1" si="6"/>
        <v>8.1857162157287069E-2</v>
      </c>
      <c r="O38" s="85">
        <f t="shared" si="7"/>
        <v>89.955635000000001</v>
      </c>
      <c r="P38" s="85">
        <f t="shared" si="8"/>
        <v>-4.43649999999991E-2</v>
      </c>
      <c r="Q38" s="88">
        <f t="shared" si="9"/>
        <v>0.59970423333333334</v>
      </c>
      <c r="R38" s="6">
        <f t="shared" si="10"/>
        <v>7323.6200000000026</v>
      </c>
      <c r="S38" s="101">
        <f t="shared" si="11"/>
        <v>7070.9551100000026</v>
      </c>
      <c r="T38" s="101"/>
      <c r="U38" s="108"/>
      <c r="V38" s="102">
        <f t="shared" si="19"/>
        <v>517.29999999999995</v>
      </c>
      <c r="W38" s="102">
        <f t="shared" si="20"/>
        <v>7588.2551100000028</v>
      </c>
      <c r="X38" s="92">
        <f t="shared" si="14"/>
        <v>6125</v>
      </c>
      <c r="Y38" s="6">
        <f t="shared" si="21"/>
        <v>1463.2551100000028</v>
      </c>
      <c r="Z38" s="4">
        <f t="shared" si="16"/>
        <v>0.23889879346938825</v>
      </c>
      <c r="AA38" s="4">
        <f t="shared" si="17"/>
        <v>0.26093676730210302</v>
      </c>
      <c r="AB38" s="117">
        <f t="shared" si="18"/>
        <v>0.12089643444444452</v>
      </c>
    </row>
    <row r="39" spans="1:28">
      <c r="A39" s="100" t="s">
        <v>138</v>
      </c>
      <c r="B39">
        <v>90</v>
      </c>
      <c r="C39" s="2">
        <v>93.05</v>
      </c>
      <c r="D39" s="3">
        <v>0.9667</v>
      </c>
      <c r="E39" s="1">
        <f t="shared" si="0"/>
        <v>0.18996762333333334</v>
      </c>
      <c r="F39" s="148">
        <f t="shared" si="1"/>
        <v>6.7697055555555455E-2</v>
      </c>
      <c r="G39" s="9"/>
      <c r="H39" s="40">
        <f t="shared" si="2"/>
        <v>6.0927349999999905</v>
      </c>
      <c r="I39" t="s">
        <v>7</v>
      </c>
      <c r="J39" s="92" t="s">
        <v>30</v>
      </c>
      <c r="K39" s="82">
        <f t="shared" si="3"/>
        <v>43524</v>
      </c>
      <c r="L39" s="83" t="str">
        <f t="shared" ca="1" si="4"/>
        <v>2019/12/31</v>
      </c>
      <c r="M39" s="81">
        <f t="shared" ca="1" si="5"/>
        <v>27630</v>
      </c>
      <c r="N39" s="105">
        <f t="shared" ca="1" si="6"/>
        <v>8.04867272891783E-2</v>
      </c>
      <c r="O39" s="85">
        <f t="shared" si="7"/>
        <v>89.951435000000004</v>
      </c>
      <c r="P39" s="85">
        <f t="shared" si="8"/>
        <v>-4.8564999999996417E-2</v>
      </c>
      <c r="Q39" s="88">
        <f t="shared" si="9"/>
        <v>0.59967623333333331</v>
      </c>
      <c r="R39" s="6">
        <f t="shared" si="10"/>
        <v>7416.6700000000028</v>
      </c>
      <c r="S39" s="101">
        <f t="shared" si="11"/>
        <v>7169.6948890000031</v>
      </c>
      <c r="T39" s="101"/>
      <c r="U39" s="108"/>
      <c r="V39" s="102">
        <f t="shared" si="19"/>
        <v>517.29999999999995</v>
      </c>
      <c r="W39" s="102">
        <f t="shared" si="20"/>
        <v>7686.9948890000032</v>
      </c>
      <c r="X39" s="92">
        <f t="shared" si="14"/>
        <v>6215</v>
      </c>
      <c r="Y39" s="6">
        <f t="shared" si="21"/>
        <v>1471.9948890000032</v>
      </c>
      <c r="Z39" s="4">
        <f t="shared" si="16"/>
        <v>0.2368455171359618</v>
      </c>
      <c r="AA39" s="4">
        <f t="shared" si="17"/>
        <v>0.25834896344138913</v>
      </c>
      <c r="AB39" s="117">
        <f t="shared" si="18"/>
        <v>0.12227056777777788</v>
      </c>
    </row>
    <row r="40" spans="1:28">
      <c r="A40" s="100" t="s">
        <v>139</v>
      </c>
      <c r="B40">
        <v>90</v>
      </c>
      <c r="C40" s="2">
        <v>92.33</v>
      </c>
      <c r="D40" s="3">
        <v>0.97430000000000005</v>
      </c>
      <c r="E40" s="1">
        <f t="shared" si="0"/>
        <v>0.18997141266666667</v>
      </c>
      <c r="F40" s="148">
        <f t="shared" si="1"/>
        <v>5.9435455555555447E-2</v>
      </c>
      <c r="G40" s="9"/>
      <c r="H40" s="40">
        <f t="shared" si="2"/>
        <v>5.3491909999999905</v>
      </c>
      <c r="I40" t="s">
        <v>7</v>
      </c>
      <c r="J40" s="92" t="s">
        <v>310</v>
      </c>
      <c r="K40" s="82">
        <f t="shared" si="3"/>
        <v>43525</v>
      </c>
      <c r="L40" s="83" t="str">
        <f t="shared" ca="1" si="4"/>
        <v>2019/12/31</v>
      </c>
      <c r="M40" s="81">
        <f t="shared" ca="1" si="5"/>
        <v>27540</v>
      </c>
      <c r="N40" s="105">
        <f t="shared" ca="1" si="6"/>
        <v>7.0895232933914185E-2</v>
      </c>
      <c r="O40" s="85">
        <f t="shared" si="7"/>
        <v>89.957119000000006</v>
      </c>
      <c r="P40" s="85">
        <f t="shared" si="8"/>
        <v>-4.2880999999994174E-2</v>
      </c>
      <c r="Q40" s="88">
        <f t="shared" si="9"/>
        <v>0.59971412666666668</v>
      </c>
      <c r="R40" s="6">
        <f t="shared" si="10"/>
        <v>7509.0000000000027</v>
      </c>
      <c r="S40" s="101">
        <f t="shared" si="11"/>
        <v>7316.0187000000033</v>
      </c>
      <c r="T40" s="101"/>
      <c r="U40" s="108"/>
      <c r="V40" s="102">
        <f t="shared" si="19"/>
        <v>517.29999999999995</v>
      </c>
      <c r="W40" s="102">
        <f t="shared" si="20"/>
        <v>7833.3187000000034</v>
      </c>
      <c r="X40" s="92">
        <f t="shared" si="14"/>
        <v>6305</v>
      </c>
      <c r="Y40" s="6">
        <f t="shared" si="21"/>
        <v>1528.3187000000034</v>
      </c>
      <c r="Z40" s="4">
        <f t="shared" si="16"/>
        <v>0.24239789056304573</v>
      </c>
      <c r="AA40" s="4">
        <f t="shared" si="17"/>
        <v>0.26406322027748552</v>
      </c>
      <c r="AB40" s="117">
        <f t="shared" si="18"/>
        <v>0.13053595711111121</v>
      </c>
    </row>
    <row r="41" spans="1:28">
      <c r="A41" s="100" t="s">
        <v>140</v>
      </c>
      <c r="B41">
        <v>135</v>
      </c>
      <c r="C41" s="2">
        <v>136.19</v>
      </c>
      <c r="D41" s="3">
        <v>0.99080000000000001</v>
      </c>
      <c r="E41" s="1">
        <f t="shared" si="0"/>
        <v>0.21995803466666669</v>
      </c>
      <c r="F41" s="148">
        <f t="shared" si="1"/>
        <v>4.1803059259259118E-2</v>
      </c>
      <c r="G41" s="9"/>
      <c r="H41" s="40">
        <f t="shared" si="2"/>
        <v>5.6434129999999811</v>
      </c>
      <c r="I41" t="s">
        <v>7</v>
      </c>
      <c r="J41" s="92" t="s">
        <v>311</v>
      </c>
      <c r="K41" s="82">
        <f t="shared" si="3"/>
        <v>43528</v>
      </c>
      <c r="L41" s="83" t="str">
        <f t="shared" ca="1" si="4"/>
        <v>2019/12/31</v>
      </c>
      <c r="M41" s="81">
        <f t="shared" ca="1" si="5"/>
        <v>40905</v>
      </c>
      <c r="N41" s="105">
        <f t="shared" ca="1" si="6"/>
        <v>5.0356820559833593E-2</v>
      </c>
      <c r="O41" s="85">
        <f t="shared" si="7"/>
        <v>134.93705199999999</v>
      </c>
      <c r="P41" s="85">
        <f t="shared" si="8"/>
        <v>-6.2948000000005777E-2</v>
      </c>
      <c r="Q41" s="88">
        <f t="shared" si="9"/>
        <v>0.89958034666666664</v>
      </c>
      <c r="R41" s="6">
        <f t="shared" si="10"/>
        <v>7645.1900000000023</v>
      </c>
      <c r="S41" s="101">
        <f t="shared" si="11"/>
        <v>7574.8542520000028</v>
      </c>
      <c r="T41" s="101"/>
      <c r="U41" s="108"/>
      <c r="V41" s="102">
        <f t="shared" si="19"/>
        <v>517.29999999999995</v>
      </c>
      <c r="W41" s="102">
        <f t="shared" si="20"/>
        <v>8092.154252000003</v>
      </c>
      <c r="X41" s="92">
        <f t="shared" si="14"/>
        <v>6440</v>
      </c>
      <c r="Y41" s="6">
        <f t="shared" si="21"/>
        <v>1652.154252000003</v>
      </c>
      <c r="Z41" s="4">
        <f t="shared" si="16"/>
        <v>0.25654569130434823</v>
      </c>
      <c r="AA41" s="4">
        <f t="shared" si="17"/>
        <v>0.27895288500177329</v>
      </c>
      <c r="AB41" s="117">
        <f t="shared" si="18"/>
        <v>0.17815497540740757</v>
      </c>
    </row>
    <row r="42" spans="1:28">
      <c r="A42" s="100" t="s">
        <v>141</v>
      </c>
      <c r="B42">
        <v>135</v>
      </c>
      <c r="C42" s="2">
        <v>132.86000000000001</v>
      </c>
      <c r="D42" s="3">
        <v>1.0156000000000001</v>
      </c>
      <c r="E42" s="1">
        <f t="shared" si="0"/>
        <v>0.21995507733333336</v>
      </c>
      <c r="F42" s="148">
        <f t="shared" si="1"/>
        <v>1.6329792592592571E-2</v>
      </c>
      <c r="G42" s="9"/>
      <c r="H42" s="40">
        <f t="shared" si="2"/>
        <v>2.2045219999999972</v>
      </c>
      <c r="I42" t="s">
        <v>7</v>
      </c>
      <c r="J42" s="92" t="s">
        <v>48</v>
      </c>
      <c r="K42" s="82">
        <f t="shared" si="3"/>
        <v>43529</v>
      </c>
      <c r="L42" s="83" t="str">
        <f t="shared" ca="1" si="4"/>
        <v>2019/12/31</v>
      </c>
      <c r="M42" s="81">
        <f t="shared" ca="1" si="5"/>
        <v>40770</v>
      </c>
      <c r="N42" s="105">
        <f t="shared" ca="1" si="6"/>
        <v>1.973633872945791E-2</v>
      </c>
      <c r="O42" s="85">
        <f t="shared" si="7"/>
        <v>134.93261600000002</v>
      </c>
      <c r="P42" s="85">
        <f t="shared" si="8"/>
        <v>-6.7383999999975686E-2</v>
      </c>
      <c r="Q42" s="88">
        <f t="shared" si="9"/>
        <v>0.89955077333333344</v>
      </c>
      <c r="R42" s="6">
        <f t="shared" si="10"/>
        <v>7160.6200000000017</v>
      </c>
      <c r="S42" s="101">
        <f t="shared" si="11"/>
        <v>7272.3256720000018</v>
      </c>
      <c r="T42" s="101">
        <v>617.42999999999995</v>
      </c>
      <c r="U42" s="108">
        <v>565.69000000000005</v>
      </c>
      <c r="V42" s="102">
        <f t="shared" si="19"/>
        <v>1082.99</v>
      </c>
      <c r="W42" s="102">
        <f t="shared" si="20"/>
        <v>8355.3156720000025</v>
      </c>
      <c r="X42" s="92">
        <f t="shared" si="14"/>
        <v>6575</v>
      </c>
      <c r="Y42" s="6">
        <f t="shared" si="21"/>
        <v>1780.3156720000025</v>
      </c>
      <c r="Z42" s="4">
        <f t="shared" si="16"/>
        <v>0.27077044441064668</v>
      </c>
      <c r="AA42" s="4">
        <f t="shared" si="17"/>
        <v>0.32416468141900712</v>
      </c>
      <c r="AB42" s="117">
        <f t="shared" si="18"/>
        <v>0.20362528474074079</v>
      </c>
    </row>
    <row r="43" spans="1:28">
      <c r="A43" s="104" t="s">
        <v>142</v>
      </c>
      <c r="B43">
        <v>135</v>
      </c>
      <c r="C43" s="2">
        <v>130.72</v>
      </c>
      <c r="D43" s="3">
        <v>1.0323</v>
      </c>
      <c r="E43" s="1">
        <f t="shared" si="0"/>
        <v>0.219961504</v>
      </c>
      <c r="F43" s="148">
        <f t="shared" si="1"/>
        <v>-4.0414814814884838E-5</v>
      </c>
      <c r="G43" s="9"/>
      <c r="H43" s="40">
        <f t="shared" si="2"/>
        <v>-5.4560000000094533E-3</v>
      </c>
      <c r="I43" t="s">
        <v>7</v>
      </c>
      <c r="J43" s="92" t="s">
        <v>49</v>
      </c>
      <c r="K43" s="82">
        <f t="shared" si="3"/>
        <v>43530</v>
      </c>
      <c r="L43" s="83" t="str">
        <f t="shared" ca="1" si="4"/>
        <v>2019/12/31</v>
      </c>
      <c r="M43" s="81">
        <f t="shared" ca="1" si="5"/>
        <v>40635</v>
      </c>
      <c r="N43" s="105">
        <f t="shared" ca="1" si="6"/>
        <v>-4.9007998031338759E-5</v>
      </c>
      <c r="O43" s="85">
        <f t="shared" si="7"/>
        <v>134.94225599999999</v>
      </c>
      <c r="P43" s="85">
        <f t="shared" si="8"/>
        <v>-5.7744000000013784E-2</v>
      </c>
      <c r="Q43" s="88">
        <f t="shared" si="9"/>
        <v>0.89961503999999992</v>
      </c>
      <c r="R43" s="6">
        <f t="shared" ref="R43:R74" si="22">R42+C43-T43</f>
        <v>5299.2000000000016</v>
      </c>
      <c r="S43" s="101">
        <f t="shared" si="11"/>
        <v>5470.3641600000019</v>
      </c>
      <c r="T43" s="101">
        <v>1992.14</v>
      </c>
      <c r="U43" s="108">
        <v>1855.08</v>
      </c>
      <c r="V43" s="102">
        <f t="shared" si="19"/>
        <v>2938.0699999999997</v>
      </c>
      <c r="W43" s="102">
        <f t="shared" si="20"/>
        <v>8408.4341600000007</v>
      </c>
      <c r="X43" s="92">
        <f t="shared" si="14"/>
        <v>6710</v>
      </c>
      <c r="Y43" s="6">
        <f t="shared" si="21"/>
        <v>1698.4341600000007</v>
      </c>
      <c r="Z43" s="4">
        <f t="shared" si="16"/>
        <v>0.25311984500745166</v>
      </c>
      <c r="AA43" s="4">
        <f t="shared" si="17"/>
        <v>0.45028252380081324</v>
      </c>
      <c r="AB43" s="117">
        <f t="shared" si="18"/>
        <v>0.2200019188148149</v>
      </c>
    </row>
    <row r="44" spans="1:28">
      <c r="A44" s="104" t="s">
        <v>143</v>
      </c>
      <c r="B44">
        <v>135</v>
      </c>
      <c r="C44" s="2">
        <v>129.13</v>
      </c>
      <c r="D44" s="3">
        <v>1.0449999999999999</v>
      </c>
      <c r="E44" s="1">
        <f t="shared" si="0"/>
        <v>0.21996056666666666</v>
      </c>
      <c r="F44" s="148">
        <f t="shared" si="1"/>
        <v>-1.2203325925926097E-2</v>
      </c>
      <c r="G44" s="9"/>
      <c r="H44" s="40">
        <f t="shared" si="2"/>
        <v>-1.647449000000023</v>
      </c>
      <c r="I44" t="s">
        <v>7</v>
      </c>
      <c r="J44" s="92" t="s">
        <v>51</v>
      </c>
      <c r="K44" s="82">
        <f t="shared" si="3"/>
        <v>43531</v>
      </c>
      <c r="L44" s="83" t="str">
        <f t="shared" ca="1" si="4"/>
        <v>2019/12/31</v>
      </c>
      <c r="M44" s="81">
        <f t="shared" ca="1" si="5"/>
        <v>40500</v>
      </c>
      <c r="N44" s="105">
        <f t="shared" ca="1" si="6"/>
        <v>-1.4847379876543417E-2</v>
      </c>
      <c r="O44" s="85">
        <f t="shared" si="7"/>
        <v>134.94084999999998</v>
      </c>
      <c r="P44" s="85">
        <f t="shared" si="8"/>
        <v>-5.9150000000016689E-2</v>
      </c>
      <c r="Q44" s="88">
        <f t="shared" si="9"/>
        <v>0.89960566666666653</v>
      </c>
      <c r="R44" s="6">
        <f t="shared" si="22"/>
        <v>4288.550000000002</v>
      </c>
      <c r="S44" s="101">
        <f t="shared" si="11"/>
        <v>4481.5347500000016</v>
      </c>
      <c r="T44" s="101">
        <v>1139.78</v>
      </c>
      <c r="U44" s="108">
        <v>1074.47</v>
      </c>
      <c r="V44" s="102">
        <f t="shared" si="19"/>
        <v>4012.54</v>
      </c>
      <c r="W44" s="102">
        <f t="shared" si="20"/>
        <v>8494.0747500000016</v>
      </c>
      <c r="X44" s="92">
        <f t="shared" si="14"/>
        <v>6845</v>
      </c>
      <c r="Y44" s="6">
        <f t="shared" si="21"/>
        <v>1649.0747500000016</v>
      </c>
      <c r="Z44" s="4">
        <f t="shared" si="16"/>
        <v>0.24091669101533997</v>
      </c>
      <c r="AA44" s="4">
        <f t="shared" si="17"/>
        <v>0.58220583874088305</v>
      </c>
      <c r="AB44" s="117">
        <f t="shared" si="18"/>
        <v>0.23216389259259276</v>
      </c>
    </row>
    <row r="45" spans="1:28">
      <c r="A45" s="104" t="s">
        <v>144</v>
      </c>
      <c r="B45">
        <v>135</v>
      </c>
      <c r="C45" s="2">
        <v>133.72</v>
      </c>
      <c r="D45" s="3">
        <v>1.0091000000000001</v>
      </c>
      <c r="E45" s="1">
        <f t="shared" si="0"/>
        <v>0.21995790133333337</v>
      </c>
      <c r="F45" s="148">
        <f t="shared" si="1"/>
        <v>2.2908474074073915E-2</v>
      </c>
      <c r="G45" s="9"/>
      <c r="H45" s="40">
        <f t="shared" si="2"/>
        <v>3.0926439999999786</v>
      </c>
      <c r="I45" t="s">
        <v>7</v>
      </c>
      <c r="J45" s="92" t="s">
        <v>52</v>
      </c>
      <c r="K45" s="82">
        <f t="shared" si="3"/>
        <v>43532</v>
      </c>
      <c r="L45" s="83" t="str">
        <f t="shared" ca="1" si="4"/>
        <v>2019/12/31</v>
      </c>
      <c r="M45" s="81">
        <f t="shared" ca="1" si="5"/>
        <v>40365</v>
      </c>
      <c r="N45" s="105">
        <f t="shared" ca="1" si="6"/>
        <v>2.7965194103802608E-2</v>
      </c>
      <c r="O45" s="85">
        <f t="shared" si="7"/>
        <v>134.93685200000002</v>
      </c>
      <c r="P45" s="85">
        <f t="shared" si="8"/>
        <v>-6.3147999999983995E-2</v>
      </c>
      <c r="Q45" s="88">
        <f t="shared" si="9"/>
        <v>0.89957901333333345</v>
      </c>
      <c r="R45" s="6">
        <f t="shared" si="22"/>
        <v>4422.2700000000023</v>
      </c>
      <c r="S45" s="101">
        <f t="shared" si="11"/>
        <v>4462.5126570000029</v>
      </c>
      <c r="T45" s="101"/>
      <c r="U45" s="108"/>
      <c r="V45" s="102">
        <f t="shared" si="19"/>
        <v>4012.54</v>
      </c>
      <c r="W45" s="102">
        <f t="shared" si="20"/>
        <v>8475.0526570000038</v>
      </c>
      <c r="X45" s="92">
        <f t="shared" si="14"/>
        <v>6980</v>
      </c>
      <c r="Y45" s="6">
        <f t="shared" si="21"/>
        <v>1495.0526570000038</v>
      </c>
      <c r="Z45" s="4">
        <f t="shared" si="16"/>
        <v>0.21419092507163384</v>
      </c>
      <c r="AA45" s="4">
        <f t="shared" si="17"/>
        <v>0.50381560560209837</v>
      </c>
      <c r="AB45" s="117">
        <f t="shared" si="18"/>
        <v>0.19704942725925945</v>
      </c>
    </row>
    <row r="46" spans="1:28">
      <c r="A46" s="104" t="s">
        <v>145</v>
      </c>
      <c r="B46">
        <v>135</v>
      </c>
      <c r="C46" s="2">
        <v>128.99</v>
      </c>
      <c r="D46" s="3">
        <v>1.0462</v>
      </c>
      <c r="E46" s="1">
        <f t="shared" si="0"/>
        <v>0.21996622533333335</v>
      </c>
      <c r="F46" s="148">
        <f t="shared" si="1"/>
        <v>-1.3274274074074001E-2</v>
      </c>
      <c r="G46" s="9"/>
      <c r="H46" s="40">
        <f t="shared" si="2"/>
        <v>-1.7920269999999903</v>
      </c>
      <c r="I46" t="s">
        <v>7</v>
      </c>
      <c r="J46" s="92" t="s">
        <v>53</v>
      </c>
      <c r="K46" s="82">
        <f t="shared" si="3"/>
        <v>43535</v>
      </c>
      <c r="L46" s="83" t="str">
        <f t="shared" ca="1" si="4"/>
        <v>2019/12/31</v>
      </c>
      <c r="M46" s="81">
        <f t="shared" ca="1" si="5"/>
        <v>39960</v>
      </c>
      <c r="N46" s="105">
        <f t="shared" ca="1" si="6"/>
        <v>-1.6368614989989903E-2</v>
      </c>
      <c r="O46" s="85">
        <f t="shared" si="7"/>
        <v>134.94933800000001</v>
      </c>
      <c r="P46" s="85">
        <f t="shared" si="8"/>
        <v>-5.0661999999988439E-2</v>
      </c>
      <c r="Q46" s="88">
        <f t="shared" si="9"/>
        <v>0.89966225333333338</v>
      </c>
      <c r="R46" s="6">
        <f t="shared" si="22"/>
        <v>4551.260000000002</v>
      </c>
      <c r="S46" s="101">
        <f t="shared" si="11"/>
        <v>4761.528212000002</v>
      </c>
      <c r="T46" s="101"/>
      <c r="U46" s="108"/>
      <c r="V46" s="102">
        <f t="shared" si="19"/>
        <v>4012.54</v>
      </c>
      <c r="W46" s="102">
        <f t="shared" si="20"/>
        <v>8774.0682120000019</v>
      </c>
      <c r="X46" s="92">
        <f t="shared" si="14"/>
        <v>7115</v>
      </c>
      <c r="Y46" s="6">
        <f t="shared" si="21"/>
        <v>1659.0682120000019</v>
      </c>
      <c r="Z46" s="4">
        <f t="shared" si="16"/>
        <v>0.2331789475755448</v>
      </c>
      <c r="AA46" s="4">
        <f t="shared" si="17"/>
        <v>0.53475893710152644</v>
      </c>
      <c r="AB46" s="117">
        <f t="shared" si="18"/>
        <v>0.23324049940740735</v>
      </c>
    </row>
    <row r="47" spans="1:28">
      <c r="A47" s="104" t="s">
        <v>146</v>
      </c>
      <c r="B47">
        <v>135</v>
      </c>
      <c r="C47" s="2">
        <v>126.93</v>
      </c>
      <c r="D47" s="3">
        <v>1.0630999999999999</v>
      </c>
      <c r="E47" s="1">
        <f t="shared" si="0"/>
        <v>0.21995952200000002</v>
      </c>
      <c r="F47" s="148">
        <f t="shared" si="1"/>
        <v>-2.9032511111111076E-2</v>
      </c>
      <c r="G47" s="9"/>
      <c r="H47" s="40">
        <f t="shared" si="2"/>
        <v>-3.9193889999999953</v>
      </c>
      <c r="I47" t="s">
        <v>7</v>
      </c>
      <c r="J47" s="92" t="s">
        <v>54</v>
      </c>
      <c r="K47" s="82">
        <f t="shared" si="3"/>
        <v>43536</v>
      </c>
      <c r="L47" s="83" t="str">
        <f t="shared" ca="1" si="4"/>
        <v>2019/12/31</v>
      </c>
      <c r="M47" s="81">
        <f t="shared" ca="1" si="5"/>
        <v>39825</v>
      </c>
      <c r="N47" s="105">
        <f t="shared" ca="1" si="6"/>
        <v>-3.5921581544256079E-2</v>
      </c>
      <c r="O47" s="85">
        <f t="shared" si="7"/>
        <v>134.93928299999999</v>
      </c>
      <c r="P47" s="85">
        <f t="shared" si="8"/>
        <v>-6.0717000000011012E-2</v>
      </c>
      <c r="Q47" s="88">
        <f t="shared" si="9"/>
        <v>0.89959521999999992</v>
      </c>
      <c r="R47" s="6">
        <f t="shared" si="22"/>
        <v>4678.1900000000023</v>
      </c>
      <c r="S47" s="101">
        <f t="shared" si="11"/>
        <v>4973.3837890000023</v>
      </c>
      <c r="T47" s="101"/>
      <c r="U47" s="108"/>
      <c r="V47" s="102">
        <f t="shared" si="19"/>
        <v>4012.54</v>
      </c>
      <c r="W47" s="102">
        <f t="shared" si="20"/>
        <v>8985.9237890000022</v>
      </c>
      <c r="X47" s="92">
        <f t="shared" si="14"/>
        <v>7250</v>
      </c>
      <c r="Y47" s="6">
        <f t="shared" si="21"/>
        <v>1735.9237890000022</v>
      </c>
      <c r="Z47" s="4">
        <f t="shared" si="16"/>
        <v>0.23943776400000027</v>
      </c>
      <c r="AA47" s="4">
        <f t="shared" si="17"/>
        <v>0.53619930099522528</v>
      </c>
      <c r="AB47" s="117">
        <f t="shared" si="18"/>
        <v>0.24899203311111109</v>
      </c>
    </row>
    <row r="48" spans="1:28">
      <c r="A48" s="104" t="s">
        <v>147</v>
      </c>
      <c r="B48">
        <v>135</v>
      </c>
      <c r="C48" s="2">
        <v>129.74</v>
      </c>
      <c r="D48" s="3">
        <v>1.04</v>
      </c>
      <c r="E48" s="1">
        <f t="shared" si="0"/>
        <v>0.2199530666666667</v>
      </c>
      <c r="F48" s="148">
        <f t="shared" si="1"/>
        <v>-7.5370518518519071E-3</v>
      </c>
      <c r="G48" s="9"/>
      <c r="H48" s="40">
        <f t="shared" si="2"/>
        <v>-1.0175020000000075</v>
      </c>
      <c r="I48" t="s">
        <v>7</v>
      </c>
      <c r="J48" s="92" t="s">
        <v>55</v>
      </c>
      <c r="K48" s="82">
        <f t="shared" si="3"/>
        <v>43537</v>
      </c>
      <c r="L48" s="83" t="str">
        <f t="shared" ca="1" si="4"/>
        <v>2019/12/31</v>
      </c>
      <c r="M48" s="81">
        <f t="shared" ca="1" si="5"/>
        <v>39690</v>
      </c>
      <c r="N48" s="105">
        <f t="shared" ca="1" si="6"/>
        <v>-9.3572242378433534E-3</v>
      </c>
      <c r="O48" s="85">
        <f t="shared" si="7"/>
        <v>134.92960000000002</v>
      </c>
      <c r="P48" s="85">
        <f t="shared" si="8"/>
        <v>-7.0399999999978036E-2</v>
      </c>
      <c r="Q48" s="88">
        <f t="shared" si="9"/>
        <v>0.89953066666666681</v>
      </c>
      <c r="R48" s="6">
        <f t="shared" si="22"/>
        <v>4807.9300000000021</v>
      </c>
      <c r="S48" s="101">
        <f t="shared" si="11"/>
        <v>5000.2472000000025</v>
      </c>
      <c r="T48" s="101"/>
      <c r="U48" s="108"/>
      <c r="V48" s="102">
        <f t="shared" si="19"/>
        <v>4012.54</v>
      </c>
      <c r="W48" s="102">
        <f t="shared" si="20"/>
        <v>9012.7872000000025</v>
      </c>
      <c r="X48" s="92">
        <f t="shared" si="14"/>
        <v>7385</v>
      </c>
      <c r="Y48" s="6">
        <f t="shared" si="21"/>
        <v>1627.7872000000025</v>
      </c>
      <c r="Z48" s="4">
        <f t="shared" si="16"/>
        <v>0.22041803656059611</v>
      </c>
      <c r="AA48" s="4">
        <f t="shared" si="17"/>
        <v>0.48267057281628323</v>
      </c>
      <c r="AB48" s="117">
        <f t="shared" si="18"/>
        <v>0.22749011851851861</v>
      </c>
    </row>
    <row r="49" spans="1:29">
      <c r="A49" s="104" t="s">
        <v>148</v>
      </c>
      <c r="B49">
        <v>135</v>
      </c>
      <c r="C49" s="2">
        <v>132.66</v>
      </c>
      <c r="D49" s="3">
        <v>1.0172000000000001</v>
      </c>
      <c r="E49" s="1">
        <f t="shared" si="0"/>
        <v>0.21996116800000001</v>
      </c>
      <c r="F49" s="148">
        <f t="shared" si="1"/>
        <v>1.4799866666666512E-2</v>
      </c>
      <c r="G49" s="9"/>
      <c r="H49" s="40">
        <f t="shared" si="2"/>
        <v>1.9979819999999791</v>
      </c>
      <c r="I49" t="s">
        <v>7</v>
      </c>
      <c r="J49" s="92" t="s">
        <v>56</v>
      </c>
      <c r="K49" s="82">
        <f t="shared" si="3"/>
        <v>43538</v>
      </c>
      <c r="L49" s="83" t="str">
        <f t="shared" ca="1" si="4"/>
        <v>2019/12/31</v>
      </c>
      <c r="M49" s="81">
        <f t="shared" ca="1" si="5"/>
        <v>39555</v>
      </c>
      <c r="N49" s="105">
        <f t="shared" ca="1" si="6"/>
        <v>1.8436693970420737E-2</v>
      </c>
      <c r="O49" s="85">
        <f t="shared" si="7"/>
        <v>134.94175200000001</v>
      </c>
      <c r="P49" s="85">
        <f t="shared" si="8"/>
        <v>-5.8247999999991862E-2</v>
      </c>
      <c r="Q49" s="88">
        <f t="shared" si="9"/>
        <v>0.89961168000000002</v>
      </c>
      <c r="R49" s="6">
        <f t="shared" si="22"/>
        <v>4940.590000000002</v>
      </c>
      <c r="S49" s="101">
        <f t="shared" si="11"/>
        <v>5025.5681480000021</v>
      </c>
      <c r="T49" s="101"/>
      <c r="U49" s="108"/>
      <c r="V49" s="102">
        <f t="shared" si="19"/>
        <v>4012.54</v>
      </c>
      <c r="W49" s="102">
        <f t="shared" si="20"/>
        <v>9038.108148000003</v>
      </c>
      <c r="X49" s="92">
        <f t="shared" si="14"/>
        <v>7520</v>
      </c>
      <c r="Y49" s="6">
        <f t="shared" si="21"/>
        <v>1518.108148000003</v>
      </c>
      <c r="Z49" s="4">
        <f t="shared" si="16"/>
        <v>0.20187608351063879</v>
      </c>
      <c r="AA49" s="4">
        <f t="shared" si="17"/>
        <v>0.43282265457054447</v>
      </c>
      <c r="AB49" s="117">
        <f t="shared" si="18"/>
        <v>0.20516130133333349</v>
      </c>
    </row>
    <row r="50" spans="1:29">
      <c r="A50" s="104" t="s">
        <v>149</v>
      </c>
      <c r="B50">
        <v>135</v>
      </c>
      <c r="C50" s="2">
        <v>131.27000000000001</v>
      </c>
      <c r="D50" s="3">
        <v>1.028</v>
      </c>
      <c r="E50" s="1">
        <f t="shared" si="0"/>
        <v>0.21996370666666668</v>
      </c>
      <c r="F50" s="148">
        <f t="shared" si="1"/>
        <v>4.1668814814815706E-3</v>
      </c>
      <c r="G50" s="9"/>
      <c r="H50" s="40">
        <f t="shared" si="2"/>
        <v>0.56252900000001205</v>
      </c>
      <c r="I50" t="s">
        <v>7</v>
      </c>
      <c r="J50" s="92" t="s">
        <v>57</v>
      </c>
      <c r="K50" s="82">
        <f t="shared" si="3"/>
        <v>43539</v>
      </c>
      <c r="L50" s="83" t="str">
        <f t="shared" ca="1" si="4"/>
        <v>2019/12/31</v>
      </c>
      <c r="M50" s="81">
        <f t="shared" ca="1" si="5"/>
        <v>39420</v>
      </c>
      <c r="N50" s="105">
        <f t="shared" ca="1" si="6"/>
        <v>5.2086018518519633E-3</v>
      </c>
      <c r="O50" s="85">
        <f t="shared" si="7"/>
        <v>134.94556</v>
      </c>
      <c r="P50" s="85">
        <f t="shared" si="8"/>
        <v>-5.44399999999996E-2</v>
      </c>
      <c r="Q50" s="88">
        <f t="shared" si="9"/>
        <v>0.89963706666666665</v>
      </c>
      <c r="R50" s="6">
        <f t="shared" si="22"/>
        <v>5071.8600000000024</v>
      </c>
      <c r="S50" s="101">
        <f t="shared" si="11"/>
        <v>5213.8720800000028</v>
      </c>
      <c r="T50" s="101"/>
      <c r="U50" s="108"/>
      <c r="V50" s="102">
        <f t="shared" si="19"/>
        <v>4012.54</v>
      </c>
      <c r="W50" s="102">
        <f t="shared" si="20"/>
        <v>9226.4120800000019</v>
      </c>
      <c r="X50" s="92">
        <f t="shared" si="14"/>
        <v>7655</v>
      </c>
      <c r="Y50" s="6">
        <f t="shared" si="21"/>
        <v>1571.4120800000019</v>
      </c>
      <c r="Z50" s="4">
        <f t="shared" si="16"/>
        <v>0.20527917439582</v>
      </c>
      <c r="AA50" s="4">
        <f t="shared" si="17"/>
        <v>0.43141505466086172</v>
      </c>
      <c r="AB50" s="117">
        <f t="shared" si="18"/>
        <v>0.21579682518518511</v>
      </c>
    </row>
    <row r="51" spans="1:29">
      <c r="A51" s="104" t="s">
        <v>150</v>
      </c>
      <c r="B51">
        <v>135</v>
      </c>
      <c r="C51" s="2">
        <v>128.06</v>
      </c>
      <c r="D51" s="3">
        <v>1.0537000000000001</v>
      </c>
      <c r="E51" s="1">
        <f t="shared" si="0"/>
        <v>0.21995788133333333</v>
      </c>
      <c r="F51" s="148">
        <f t="shared" si="1"/>
        <v>-2.0388429629629719E-2</v>
      </c>
      <c r="G51" s="9"/>
      <c r="H51" s="40">
        <f t="shared" si="2"/>
        <v>-2.7524380000000122</v>
      </c>
      <c r="I51" t="s">
        <v>7</v>
      </c>
      <c r="J51" s="92" t="s">
        <v>58</v>
      </c>
      <c r="K51" s="82">
        <f t="shared" si="3"/>
        <v>43542</v>
      </c>
      <c r="L51" s="83" t="str">
        <f t="shared" ca="1" si="4"/>
        <v>2019/12/31</v>
      </c>
      <c r="M51" s="81">
        <f t="shared" ca="1" si="5"/>
        <v>39015</v>
      </c>
      <c r="N51" s="105">
        <f t="shared" ca="1" si="6"/>
        <v>-2.5750092784826463E-2</v>
      </c>
      <c r="O51" s="85">
        <f t="shared" si="7"/>
        <v>134.93682200000001</v>
      </c>
      <c r="P51" s="85">
        <f t="shared" si="8"/>
        <v>-6.3177999999993517E-2</v>
      </c>
      <c r="Q51" s="88">
        <f t="shared" si="9"/>
        <v>0.89957881333333334</v>
      </c>
      <c r="R51" s="6">
        <f t="shared" si="22"/>
        <v>5199.9200000000028</v>
      </c>
      <c r="S51" s="101">
        <f t="shared" si="11"/>
        <v>5479.1557040000034</v>
      </c>
      <c r="T51" s="101"/>
      <c r="U51" s="108"/>
      <c r="V51" s="102">
        <f t="shared" si="19"/>
        <v>4012.54</v>
      </c>
      <c r="W51" s="102">
        <f t="shared" si="20"/>
        <v>9491.6957040000034</v>
      </c>
      <c r="X51" s="92">
        <f t="shared" si="14"/>
        <v>7790</v>
      </c>
      <c r="Y51" s="6">
        <f t="shared" si="21"/>
        <v>1701.6957040000034</v>
      </c>
      <c r="Z51" s="4">
        <f t="shared" si="16"/>
        <v>0.21844617509627762</v>
      </c>
      <c r="AA51" s="4">
        <f t="shared" si="17"/>
        <v>0.45048675670953586</v>
      </c>
      <c r="AB51" s="117">
        <f t="shared" si="18"/>
        <v>0.24034631096296305</v>
      </c>
    </row>
    <row r="52" spans="1:29">
      <c r="A52" s="104" t="s">
        <v>151</v>
      </c>
      <c r="B52">
        <v>135</v>
      </c>
      <c r="C52" s="2">
        <v>127.6</v>
      </c>
      <c r="D52" s="3">
        <v>1.0575000000000001</v>
      </c>
      <c r="E52" s="1">
        <f t="shared" si="0"/>
        <v>0.21995800000000001</v>
      </c>
      <c r="F52" s="148">
        <f t="shared" si="1"/>
        <v>-2.3907259259259364E-2</v>
      </c>
      <c r="G52" s="9"/>
      <c r="H52" s="40">
        <f t="shared" si="2"/>
        <v>-3.2274800000000141</v>
      </c>
      <c r="I52" t="s">
        <v>7</v>
      </c>
      <c r="J52" s="92" t="s">
        <v>59</v>
      </c>
      <c r="K52" s="82">
        <f t="shared" si="3"/>
        <v>43543</v>
      </c>
      <c r="L52" s="83" t="str">
        <f t="shared" ca="1" si="4"/>
        <v>2019/12/31</v>
      </c>
      <c r="M52" s="81">
        <f t="shared" ca="1" si="5"/>
        <v>38880</v>
      </c>
      <c r="N52" s="105">
        <f t="shared" ca="1" si="6"/>
        <v>-3.0299130658436344E-2</v>
      </c>
      <c r="O52" s="85">
        <f t="shared" si="7"/>
        <v>134.93700000000001</v>
      </c>
      <c r="P52" s="85">
        <f t="shared" si="8"/>
        <v>-6.2999999999988177E-2</v>
      </c>
      <c r="Q52" s="88">
        <f t="shared" si="9"/>
        <v>0.89958000000000005</v>
      </c>
      <c r="R52" s="6">
        <f t="shared" si="22"/>
        <v>5022.7300000000032</v>
      </c>
      <c r="S52" s="101">
        <f t="shared" si="11"/>
        <v>5311.5369750000036</v>
      </c>
      <c r="T52" s="101">
        <v>304.79000000000002</v>
      </c>
      <c r="U52" s="108">
        <v>290.77</v>
      </c>
      <c r="V52" s="102">
        <f t="shared" si="19"/>
        <v>4303.3099999999995</v>
      </c>
      <c r="W52" s="102">
        <f t="shared" si="20"/>
        <v>9614.846975000004</v>
      </c>
      <c r="X52" s="92">
        <f t="shared" si="14"/>
        <v>7925</v>
      </c>
      <c r="Y52" s="6">
        <f t="shared" si="21"/>
        <v>1689.846975000004</v>
      </c>
      <c r="Z52" s="4">
        <f t="shared" si="16"/>
        <v>0.21322990220820248</v>
      </c>
      <c r="AA52" s="4">
        <f t="shared" si="17"/>
        <v>0.46659072836162196</v>
      </c>
      <c r="AB52" s="117">
        <f t="shared" si="18"/>
        <v>0.24386525925925939</v>
      </c>
    </row>
    <row r="53" spans="1:29">
      <c r="A53" s="104" t="s">
        <v>152</v>
      </c>
      <c r="B53">
        <v>135</v>
      </c>
      <c r="C53" s="2">
        <v>127.77</v>
      </c>
      <c r="D53" s="3">
        <v>1.0561</v>
      </c>
      <c r="E53" s="1">
        <f t="shared" si="0"/>
        <v>0.21995859800000001</v>
      </c>
      <c r="F53" s="148">
        <f t="shared" si="1"/>
        <v>-2.2606822222222381E-2</v>
      </c>
      <c r="G53" s="9"/>
      <c r="H53" s="40">
        <f t="shared" si="2"/>
        <v>-3.0519210000000214</v>
      </c>
      <c r="I53" t="s">
        <v>7</v>
      </c>
      <c r="J53" s="92" t="s">
        <v>60</v>
      </c>
      <c r="K53" s="82">
        <f t="shared" si="3"/>
        <v>43544</v>
      </c>
      <c r="L53" s="83" t="str">
        <f t="shared" ca="1" si="4"/>
        <v>2019/12/31</v>
      </c>
      <c r="M53" s="81">
        <f t="shared" ca="1" si="5"/>
        <v>38745</v>
      </c>
      <c r="N53" s="105">
        <f t="shared" ca="1" si="6"/>
        <v>-2.875083662408073E-2</v>
      </c>
      <c r="O53" s="85">
        <f t="shared" si="7"/>
        <v>134.93789699999999</v>
      </c>
      <c r="P53" s="85">
        <f t="shared" si="8"/>
        <v>-6.2103000000007569E-2</v>
      </c>
      <c r="Q53" s="88">
        <f t="shared" si="9"/>
        <v>0.8995859799999999</v>
      </c>
      <c r="R53" s="6">
        <f t="shared" si="22"/>
        <v>5150.5000000000036</v>
      </c>
      <c r="S53" s="101">
        <f t="shared" si="11"/>
        <v>5439.4430500000044</v>
      </c>
      <c r="T53" s="101"/>
      <c r="U53" s="108"/>
      <c r="V53" s="102">
        <f t="shared" si="19"/>
        <v>4303.3099999999995</v>
      </c>
      <c r="W53" s="102">
        <f t="shared" si="20"/>
        <v>9742.753050000003</v>
      </c>
      <c r="X53" s="92">
        <f t="shared" si="14"/>
        <v>8060</v>
      </c>
      <c r="Y53" s="6">
        <f t="shared" si="21"/>
        <v>1682.753050000003</v>
      </c>
      <c r="Z53" s="4">
        <f t="shared" si="16"/>
        <v>0.20877829404466541</v>
      </c>
      <c r="AA53" s="4">
        <f t="shared" si="17"/>
        <v>0.44793503057212702</v>
      </c>
      <c r="AB53" s="117">
        <f t="shared" si="18"/>
        <v>0.24256542022222238</v>
      </c>
    </row>
    <row r="54" spans="1:29">
      <c r="A54" s="104" t="s">
        <v>153</v>
      </c>
      <c r="B54">
        <v>135</v>
      </c>
      <c r="C54" s="2">
        <v>126.13</v>
      </c>
      <c r="D54" s="3">
        <v>1.0699000000000001</v>
      </c>
      <c r="E54" s="1">
        <f t="shared" si="0"/>
        <v>0.21996432466666666</v>
      </c>
      <c r="F54" s="148">
        <f t="shared" si="1"/>
        <v>-3.5152214814814897E-2</v>
      </c>
      <c r="G54" s="9"/>
      <c r="H54" s="40">
        <f t="shared" si="2"/>
        <v>-4.7455490000000111</v>
      </c>
      <c r="I54" t="s">
        <v>7</v>
      </c>
      <c r="J54" s="92" t="s">
        <v>61</v>
      </c>
      <c r="K54" s="82">
        <f t="shared" si="3"/>
        <v>43545</v>
      </c>
      <c r="L54" s="83" t="str">
        <f t="shared" ca="1" si="4"/>
        <v>2019/12/31</v>
      </c>
      <c r="M54" s="81">
        <f t="shared" ca="1" si="5"/>
        <v>38610</v>
      </c>
      <c r="N54" s="105">
        <f t="shared" ca="1" si="6"/>
        <v>-4.4862092333592438E-2</v>
      </c>
      <c r="O54" s="85">
        <f t="shared" si="7"/>
        <v>134.94648699999999</v>
      </c>
      <c r="P54" s="85">
        <f t="shared" si="8"/>
        <v>-5.351300000000947E-2</v>
      </c>
      <c r="Q54" s="88">
        <f t="shared" si="9"/>
        <v>0.89964324666666662</v>
      </c>
      <c r="R54" s="6">
        <f t="shared" si="22"/>
        <v>4756.8400000000038</v>
      </c>
      <c r="S54" s="101">
        <f t="shared" si="11"/>
        <v>5089.3431160000046</v>
      </c>
      <c r="T54" s="101">
        <v>519.79</v>
      </c>
      <c r="U54" s="108">
        <v>501.64</v>
      </c>
      <c r="V54" s="102">
        <f t="shared" si="19"/>
        <v>4804.95</v>
      </c>
      <c r="W54" s="102">
        <f t="shared" si="20"/>
        <v>9894.2931160000044</v>
      </c>
      <c r="X54" s="92">
        <f t="shared" si="14"/>
        <v>8195</v>
      </c>
      <c r="Y54" s="6">
        <f t="shared" si="21"/>
        <v>1699.2931160000044</v>
      </c>
      <c r="Z54" s="4">
        <f t="shared" si="16"/>
        <v>0.20735730518608952</v>
      </c>
      <c r="AA54" s="4">
        <f t="shared" si="17"/>
        <v>0.50125901269892892</v>
      </c>
      <c r="AB54" s="117">
        <f t="shared" si="18"/>
        <v>0.25511653948148155</v>
      </c>
    </row>
    <row r="55" spans="1:29">
      <c r="A55" s="104" t="s">
        <v>154</v>
      </c>
      <c r="B55">
        <v>135</v>
      </c>
      <c r="C55" s="2">
        <v>125.44</v>
      </c>
      <c r="D55" s="3">
        <v>1.0757000000000001</v>
      </c>
      <c r="E55" s="1">
        <f t="shared" si="0"/>
        <v>0.21995720533333335</v>
      </c>
      <c r="F55" s="148">
        <f t="shared" si="1"/>
        <v>-4.0430459259259255E-2</v>
      </c>
      <c r="G55" s="9"/>
      <c r="H55" s="40">
        <f t="shared" si="2"/>
        <v>-5.4581119999999999</v>
      </c>
      <c r="I55" t="s">
        <v>7</v>
      </c>
      <c r="J55" s="92" t="s">
        <v>62</v>
      </c>
      <c r="K55" s="82">
        <f t="shared" si="3"/>
        <v>43546</v>
      </c>
      <c r="L55" s="83" t="str">
        <f t="shared" ca="1" si="4"/>
        <v>2019/12/31</v>
      </c>
      <c r="M55" s="81">
        <f t="shared" ca="1" si="5"/>
        <v>38475</v>
      </c>
      <c r="N55" s="105">
        <f t="shared" ca="1" si="6"/>
        <v>-5.1779360103963612E-2</v>
      </c>
      <c r="O55" s="85">
        <f t="shared" si="7"/>
        <v>134.93580800000001</v>
      </c>
      <c r="P55" s="85">
        <f t="shared" si="8"/>
        <v>-6.4191999999991367E-2</v>
      </c>
      <c r="Q55" s="88">
        <f t="shared" si="9"/>
        <v>0.89957205333333334</v>
      </c>
      <c r="R55" s="6">
        <f t="shared" si="22"/>
        <v>4882.2800000000034</v>
      </c>
      <c r="S55" s="101">
        <f t="shared" si="11"/>
        <v>5251.8685960000039</v>
      </c>
      <c r="T55" s="101"/>
      <c r="U55" s="108"/>
      <c r="V55" s="102">
        <f t="shared" si="19"/>
        <v>4804.95</v>
      </c>
      <c r="W55" s="102">
        <f t="shared" si="20"/>
        <v>10056.818596000005</v>
      </c>
      <c r="X55" s="92">
        <f t="shared" si="14"/>
        <v>8330</v>
      </c>
      <c r="Y55" s="6">
        <f t="shared" si="21"/>
        <v>1726.8185960000046</v>
      </c>
      <c r="Z55" s="4">
        <f t="shared" si="16"/>
        <v>0.2073011519807928</v>
      </c>
      <c r="AA55" s="4">
        <f t="shared" si="17"/>
        <v>0.48987066736642126</v>
      </c>
      <c r="AB55" s="117">
        <f t="shared" si="18"/>
        <v>0.2603876645925926</v>
      </c>
      <c r="AC55" s="6"/>
    </row>
    <row r="56" spans="1:29">
      <c r="A56" s="104" t="s">
        <v>155</v>
      </c>
      <c r="B56">
        <v>135</v>
      </c>
      <c r="C56" s="2">
        <v>126.97</v>
      </c>
      <c r="D56" s="3">
        <v>1.0627</v>
      </c>
      <c r="E56" s="1">
        <f t="shared" si="0"/>
        <v>0.21995401266666667</v>
      </c>
      <c r="F56" s="148">
        <f t="shared" si="1"/>
        <v>-2.8726525925925991E-2</v>
      </c>
      <c r="G56" s="9"/>
      <c r="H56" s="40">
        <f t="shared" si="2"/>
        <v>-3.8780810000000088</v>
      </c>
      <c r="I56" t="s">
        <v>7</v>
      </c>
      <c r="J56" s="92" t="s">
        <v>64</v>
      </c>
      <c r="K56" s="82">
        <f t="shared" si="3"/>
        <v>43549</v>
      </c>
      <c r="L56" s="83" t="str">
        <f t="shared" ca="1" si="4"/>
        <v>2019/12/31</v>
      </c>
      <c r="M56" s="81">
        <f t="shared" ca="1" si="5"/>
        <v>38070</v>
      </c>
      <c r="N56" s="105">
        <f t="shared" ca="1" si="6"/>
        <v>-3.7181496322563783E-2</v>
      </c>
      <c r="O56" s="85">
        <f t="shared" si="7"/>
        <v>134.93101899999999</v>
      </c>
      <c r="P56" s="85">
        <f t="shared" si="8"/>
        <v>-6.8981000000007953E-2</v>
      </c>
      <c r="Q56" s="88">
        <f t="shared" si="9"/>
        <v>0.89954012666666661</v>
      </c>
      <c r="R56" s="6">
        <f t="shared" si="22"/>
        <v>5009.2500000000036</v>
      </c>
      <c r="S56" s="101">
        <f t="shared" si="11"/>
        <v>5323.3299750000042</v>
      </c>
      <c r="T56" s="101"/>
      <c r="U56" s="108"/>
      <c r="V56" s="102">
        <f t="shared" si="19"/>
        <v>4804.95</v>
      </c>
      <c r="W56" s="102">
        <f t="shared" si="20"/>
        <v>10128.279975000005</v>
      </c>
      <c r="X56" s="92">
        <f t="shared" si="14"/>
        <v>8465</v>
      </c>
      <c r="Y56" s="6">
        <f t="shared" si="21"/>
        <v>1663.2799750000049</v>
      </c>
      <c r="Z56" s="4">
        <f t="shared" si="16"/>
        <v>0.19648906969876023</v>
      </c>
      <c r="AA56" s="4">
        <f t="shared" si="17"/>
        <v>0.45444187237879374</v>
      </c>
      <c r="AB56" s="117">
        <f t="shared" si="18"/>
        <v>0.24868053859259265</v>
      </c>
    </row>
    <row r="57" spans="1:29">
      <c r="A57" s="104" t="s">
        <v>156</v>
      </c>
      <c r="B57">
        <v>135</v>
      </c>
      <c r="C57" s="2">
        <v>130.43</v>
      </c>
      <c r="D57" s="3">
        <v>1.0346</v>
      </c>
      <c r="E57" s="1">
        <f t="shared" si="0"/>
        <v>0.2199619186666667</v>
      </c>
      <c r="F57" s="148">
        <f t="shared" si="1"/>
        <v>-2.2588074074073356E-3</v>
      </c>
      <c r="G57" s="9"/>
      <c r="H57" s="40">
        <f t="shared" si="2"/>
        <v>-0.3049389999999903</v>
      </c>
      <c r="I57" t="s">
        <v>7</v>
      </c>
      <c r="J57" s="92" t="s">
        <v>65</v>
      </c>
      <c r="K57" s="82">
        <f t="shared" si="3"/>
        <v>43550</v>
      </c>
      <c r="L57" s="83" t="str">
        <f t="shared" ca="1" si="4"/>
        <v>2019/12/31</v>
      </c>
      <c r="M57" s="81">
        <f t="shared" ca="1" si="5"/>
        <v>37935</v>
      </c>
      <c r="N57" s="105">
        <f t="shared" ca="1" si="6"/>
        <v>-2.9340380914721618E-3</v>
      </c>
      <c r="O57" s="85">
        <f t="shared" si="7"/>
        <v>134.94287800000001</v>
      </c>
      <c r="P57" s="85">
        <f t="shared" si="8"/>
        <v>-5.7121999999992568E-2</v>
      </c>
      <c r="Q57" s="88">
        <f t="shared" si="9"/>
        <v>0.89961918666666674</v>
      </c>
      <c r="R57" s="6">
        <f t="shared" si="22"/>
        <v>5139.6800000000039</v>
      </c>
      <c r="S57" s="101">
        <f t="shared" si="11"/>
        <v>5317.5129280000037</v>
      </c>
      <c r="T57" s="101"/>
      <c r="U57" s="108"/>
      <c r="V57" s="102">
        <f t="shared" si="19"/>
        <v>4804.95</v>
      </c>
      <c r="W57" s="102">
        <f t="shared" si="20"/>
        <v>10122.462928000004</v>
      </c>
      <c r="X57" s="92">
        <f t="shared" si="14"/>
        <v>8600</v>
      </c>
      <c r="Y57" s="6">
        <f t="shared" si="21"/>
        <v>1522.4629280000045</v>
      </c>
      <c r="Z57" s="4">
        <f t="shared" si="16"/>
        <v>0.17703057302325642</v>
      </c>
      <c r="AA57" s="4">
        <f t="shared" si="17"/>
        <v>0.40117071659135028</v>
      </c>
      <c r="AB57" s="117">
        <f t="shared" si="18"/>
        <v>0.22222072607407403</v>
      </c>
    </row>
    <row r="58" spans="1:29">
      <c r="A58" s="104" t="s">
        <v>157</v>
      </c>
      <c r="B58">
        <v>135</v>
      </c>
      <c r="C58" s="2">
        <v>129.27000000000001</v>
      </c>
      <c r="D58" s="3">
        <v>1.0439000000000001</v>
      </c>
      <c r="E58" s="1">
        <f t="shared" si="0"/>
        <v>0.21996330200000003</v>
      </c>
      <c r="F58" s="148">
        <f t="shared" si="1"/>
        <v>-1.113237777777777E-2</v>
      </c>
      <c r="G58" s="9"/>
      <c r="H58" s="40">
        <f t="shared" si="2"/>
        <v>-1.502870999999999</v>
      </c>
      <c r="I58" t="s">
        <v>7</v>
      </c>
      <c r="J58" s="92" t="s">
        <v>66</v>
      </c>
      <c r="K58" s="82">
        <f t="shared" si="3"/>
        <v>43551</v>
      </c>
      <c r="L58" s="83" t="str">
        <f t="shared" ca="1" si="4"/>
        <v>2019/12/31</v>
      </c>
      <c r="M58" s="81">
        <f t="shared" ca="1" si="5"/>
        <v>37800</v>
      </c>
      <c r="N58" s="105">
        <f t="shared" ca="1" si="6"/>
        <v>-1.4511849603174594E-2</v>
      </c>
      <c r="O58" s="85">
        <f t="shared" si="7"/>
        <v>134.94495300000003</v>
      </c>
      <c r="P58" s="85">
        <f t="shared" si="8"/>
        <v>-5.5046999999973423E-2</v>
      </c>
      <c r="Q58" s="88">
        <f t="shared" si="9"/>
        <v>0.89963302000000023</v>
      </c>
      <c r="R58" s="6">
        <f t="shared" si="22"/>
        <v>5268.9500000000044</v>
      </c>
      <c r="S58" s="101">
        <f t="shared" si="11"/>
        <v>5500.2569050000047</v>
      </c>
      <c r="T58" s="101"/>
      <c r="U58" s="108"/>
      <c r="V58" s="102">
        <f t="shared" si="19"/>
        <v>4804.95</v>
      </c>
      <c r="W58" s="102">
        <f t="shared" si="20"/>
        <v>10305.206905000005</v>
      </c>
      <c r="X58" s="92">
        <f t="shared" si="14"/>
        <v>8735</v>
      </c>
      <c r="Y58" s="6">
        <f t="shared" si="21"/>
        <v>1570.2069050000046</v>
      </c>
      <c r="Z58" s="4">
        <f t="shared" si="16"/>
        <v>0.17976037836290826</v>
      </c>
      <c r="AA58" s="4">
        <f t="shared" si="17"/>
        <v>0.39953865854124104</v>
      </c>
      <c r="AB58" s="117">
        <f t="shared" si="18"/>
        <v>0.23109567977777778</v>
      </c>
    </row>
    <row r="59" spans="1:29">
      <c r="A59" s="104" t="s">
        <v>158</v>
      </c>
      <c r="B59">
        <v>135</v>
      </c>
      <c r="C59" s="2">
        <v>131.01</v>
      </c>
      <c r="D59" s="3">
        <v>1.03</v>
      </c>
      <c r="E59" s="1">
        <f t="shared" si="0"/>
        <v>0.21996019999999999</v>
      </c>
      <c r="F59" s="148">
        <f t="shared" si="1"/>
        <v>2.1779777777775661E-3</v>
      </c>
      <c r="G59" s="9"/>
      <c r="H59" s="40">
        <f t="shared" si="2"/>
        <v>0.29402699999997139</v>
      </c>
      <c r="I59" t="s">
        <v>7</v>
      </c>
      <c r="J59" s="92" t="s">
        <v>67</v>
      </c>
      <c r="K59" s="82">
        <f t="shared" si="3"/>
        <v>43552</v>
      </c>
      <c r="L59" s="83" t="str">
        <f t="shared" ca="1" si="4"/>
        <v>2019/12/31</v>
      </c>
      <c r="M59" s="81">
        <f t="shared" ca="1" si="5"/>
        <v>37665</v>
      </c>
      <c r="N59" s="105">
        <f t="shared" ca="1" si="6"/>
        <v>2.849325766626565E-3</v>
      </c>
      <c r="O59" s="85">
        <f t="shared" si="7"/>
        <v>134.94030000000001</v>
      </c>
      <c r="P59" s="85">
        <f t="shared" si="8"/>
        <v>-5.9699999999992315E-2</v>
      </c>
      <c r="Q59" s="88">
        <f t="shared" si="9"/>
        <v>0.89960200000000001</v>
      </c>
      <c r="R59" s="6">
        <f t="shared" si="22"/>
        <v>5399.9600000000046</v>
      </c>
      <c r="S59" s="101">
        <f t="shared" si="11"/>
        <v>5561.9588000000049</v>
      </c>
      <c r="T59" s="101"/>
      <c r="U59" s="108"/>
      <c r="V59" s="102">
        <f t="shared" si="19"/>
        <v>4804.95</v>
      </c>
      <c r="W59" s="102">
        <f t="shared" si="20"/>
        <v>10366.908800000005</v>
      </c>
      <c r="X59" s="92">
        <f t="shared" si="14"/>
        <v>8870</v>
      </c>
      <c r="Y59" s="6">
        <f t="shared" si="21"/>
        <v>1496.9088000000047</v>
      </c>
      <c r="Z59" s="4">
        <f t="shared" si="16"/>
        <v>0.1687608568207446</v>
      </c>
      <c r="AA59" s="4">
        <f t="shared" si="17"/>
        <v>0.36823871785095008</v>
      </c>
      <c r="AB59" s="117">
        <f t="shared" si="18"/>
        <v>0.21778222222222243</v>
      </c>
    </row>
    <row r="60" spans="1:29">
      <c r="A60" s="104" t="s">
        <v>159</v>
      </c>
      <c r="B60">
        <v>135</v>
      </c>
      <c r="C60" s="2">
        <v>127.02</v>
      </c>
      <c r="D60" s="3">
        <v>1.0624</v>
      </c>
      <c r="E60" s="1">
        <f t="shared" si="0"/>
        <v>0.219964032</v>
      </c>
      <c r="F60" s="148">
        <f t="shared" si="1"/>
        <v>-2.8344044444444477E-2</v>
      </c>
      <c r="G60" s="9"/>
      <c r="H60" s="40">
        <f t="shared" si="2"/>
        <v>-3.8264460000000042</v>
      </c>
      <c r="I60" t="s">
        <v>7</v>
      </c>
      <c r="J60" s="92" t="s">
        <v>68</v>
      </c>
      <c r="K60" s="82">
        <f t="shared" si="3"/>
        <v>43553</v>
      </c>
      <c r="L60" s="83" t="str">
        <f t="shared" ca="1" si="4"/>
        <v>2019/12/31</v>
      </c>
      <c r="M60" s="81">
        <f t="shared" ca="1" si="5"/>
        <v>37530</v>
      </c>
      <c r="N60" s="105">
        <f t="shared" ca="1" si="6"/>
        <v>-3.7214302957633935E-2</v>
      </c>
      <c r="O60" s="85">
        <f t="shared" si="7"/>
        <v>134.94604799999999</v>
      </c>
      <c r="P60" s="85">
        <f t="shared" si="8"/>
        <v>-5.3952000000009548E-2</v>
      </c>
      <c r="Q60" s="88">
        <f t="shared" si="9"/>
        <v>0.89964031999999994</v>
      </c>
      <c r="R60" s="6">
        <f t="shared" si="22"/>
        <v>5526.980000000005</v>
      </c>
      <c r="S60" s="101">
        <f t="shared" si="11"/>
        <v>5871.8635520000053</v>
      </c>
      <c r="T60" s="101"/>
      <c r="U60" s="108"/>
      <c r="V60" s="102">
        <f t="shared" si="19"/>
        <v>4804.95</v>
      </c>
      <c r="W60" s="102">
        <f t="shared" si="20"/>
        <v>10676.813552000005</v>
      </c>
      <c r="X60" s="92">
        <f t="shared" si="14"/>
        <v>9005</v>
      </c>
      <c r="Y60" s="6">
        <f t="shared" si="21"/>
        <v>1671.8135520000051</v>
      </c>
      <c r="Z60" s="4">
        <f t="shared" si="16"/>
        <v>0.18565392026651906</v>
      </c>
      <c r="AA60" s="4">
        <f t="shared" si="17"/>
        <v>0.39804610707015509</v>
      </c>
      <c r="AB60" s="117">
        <f t="shared" si="18"/>
        <v>0.24830807644444447</v>
      </c>
    </row>
    <row r="61" spans="1:29">
      <c r="A61" s="104" t="s">
        <v>160</v>
      </c>
      <c r="B61">
        <v>135</v>
      </c>
      <c r="C61" s="2">
        <v>122.62</v>
      </c>
      <c r="D61" s="3">
        <v>1.1005</v>
      </c>
      <c r="E61" s="1">
        <f t="shared" si="0"/>
        <v>0.21996220666666666</v>
      </c>
      <c r="F61" s="148">
        <f t="shared" si="1"/>
        <v>-6.200241481481486E-2</v>
      </c>
      <c r="G61" s="9"/>
      <c r="H61" s="40">
        <f t="shared" si="2"/>
        <v>-8.3703260000000057</v>
      </c>
      <c r="I61" t="s">
        <v>7</v>
      </c>
      <c r="J61" s="92" t="s">
        <v>312</v>
      </c>
      <c r="K61" s="82">
        <f t="shared" si="3"/>
        <v>43556</v>
      </c>
      <c r="L61" s="83" t="str">
        <f t="shared" ca="1" si="4"/>
        <v>2019/12/31</v>
      </c>
      <c r="M61" s="81">
        <f t="shared" ca="1" si="5"/>
        <v>37125</v>
      </c>
      <c r="N61" s="105">
        <f t="shared" ca="1" si="6"/>
        <v>-8.2294114208754265E-2</v>
      </c>
      <c r="O61" s="85">
        <f t="shared" si="7"/>
        <v>134.94331</v>
      </c>
      <c r="P61" s="85">
        <f t="shared" si="8"/>
        <v>-5.6690000000003238E-2</v>
      </c>
      <c r="Q61" s="88">
        <f t="shared" si="9"/>
        <v>0.89962206666666666</v>
      </c>
      <c r="R61" s="6">
        <f t="shared" si="22"/>
        <v>3670.8400000000047</v>
      </c>
      <c r="S61" s="101">
        <f t="shared" si="11"/>
        <v>4039.7594200000053</v>
      </c>
      <c r="T61" s="101">
        <v>1978.76</v>
      </c>
      <c r="U61" s="108">
        <v>1961.31</v>
      </c>
      <c r="V61" s="102">
        <f t="shared" si="19"/>
        <v>6766.26</v>
      </c>
      <c r="W61" s="102">
        <f t="shared" si="20"/>
        <v>10806.019420000006</v>
      </c>
      <c r="X61" s="92">
        <f t="shared" si="14"/>
        <v>9140</v>
      </c>
      <c r="Y61" s="6">
        <f t="shared" si="21"/>
        <v>1666.019420000006</v>
      </c>
      <c r="Z61" s="4">
        <f t="shared" si="16"/>
        <v>0.18227783588621516</v>
      </c>
      <c r="AA61" s="4">
        <f t="shared" si="17"/>
        <v>0.70185421318257513</v>
      </c>
      <c r="AB61" s="117">
        <f t="shared" si="18"/>
        <v>0.28196462148148149</v>
      </c>
    </row>
    <row r="62" spans="1:29">
      <c r="A62" s="104" t="s">
        <v>161</v>
      </c>
      <c r="B62">
        <v>135</v>
      </c>
      <c r="C62" s="2">
        <v>122.25</v>
      </c>
      <c r="D62" s="3">
        <v>1.1037999999999999</v>
      </c>
      <c r="E62" s="1">
        <f t="shared" si="0"/>
        <v>0.21995970000000001</v>
      </c>
      <c r="F62" s="148">
        <f t="shared" si="1"/>
        <v>-6.4832777777777795E-2</v>
      </c>
      <c r="G62" s="9"/>
      <c r="H62" s="40">
        <f t="shared" si="2"/>
        <v>-8.7524250000000023</v>
      </c>
      <c r="I62" t="s">
        <v>7</v>
      </c>
      <c r="J62" s="92" t="s">
        <v>79</v>
      </c>
      <c r="K62" s="82">
        <f t="shared" si="3"/>
        <v>43557</v>
      </c>
      <c r="L62" s="83" t="str">
        <f t="shared" ca="1" si="4"/>
        <v>2019/12/31</v>
      </c>
      <c r="M62" s="81">
        <f t="shared" ca="1" si="5"/>
        <v>36990</v>
      </c>
      <c r="N62" s="105">
        <f t="shared" ca="1" si="6"/>
        <v>-8.6364831711273335E-2</v>
      </c>
      <c r="O62" s="85">
        <f t="shared" si="7"/>
        <v>134.93955</v>
      </c>
      <c r="P62" s="85">
        <f t="shared" si="8"/>
        <v>-6.0450000000003001E-2</v>
      </c>
      <c r="Q62" s="88">
        <f t="shared" si="9"/>
        <v>0.89959699999999998</v>
      </c>
      <c r="R62" s="6">
        <f t="shared" si="22"/>
        <v>3793.0900000000047</v>
      </c>
      <c r="S62" s="101">
        <f t="shared" si="11"/>
        <v>4186.8127420000046</v>
      </c>
      <c r="T62" s="101"/>
      <c r="U62" s="108"/>
      <c r="V62" s="102">
        <f t="shared" si="19"/>
        <v>6766.26</v>
      </c>
      <c r="W62" s="102">
        <f t="shared" si="20"/>
        <v>10953.072742000004</v>
      </c>
      <c r="X62" s="92">
        <f t="shared" si="14"/>
        <v>9275</v>
      </c>
      <c r="Y62" s="6">
        <f t="shared" si="21"/>
        <v>1678.0727420000039</v>
      </c>
      <c r="Z62" s="4">
        <f t="shared" si="16"/>
        <v>0.18092428485175249</v>
      </c>
      <c r="AA62" s="4">
        <f t="shared" si="17"/>
        <v>0.66889065506987766</v>
      </c>
      <c r="AB62" s="117">
        <f t="shared" si="18"/>
        <v>0.28479247777777783</v>
      </c>
    </row>
    <row r="63" spans="1:29">
      <c r="A63" s="104" t="s">
        <v>162</v>
      </c>
      <c r="B63">
        <v>120</v>
      </c>
      <c r="C63" s="2">
        <v>107.6</v>
      </c>
      <c r="D63" s="3">
        <v>1.1148</v>
      </c>
      <c r="E63" s="1">
        <f t="shared" si="0"/>
        <v>0.20996831999999999</v>
      </c>
      <c r="F63" s="148">
        <f t="shared" si="1"/>
        <v>-7.4012333333333416E-2</v>
      </c>
      <c r="G63" s="9"/>
      <c r="H63" s="40">
        <f t="shared" si="2"/>
        <v>-8.8814800000000105</v>
      </c>
      <c r="I63" t="s">
        <v>7</v>
      </c>
      <c r="J63" s="92" t="s">
        <v>80</v>
      </c>
      <c r="K63" s="82">
        <f t="shared" si="3"/>
        <v>43558</v>
      </c>
      <c r="L63" s="83" t="str">
        <f t="shared" ca="1" si="4"/>
        <v>2019/12/31</v>
      </c>
      <c r="M63" s="81">
        <f t="shared" ca="1" si="5"/>
        <v>32760</v>
      </c>
      <c r="N63" s="105">
        <f t="shared" ca="1" si="6"/>
        <v>-9.8954218559218668E-2</v>
      </c>
      <c r="O63" s="85">
        <f t="shared" si="7"/>
        <v>119.95247999999999</v>
      </c>
      <c r="P63" s="85">
        <f t="shared" si="8"/>
        <v>-4.752000000000578E-2</v>
      </c>
      <c r="Q63" s="88">
        <f t="shared" si="9"/>
        <v>0.79968319999999993</v>
      </c>
      <c r="R63" s="6">
        <f t="shared" si="22"/>
        <v>3774.4300000000044</v>
      </c>
      <c r="S63" s="101">
        <f t="shared" si="11"/>
        <v>4207.7345640000049</v>
      </c>
      <c r="T63" s="101">
        <v>126.26</v>
      </c>
      <c r="U63" s="108">
        <v>126.97</v>
      </c>
      <c r="V63" s="102">
        <f t="shared" si="19"/>
        <v>6893.2300000000005</v>
      </c>
      <c r="W63" s="102">
        <f t="shared" si="20"/>
        <v>11100.964564000005</v>
      </c>
      <c r="X63" s="92">
        <f t="shared" si="14"/>
        <v>9395</v>
      </c>
      <c r="Y63" s="6">
        <f t="shared" si="21"/>
        <v>1705.9645640000053</v>
      </c>
      <c r="Z63" s="4">
        <f t="shared" si="16"/>
        <v>0.18158217817988342</v>
      </c>
      <c r="AA63" s="4">
        <f t="shared" si="17"/>
        <v>0.68190303824892196</v>
      </c>
      <c r="AB63" s="117">
        <f t="shared" si="18"/>
        <v>0.28398065333333339</v>
      </c>
    </row>
    <row r="64" spans="1:29">
      <c r="A64" s="104" t="s">
        <v>163</v>
      </c>
      <c r="B64">
        <v>120</v>
      </c>
      <c r="C64" s="2">
        <v>106.98</v>
      </c>
      <c r="D64" s="3">
        <v>1.1213</v>
      </c>
      <c r="E64" s="1">
        <f t="shared" si="0"/>
        <v>0.20997111600000001</v>
      </c>
      <c r="F64" s="148">
        <f t="shared" si="1"/>
        <v>-7.9347950000000014E-2</v>
      </c>
      <c r="G64" s="9"/>
      <c r="H64" s="40">
        <f t="shared" si="2"/>
        <v>-9.5217540000000014</v>
      </c>
      <c r="I64" t="s">
        <v>7</v>
      </c>
      <c r="J64" s="92" t="s">
        <v>81</v>
      </c>
      <c r="K64" s="82">
        <f t="shared" si="3"/>
        <v>43559</v>
      </c>
      <c r="L64" s="83" t="str">
        <f t="shared" ca="1" si="4"/>
        <v>2019/12/31</v>
      </c>
      <c r="M64" s="81">
        <f t="shared" ca="1" si="5"/>
        <v>32640</v>
      </c>
      <c r="N64" s="105">
        <f t="shared" ca="1" si="6"/>
        <v>-0.10647794761029412</v>
      </c>
      <c r="O64" s="85">
        <f t="shared" si="7"/>
        <v>119.95667400000001</v>
      </c>
      <c r="P64" s="85">
        <f t="shared" si="8"/>
        <v>-4.3325999999993314E-2</v>
      </c>
      <c r="Q64" s="88">
        <f t="shared" si="9"/>
        <v>0.79971116000000009</v>
      </c>
      <c r="R64" s="6">
        <f t="shared" si="22"/>
        <v>3530.8500000000045</v>
      </c>
      <c r="S64" s="101">
        <f t="shared" si="11"/>
        <v>3959.1421050000049</v>
      </c>
      <c r="T64" s="101">
        <v>350.56</v>
      </c>
      <c r="U64" s="108">
        <v>354.59</v>
      </c>
      <c r="V64" s="102">
        <f t="shared" si="19"/>
        <v>7247.8200000000006</v>
      </c>
      <c r="W64" s="102">
        <f t="shared" si="20"/>
        <v>11206.962105000006</v>
      </c>
      <c r="X64" s="92">
        <f t="shared" si="14"/>
        <v>9515</v>
      </c>
      <c r="Y64" s="6">
        <f t="shared" si="21"/>
        <v>1691.962105000006</v>
      </c>
      <c r="Z64" s="4">
        <f t="shared" si="16"/>
        <v>0.17782050499211843</v>
      </c>
      <c r="AA64" s="4">
        <f t="shared" si="17"/>
        <v>0.74628485828209756</v>
      </c>
      <c r="AB64" s="117">
        <f t="shared" si="18"/>
        <v>0.28931906600000001</v>
      </c>
    </row>
    <row r="65" spans="1:28">
      <c r="A65" s="104" t="s">
        <v>164</v>
      </c>
      <c r="B65">
        <v>120</v>
      </c>
      <c r="C65" s="2">
        <v>107.41</v>
      </c>
      <c r="D65" s="3">
        <v>1.1168</v>
      </c>
      <c r="E65" s="1">
        <f t="shared" si="0"/>
        <v>0.20997032533333335</v>
      </c>
      <c r="F65" s="148">
        <f t="shared" si="1"/>
        <v>-7.5647441666666759E-2</v>
      </c>
      <c r="G65" s="9"/>
      <c r="H65" s="40">
        <f t="shared" si="2"/>
        <v>-9.0776930000000107</v>
      </c>
      <c r="I65" t="s">
        <v>7</v>
      </c>
      <c r="J65" s="92" t="s">
        <v>84</v>
      </c>
      <c r="K65" s="82">
        <f t="shared" si="3"/>
        <v>43563</v>
      </c>
      <c r="L65" s="83" t="str">
        <f t="shared" ca="1" si="4"/>
        <v>2019/12/31</v>
      </c>
      <c r="M65" s="81">
        <f t="shared" ca="1" si="5"/>
        <v>32160</v>
      </c>
      <c r="N65" s="105">
        <f t="shared" ca="1" si="6"/>
        <v>-0.103027299284826</v>
      </c>
      <c r="O65" s="85">
        <f t="shared" si="7"/>
        <v>119.955488</v>
      </c>
      <c r="P65" s="85">
        <f t="shared" si="8"/>
        <v>-4.4511999999997443E-2</v>
      </c>
      <c r="Q65" s="88">
        <f t="shared" si="9"/>
        <v>0.79970325333333336</v>
      </c>
      <c r="R65" s="6">
        <f t="shared" si="22"/>
        <v>3638.2600000000043</v>
      </c>
      <c r="S65" s="101">
        <f t="shared" si="11"/>
        <v>4063.208768000005</v>
      </c>
      <c r="T65" s="101"/>
      <c r="U65" s="108"/>
      <c r="V65" s="102">
        <f t="shared" si="19"/>
        <v>7247.8200000000006</v>
      </c>
      <c r="W65" s="102">
        <f t="shared" si="20"/>
        <v>11311.028768000006</v>
      </c>
      <c r="X65" s="92">
        <f t="shared" si="14"/>
        <v>9635</v>
      </c>
      <c r="Y65" s="6">
        <f t="shared" si="21"/>
        <v>1676.0287680000056</v>
      </c>
      <c r="Z65" s="4">
        <f t="shared" si="16"/>
        <v>0.17395212952776395</v>
      </c>
      <c r="AA65" s="4">
        <f t="shared" si="17"/>
        <v>0.70209568109652642</v>
      </c>
      <c r="AB65" s="117">
        <f t="shared" si="18"/>
        <v>0.28561776700000008</v>
      </c>
    </row>
    <row r="66" spans="1:28">
      <c r="A66" s="104" t="s">
        <v>165</v>
      </c>
      <c r="B66">
        <v>120</v>
      </c>
      <c r="C66" s="2">
        <v>107.23</v>
      </c>
      <c r="D66" s="3">
        <v>1.1186</v>
      </c>
      <c r="E66" s="1">
        <f t="shared" si="0"/>
        <v>0.20996498533333335</v>
      </c>
      <c r="F66" s="148">
        <f t="shared" ref="F66:F97" si="23">IF(G66="",($F$1*C66-B66)/B66,H66/B66)</f>
        <v>-7.7196491666666728E-2</v>
      </c>
      <c r="G66" s="9"/>
      <c r="H66" s="40">
        <f t="shared" ref="H66:H97" si="24">IF(G66="",$F$1*C66-B66,G66-B66)</f>
        <v>-9.2635790000000071</v>
      </c>
      <c r="I66" t="s">
        <v>7</v>
      </c>
      <c r="J66" s="92" t="s">
        <v>85</v>
      </c>
      <c r="K66" s="82">
        <f t="shared" si="3"/>
        <v>43564</v>
      </c>
      <c r="L66" s="83" t="str">
        <f t="shared" ca="1" si="4"/>
        <v>2019/12/31</v>
      </c>
      <c r="M66" s="81">
        <f t="shared" ca="1" si="5"/>
        <v>32040</v>
      </c>
      <c r="N66" s="105">
        <f t="shared" ca="1" si="6"/>
        <v>-0.10553078448813992</v>
      </c>
      <c r="O66" s="85">
        <f t="shared" ref="O66:O97" si="25">D66*C66</f>
        <v>119.947478</v>
      </c>
      <c r="P66" s="85">
        <f t="shared" ref="P66:P129" si="26">O66-B66</f>
        <v>-5.2521999999996183E-2</v>
      </c>
      <c r="Q66" s="88">
        <f t="shared" si="9"/>
        <v>0.79964985333333338</v>
      </c>
      <c r="R66" s="6">
        <f t="shared" si="22"/>
        <v>3745.4900000000043</v>
      </c>
      <c r="S66" s="101">
        <f t="shared" ref="S66:S97" si="27">R66*D66</f>
        <v>4189.7051140000049</v>
      </c>
      <c r="T66" s="101"/>
      <c r="U66" s="108"/>
      <c r="V66" s="102">
        <f t="shared" si="19"/>
        <v>7247.8200000000006</v>
      </c>
      <c r="W66" s="102">
        <f t="shared" si="20"/>
        <v>11437.525114000005</v>
      </c>
      <c r="X66" s="92">
        <f t="shared" si="14"/>
        <v>9755</v>
      </c>
      <c r="Y66" s="6">
        <f t="shared" si="21"/>
        <v>1682.5251140000055</v>
      </c>
      <c r="Z66" s="4">
        <f t="shared" si="16"/>
        <v>0.17247822798564894</v>
      </c>
      <c r="AA66" s="4">
        <f t="shared" si="17"/>
        <v>0.67108269609681237</v>
      </c>
      <c r="AB66" s="117">
        <f t="shared" si="18"/>
        <v>0.28716147700000005</v>
      </c>
    </row>
    <row r="67" spans="1:28">
      <c r="A67" s="104" t="s">
        <v>166</v>
      </c>
      <c r="B67">
        <v>120</v>
      </c>
      <c r="C67" s="2">
        <v>107.35</v>
      </c>
      <c r="D67" s="3">
        <v>1.1173999999999999</v>
      </c>
      <c r="E67" s="1">
        <f t="shared" si="0"/>
        <v>0.20996859333333334</v>
      </c>
      <c r="F67" s="148">
        <f t="shared" si="23"/>
        <v>-7.6163791666666703E-2</v>
      </c>
      <c r="G67" s="9"/>
      <c r="H67" s="40">
        <f t="shared" si="24"/>
        <v>-9.1396550000000047</v>
      </c>
      <c r="I67" t="s">
        <v>7</v>
      </c>
      <c r="J67" s="92" t="s">
        <v>86</v>
      </c>
      <c r="K67" s="82">
        <f t="shared" ref="K67:K130" si="28">DATE(MID(J67,1,4),MID(J67,5,2),MID(J67,7,2))</f>
        <v>43565</v>
      </c>
      <c r="L67" s="83" t="str">
        <f t="shared" ref="L67:L130" ca="1" si="29">IF(LEN(J67) &gt; 15,DATE(MID(J67,12,4),MID(J67,16,2),MID(J67,18,2)),TEXT(TODAY(),"yyyy/m/d"))</f>
        <v>2019/12/31</v>
      </c>
      <c r="M67" s="81">
        <f t="shared" ref="M67:M130" ca="1" si="30">(L67-K67+1)*B67</f>
        <v>31920</v>
      </c>
      <c r="N67" s="105">
        <f t="shared" ref="N67:N130" ca="1" si="31">H67/M67*365</f>
        <v>-0.10451046600877198</v>
      </c>
      <c r="O67" s="85">
        <f t="shared" si="25"/>
        <v>119.95288999999998</v>
      </c>
      <c r="P67" s="85">
        <f t="shared" si="26"/>
        <v>-4.7110000000017749E-2</v>
      </c>
      <c r="Q67" s="88">
        <f t="shared" si="9"/>
        <v>0.79968593333333327</v>
      </c>
      <c r="R67" s="6">
        <f t="shared" si="22"/>
        <v>3852.8400000000042</v>
      </c>
      <c r="S67" s="101">
        <f t="shared" si="27"/>
        <v>4305.1634160000049</v>
      </c>
      <c r="T67" s="101"/>
      <c r="U67" s="108"/>
      <c r="V67" s="102">
        <f t="shared" si="19"/>
        <v>7247.8200000000006</v>
      </c>
      <c r="W67" s="102">
        <f t="shared" si="20"/>
        <v>11552.983416000006</v>
      </c>
      <c r="X67" s="92">
        <f t="shared" ref="X67:X98" si="32">X66+B67</f>
        <v>9875</v>
      </c>
      <c r="Y67" s="6">
        <f t="shared" si="21"/>
        <v>1677.9834160000064</v>
      </c>
      <c r="Z67" s="4">
        <f t="shared" si="16"/>
        <v>0.16992237124050691</v>
      </c>
      <c r="AA67" s="4">
        <f t="shared" ref="AA67:AA130" si="33">S67/(X67-V67)-1</f>
        <v>0.63870135125876648</v>
      </c>
      <c r="AB67" s="117">
        <f t="shared" ref="AB67:AB130" si="34">IF(E67-F67&lt;0,"达成",E67-F67)</f>
        <v>0.28613238500000004</v>
      </c>
    </row>
    <row r="68" spans="1:28">
      <c r="A68" s="104" t="s">
        <v>167</v>
      </c>
      <c r="B68">
        <v>120</v>
      </c>
      <c r="C68" s="2">
        <v>109.55</v>
      </c>
      <c r="D68" s="3">
        <v>1.095</v>
      </c>
      <c r="E68" s="1">
        <f t="shared" si="0"/>
        <v>0.20997150000000001</v>
      </c>
      <c r="F68" s="148">
        <f t="shared" si="23"/>
        <v>-5.7230958333333366E-2</v>
      </c>
      <c r="G68" s="9"/>
      <c r="H68" s="40">
        <f t="shared" si="24"/>
        <v>-6.867715000000004</v>
      </c>
      <c r="I68" t="s">
        <v>7</v>
      </c>
      <c r="J68" s="92" t="s">
        <v>87</v>
      </c>
      <c r="K68" s="82">
        <f t="shared" si="28"/>
        <v>43566</v>
      </c>
      <c r="L68" s="83" t="str">
        <f t="shared" ca="1" si="29"/>
        <v>2019/12/31</v>
      </c>
      <c r="M68" s="81">
        <f t="shared" ca="1" si="30"/>
        <v>31800</v>
      </c>
      <c r="N68" s="105">
        <f t="shared" ca="1" si="31"/>
        <v>-7.8827546383647848E-2</v>
      </c>
      <c r="O68" s="85">
        <f t="shared" si="25"/>
        <v>119.95724999999999</v>
      </c>
      <c r="P68" s="85">
        <f t="shared" si="26"/>
        <v>-4.2750000000012278E-2</v>
      </c>
      <c r="Q68" s="88">
        <f t="shared" si="9"/>
        <v>0.79971499999999995</v>
      </c>
      <c r="R68" s="6">
        <f t="shared" si="22"/>
        <v>3962.3900000000044</v>
      </c>
      <c r="S68" s="101">
        <f t="shared" si="27"/>
        <v>4338.8170500000051</v>
      </c>
      <c r="T68" s="101"/>
      <c r="U68" s="108"/>
      <c r="V68" s="102">
        <f t="shared" si="19"/>
        <v>7247.8200000000006</v>
      </c>
      <c r="W68" s="102">
        <f t="shared" si="20"/>
        <v>11586.637050000005</v>
      </c>
      <c r="X68" s="92">
        <f t="shared" si="32"/>
        <v>9995</v>
      </c>
      <c r="Y68" s="6">
        <f t="shared" si="21"/>
        <v>1591.6370500000048</v>
      </c>
      <c r="Z68" s="4">
        <f t="shared" ref="Z68:Z131" si="35">W68/X68-1</f>
        <v>0.15924332666333219</v>
      </c>
      <c r="AA68" s="4">
        <f t="shared" si="33"/>
        <v>0.57937122795011842</v>
      </c>
      <c r="AB68" s="117">
        <f t="shared" si="34"/>
        <v>0.26720245833333339</v>
      </c>
    </row>
    <row r="69" spans="1:28">
      <c r="A69" s="104" t="s">
        <v>168</v>
      </c>
      <c r="B69">
        <v>135</v>
      </c>
      <c r="C69" s="2">
        <v>123.52</v>
      </c>
      <c r="D69" s="3">
        <v>1.0925</v>
      </c>
      <c r="E69" s="1">
        <f t="shared" si="0"/>
        <v>0.21996373333333336</v>
      </c>
      <c r="F69" s="148">
        <f t="shared" si="23"/>
        <v>-5.5117748148148217E-2</v>
      </c>
      <c r="G69" s="9"/>
      <c r="H69" s="40">
        <f t="shared" si="24"/>
        <v>-7.4408960000000093</v>
      </c>
      <c r="I69" t="s">
        <v>7</v>
      </c>
      <c r="J69" s="92" t="s">
        <v>88</v>
      </c>
      <c r="K69" s="82">
        <f t="shared" si="28"/>
        <v>43567</v>
      </c>
      <c r="L69" s="83" t="str">
        <f t="shared" ca="1" si="29"/>
        <v>2019/12/31</v>
      </c>
      <c r="M69" s="81">
        <f t="shared" ca="1" si="30"/>
        <v>35640</v>
      </c>
      <c r="N69" s="105">
        <f t="shared" ca="1" si="31"/>
        <v>-7.6204462401795833E-2</v>
      </c>
      <c r="O69" s="85">
        <f t="shared" si="25"/>
        <v>134.94560000000001</v>
      </c>
      <c r="P69" s="85">
        <f t="shared" si="26"/>
        <v>-5.4399999999986903E-2</v>
      </c>
      <c r="Q69" s="88">
        <f t="shared" si="9"/>
        <v>0.8996373333333334</v>
      </c>
      <c r="R69" s="6">
        <f t="shared" si="22"/>
        <v>4085.9100000000044</v>
      </c>
      <c r="S69" s="101">
        <f t="shared" si="27"/>
        <v>4463.8566750000045</v>
      </c>
      <c r="T69" s="101"/>
      <c r="U69" s="108"/>
      <c r="V69" s="102">
        <f t="shared" si="19"/>
        <v>7247.8200000000006</v>
      </c>
      <c r="W69" s="102">
        <f t="shared" si="20"/>
        <v>11711.676675000006</v>
      </c>
      <c r="X69" s="92">
        <f t="shared" si="32"/>
        <v>10130</v>
      </c>
      <c r="Y69" s="6">
        <f t="shared" si="21"/>
        <v>1581.6766750000061</v>
      </c>
      <c r="Z69" s="4">
        <f t="shared" si="35"/>
        <v>0.15613787512339639</v>
      </c>
      <c r="AA69" s="4">
        <f t="shared" si="33"/>
        <v>0.54877789555128609</v>
      </c>
      <c r="AB69" s="117">
        <f t="shared" si="34"/>
        <v>0.27508148148148159</v>
      </c>
    </row>
    <row r="70" spans="1:28">
      <c r="A70" s="104" t="s">
        <v>169</v>
      </c>
      <c r="B70">
        <v>135</v>
      </c>
      <c r="C70" s="2">
        <v>124.78</v>
      </c>
      <c r="D70" s="3">
        <v>1.0813999999999999</v>
      </c>
      <c r="E70" s="1">
        <f t="shared" si="0"/>
        <v>0.21995806133333334</v>
      </c>
      <c r="F70" s="148">
        <f t="shared" si="23"/>
        <v>-4.5479214814814754E-2</v>
      </c>
      <c r="G70" s="9"/>
      <c r="H70" s="40">
        <f t="shared" si="24"/>
        <v>-6.1396939999999915</v>
      </c>
      <c r="I70" t="s">
        <v>7</v>
      </c>
      <c r="J70" s="92" t="s">
        <v>89</v>
      </c>
      <c r="K70" s="82">
        <f t="shared" si="28"/>
        <v>43570</v>
      </c>
      <c r="L70" s="83" t="str">
        <f t="shared" ca="1" si="29"/>
        <v>2019/12/31</v>
      </c>
      <c r="M70" s="81">
        <f t="shared" ca="1" si="30"/>
        <v>35235</v>
      </c>
      <c r="N70" s="105">
        <f t="shared" ca="1" si="31"/>
        <v>-6.3601200794664303E-2</v>
      </c>
      <c r="O70" s="85">
        <f t="shared" si="25"/>
        <v>134.93709199999998</v>
      </c>
      <c r="P70" s="85">
        <f t="shared" si="26"/>
        <v>-6.2908000000021502E-2</v>
      </c>
      <c r="Q70" s="88">
        <f t="shared" si="9"/>
        <v>0.89958061333333317</v>
      </c>
      <c r="R70" s="6">
        <f t="shared" si="22"/>
        <v>4210.6900000000041</v>
      </c>
      <c r="S70" s="101">
        <f t="shared" si="27"/>
        <v>4553.440166000004</v>
      </c>
      <c r="T70" s="101"/>
      <c r="U70" s="108"/>
      <c r="V70" s="102">
        <f t="shared" si="19"/>
        <v>7247.8200000000006</v>
      </c>
      <c r="W70" s="102">
        <f t="shared" si="20"/>
        <v>11801.260166000004</v>
      </c>
      <c r="X70" s="92">
        <f t="shared" si="32"/>
        <v>10265</v>
      </c>
      <c r="Y70" s="6">
        <f t="shared" si="21"/>
        <v>1536.2601660000037</v>
      </c>
      <c r="Z70" s="4">
        <f t="shared" si="35"/>
        <v>0.14966002591329808</v>
      </c>
      <c r="AA70" s="4">
        <f t="shared" si="33"/>
        <v>0.5091708701502744</v>
      </c>
      <c r="AB70" s="117">
        <f t="shared" si="34"/>
        <v>0.2654372761481481</v>
      </c>
    </row>
    <row r="71" spans="1:28">
      <c r="A71" s="104" t="s">
        <v>170</v>
      </c>
      <c r="B71">
        <v>135</v>
      </c>
      <c r="C71" s="2">
        <v>122.31</v>
      </c>
      <c r="D71" s="3">
        <v>1.1032999999999999</v>
      </c>
      <c r="E71" s="1">
        <f t="shared" si="0"/>
        <v>0.21996308200000003</v>
      </c>
      <c r="F71" s="148">
        <f t="shared" si="23"/>
        <v>-6.4373800000000064E-2</v>
      </c>
      <c r="G71" s="9"/>
      <c r="H71" s="40">
        <f t="shared" si="24"/>
        <v>-8.6904630000000083</v>
      </c>
      <c r="I71" t="s">
        <v>7</v>
      </c>
      <c r="J71" s="92" t="s">
        <v>90</v>
      </c>
      <c r="K71" s="82">
        <f t="shared" si="28"/>
        <v>43571</v>
      </c>
      <c r="L71" s="83" t="str">
        <f t="shared" ca="1" si="29"/>
        <v>2019/12/31</v>
      </c>
      <c r="M71" s="81">
        <f t="shared" ca="1" si="30"/>
        <v>35100</v>
      </c>
      <c r="N71" s="105">
        <f t="shared" ca="1" si="31"/>
        <v>-9.0370911538461621E-2</v>
      </c>
      <c r="O71" s="85">
        <f t="shared" si="25"/>
        <v>134.94462300000001</v>
      </c>
      <c r="P71" s="85">
        <f t="shared" si="26"/>
        <v>-5.5376999999992904E-2</v>
      </c>
      <c r="Q71" s="88">
        <f t="shared" si="9"/>
        <v>0.89963082000000005</v>
      </c>
      <c r="R71" s="6">
        <f t="shared" si="22"/>
        <v>4333.0000000000045</v>
      </c>
      <c r="S71" s="101">
        <f t="shared" si="27"/>
        <v>4780.5989000000045</v>
      </c>
      <c r="T71" s="101"/>
      <c r="U71" s="108"/>
      <c r="V71" s="102">
        <f t="shared" si="19"/>
        <v>7247.8200000000006</v>
      </c>
      <c r="W71" s="102">
        <f t="shared" si="20"/>
        <v>12028.418900000004</v>
      </c>
      <c r="X71" s="92">
        <f t="shared" si="32"/>
        <v>10400</v>
      </c>
      <c r="Y71" s="6">
        <f t="shared" si="21"/>
        <v>1628.4189000000042</v>
      </c>
      <c r="Z71" s="4">
        <f t="shared" si="35"/>
        <v>0.15657874038461572</v>
      </c>
      <c r="AA71" s="4">
        <f t="shared" si="33"/>
        <v>0.51660086035696096</v>
      </c>
      <c r="AB71" s="117">
        <f t="shared" si="34"/>
        <v>0.28433688200000007</v>
      </c>
    </row>
    <row r="72" spans="1:28">
      <c r="A72" s="104" t="s">
        <v>171</v>
      </c>
      <c r="B72">
        <v>120</v>
      </c>
      <c r="C72" s="2">
        <v>108.19</v>
      </c>
      <c r="D72" s="3">
        <v>1.1087</v>
      </c>
      <c r="E72" s="1">
        <f t="shared" si="0"/>
        <v>0.20996683533333332</v>
      </c>
      <c r="F72" s="148">
        <f t="shared" si="23"/>
        <v>-6.8934891666666692E-2</v>
      </c>
      <c r="G72" s="9"/>
      <c r="H72" s="40">
        <f t="shared" si="24"/>
        <v>-8.2721870000000024</v>
      </c>
      <c r="I72" t="s">
        <v>7</v>
      </c>
      <c r="J72" s="92" t="s">
        <v>91</v>
      </c>
      <c r="K72" s="82">
        <f t="shared" si="28"/>
        <v>43572</v>
      </c>
      <c r="L72" s="83" t="str">
        <f t="shared" ca="1" si="29"/>
        <v>2019/12/31</v>
      </c>
      <c r="M72" s="81">
        <f t="shared" ca="1" si="30"/>
        <v>31080</v>
      </c>
      <c r="N72" s="105">
        <f t="shared" ca="1" si="31"/>
        <v>-9.7147627252252275E-2</v>
      </c>
      <c r="O72" s="85">
        <f t="shared" si="25"/>
        <v>119.950253</v>
      </c>
      <c r="P72" s="85">
        <f t="shared" si="26"/>
        <v>-4.9746999999996433E-2</v>
      </c>
      <c r="Q72" s="88">
        <f t="shared" si="9"/>
        <v>0.7996683533333333</v>
      </c>
      <c r="R72" s="6">
        <f t="shared" si="22"/>
        <v>4441.1900000000041</v>
      </c>
      <c r="S72" s="101">
        <f t="shared" si="27"/>
        <v>4923.947353000005</v>
      </c>
      <c r="T72" s="101"/>
      <c r="U72" s="108"/>
      <c r="V72" s="102">
        <f t="shared" si="19"/>
        <v>7247.8200000000006</v>
      </c>
      <c r="W72" s="102">
        <f t="shared" si="20"/>
        <v>12171.767353000007</v>
      </c>
      <c r="X72" s="92">
        <f t="shared" si="32"/>
        <v>10520</v>
      </c>
      <c r="Y72" s="6">
        <f t="shared" si="21"/>
        <v>1651.7673530000066</v>
      </c>
      <c r="Z72" s="4">
        <f t="shared" si="35"/>
        <v>0.15701210579847968</v>
      </c>
      <c r="AA72" s="4">
        <f t="shared" si="33"/>
        <v>0.50479110348452894</v>
      </c>
      <c r="AB72" s="117">
        <f t="shared" si="34"/>
        <v>0.27890172700000004</v>
      </c>
    </row>
    <row r="73" spans="1:28">
      <c r="A73" s="104" t="s">
        <v>172</v>
      </c>
      <c r="B73">
        <v>120</v>
      </c>
      <c r="C73" s="2">
        <v>108.77</v>
      </c>
      <c r="D73" s="3">
        <v>1.1028</v>
      </c>
      <c r="E73" s="1">
        <f t="shared" si="0"/>
        <v>0.20996770400000001</v>
      </c>
      <c r="F73" s="148">
        <f t="shared" si="23"/>
        <v>-6.394350833333344E-2</v>
      </c>
      <c r="G73" s="9"/>
      <c r="H73" s="40">
        <f t="shared" si="24"/>
        <v>-7.6732210000000123</v>
      </c>
      <c r="I73" t="s">
        <v>7</v>
      </c>
      <c r="J73" s="92" t="s">
        <v>92</v>
      </c>
      <c r="K73" s="82">
        <f t="shared" si="28"/>
        <v>43573</v>
      </c>
      <c r="L73" s="83" t="str">
        <f t="shared" ca="1" si="29"/>
        <v>2019/12/31</v>
      </c>
      <c r="M73" s="81">
        <f t="shared" ca="1" si="30"/>
        <v>30960</v>
      </c>
      <c r="N73" s="105">
        <f t="shared" ca="1" si="31"/>
        <v>-9.0462715277777925E-2</v>
      </c>
      <c r="O73" s="85">
        <f t="shared" si="25"/>
        <v>119.951556</v>
      </c>
      <c r="P73" s="85">
        <f t="shared" si="26"/>
        <v>-4.8444000000003484E-2</v>
      </c>
      <c r="Q73" s="88">
        <f t="shared" si="9"/>
        <v>0.79967703999999995</v>
      </c>
      <c r="R73" s="6">
        <f t="shared" si="22"/>
        <v>4549.9600000000046</v>
      </c>
      <c r="S73" s="101">
        <f t="shared" si="27"/>
        <v>5017.6958880000047</v>
      </c>
      <c r="T73" s="101"/>
      <c r="U73" s="108"/>
      <c r="V73" s="102">
        <f t="shared" si="19"/>
        <v>7247.8200000000006</v>
      </c>
      <c r="W73" s="102">
        <f t="shared" si="20"/>
        <v>12265.515888000005</v>
      </c>
      <c r="X73" s="92">
        <f t="shared" si="32"/>
        <v>10640</v>
      </c>
      <c r="Y73" s="6">
        <f t="shared" si="21"/>
        <v>1625.5158880000054</v>
      </c>
      <c r="Z73" s="4">
        <f t="shared" si="35"/>
        <v>0.1527740496240606</v>
      </c>
      <c r="AA73" s="4">
        <f t="shared" si="33"/>
        <v>0.47919505686608788</v>
      </c>
      <c r="AB73" s="117">
        <f t="shared" si="34"/>
        <v>0.27391121233333343</v>
      </c>
    </row>
    <row r="74" spans="1:28">
      <c r="A74" s="104" t="s">
        <v>173</v>
      </c>
      <c r="B74">
        <v>120</v>
      </c>
      <c r="C74" s="2">
        <v>108.14</v>
      </c>
      <c r="D74" s="3">
        <v>1.1092</v>
      </c>
      <c r="E74" s="1">
        <f t="shared" si="0"/>
        <v>0.20996592533333336</v>
      </c>
      <c r="F74" s="148">
        <f t="shared" si="23"/>
        <v>-6.9365183333333386E-2</v>
      </c>
      <c r="G74" s="9"/>
      <c r="H74" s="40">
        <f t="shared" si="24"/>
        <v>-8.3238220000000069</v>
      </c>
      <c r="I74" t="s">
        <v>7</v>
      </c>
      <c r="J74" s="92" t="s">
        <v>93</v>
      </c>
      <c r="K74" s="82">
        <f t="shared" si="28"/>
        <v>43574</v>
      </c>
      <c r="L74" s="83" t="str">
        <f t="shared" ca="1" si="29"/>
        <v>2019/12/31</v>
      </c>
      <c r="M74" s="81">
        <f t="shared" ca="1" si="30"/>
        <v>30840</v>
      </c>
      <c r="N74" s="105">
        <f t="shared" ca="1" si="31"/>
        <v>-9.8514754539559088E-2</v>
      </c>
      <c r="O74" s="85">
        <f t="shared" si="25"/>
        <v>119.948888</v>
      </c>
      <c r="P74" s="85">
        <f t="shared" si="26"/>
        <v>-5.1112000000003377E-2</v>
      </c>
      <c r="Q74" s="88">
        <f t="shared" si="9"/>
        <v>0.79965925333333332</v>
      </c>
      <c r="R74" s="6">
        <f t="shared" si="22"/>
        <v>4658.1000000000049</v>
      </c>
      <c r="S74" s="101">
        <f t="shared" si="27"/>
        <v>5166.7645200000052</v>
      </c>
      <c r="T74" s="101"/>
      <c r="U74" s="108"/>
      <c r="V74" s="102">
        <f t="shared" si="19"/>
        <v>7247.8200000000006</v>
      </c>
      <c r="W74" s="102">
        <f t="shared" si="20"/>
        <v>12414.584520000006</v>
      </c>
      <c r="X74" s="92">
        <f t="shared" si="32"/>
        <v>10760</v>
      </c>
      <c r="Y74" s="6">
        <f t="shared" si="21"/>
        <v>1654.5845200000058</v>
      </c>
      <c r="Z74" s="4">
        <f t="shared" si="35"/>
        <v>0.15377179553903408</v>
      </c>
      <c r="AA74" s="4">
        <f t="shared" si="33"/>
        <v>0.47109900973184926</v>
      </c>
      <c r="AB74" s="117">
        <f t="shared" si="34"/>
        <v>0.27933110866666677</v>
      </c>
    </row>
    <row r="75" spans="1:28">
      <c r="A75" s="104" t="s">
        <v>174</v>
      </c>
      <c r="B75">
        <v>120</v>
      </c>
      <c r="C75" s="2">
        <v>109.71</v>
      </c>
      <c r="D75" s="3">
        <v>1.0932999999999999</v>
      </c>
      <c r="E75" s="1">
        <f t="shared" si="0"/>
        <v>0.209963962</v>
      </c>
      <c r="F75" s="148">
        <f t="shared" si="23"/>
        <v>-5.5854025000000126E-2</v>
      </c>
      <c r="G75" s="9"/>
      <c r="H75" s="40">
        <f t="shared" si="24"/>
        <v>-6.7024830000000151</v>
      </c>
      <c r="I75" t="s">
        <v>7</v>
      </c>
      <c r="J75" s="92" t="s">
        <v>95</v>
      </c>
      <c r="K75" s="82">
        <f t="shared" si="28"/>
        <v>43577</v>
      </c>
      <c r="L75" s="83" t="str">
        <f t="shared" ca="1" si="29"/>
        <v>2019/12/31</v>
      </c>
      <c r="M75" s="81">
        <f t="shared" ca="1" si="30"/>
        <v>30480</v>
      </c>
      <c r="N75" s="105">
        <f t="shared" ca="1" si="31"/>
        <v>-8.0262673720472619E-2</v>
      </c>
      <c r="O75" s="85">
        <f t="shared" si="25"/>
        <v>119.94594299999999</v>
      </c>
      <c r="P75" s="85">
        <f t="shared" si="26"/>
        <v>-5.4057000000014455E-2</v>
      </c>
      <c r="Q75" s="88">
        <f t="shared" si="9"/>
        <v>0.79963961999999988</v>
      </c>
      <c r="R75" s="6">
        <f t="shared" ref="R75:R106" si="36">R74+C75-T75</f>
        <v>4767.8100000000049</v>
      </c>
      <c r="S75" s="101">
        <f t="shared" si="27"/>
        <v>5212.6466730000047</v>
      </c>
      <c r="T75" s="101"/>
      <c r="U75" s="108"/>
      <c r="V75" s="102">
        <f t="shared" si="19"/>
        <v>7247.8200000000006</v>
      </c>
      <c r="W75" s="102">
        <f t="shared" si="20"/>
        <v>12460.466673000006</v>
      </c>
      <c r="X75" s="92">
        <f t="shared" si="32"/>
        <v>10880</v>
      </c>
      <c r="Y75" s="6">
        <f t="shared" si="21"/>
        <v>1580.4666730000063</v>
      </c>
      <c r="Z75" s="4">
        <f t="shared" si="35"/>
        <v>0.14526348097426522</v>
      </c>
      <c r="AA75" s="4">
        <f t="shared" si="33"/>
        <v>0.43512895093305004</v>
      </c>
      <c r="AB75" s="117">
        <f t="shared" si="34"/>
        <v>0.26581798700000014</v>
      </c>
    </row>
    <row r="76" spans="1:28">
      <c r="A76" s="104" t="s">
        <v>175</v>
      </c>
      <c r="B76">
        <v>135</v>
      </c>
      <c r="C76" s="2">
        <v>125.35</v>
      </c>
      <c r="D76" s="3">
        <v>1.0765</v>
      </c>
      <c r="E76" s="1">
        <f t="shared" si="0"/>
        <v>0.21995951666666669</v>
      </c>
      <c r="F76" s="148">
        <f t="shared" si="23"/>
        <v>-4.1118925925926073E-2</v>
      </c>
      <c r="G76" s="9"/>
      <c r="H76" s="40">
        <f t="shared" si="24"/>
        <v>-5.5510550000000194</v>
      </c>
      <c r="I76" t="s">
        <v>7</v>
      </c>
      <c r="J76" s="92" t="s">
        <v>96</v>
      </c>
      <c r="K76" s="82">
        <f t="shared" si="28"/>
        <v>43578</v>
      </c>
      <c r="L76" s="83" t="str">
        <f t="shared" ca="1" si="29"/>
        <v>2019/12/31</v>
      </c>
      <c r="M76" s="81">
        <f t="shared" ca="1" si="30"/>
        <v>34155</v>
      </c>
      <c r="N76" s="105">
        <f t="shared" ca="1" si="31"/>
        <v>-5.9321770604596896E-2</v>
      </c>
      <c r="O76" s="85">
        <f t="shared" si="25"/>
        <v>134.93927500000001</v>
      </c>
      <c r="P76" s="85">
        <f t="shared" si="26"/>
        <v>-6.0724999999990814E-2</v>
      </c>
      <c r="Q76" s="88">
        <f t="shared" si="9"/>
        <v>0.89959516666666672</v>
      </c>
      <c r="R76" s="6">
        <f t="shared" si="36"/>
        <v>4893.1600000000053</v>
      </c>
      <c r="S76" s="101">
        <f t="shared" si="27"/>
        <v>5267.4867400000057</v>
      </c>
      <c r="T76" s="101"/>
      <c r="U76" s="108"/>
      <c r="V76" s="102">
        <f t="shared" si="19"/>
        <v>7247.8200000000006</v>
      </c>
      <c r="W76" s="102">
        <f t="shared" si="20"/>
        <v>12515.306740000007</v>
      </c>
      <c r="X76" s="92">
        <f t="shared" si="32"/>
        <v>11015</v>
      </c>
      <c r="Y76" s="6">
        <f t="shared" si="21"/>
        <v>1500.3067400000073</v>
      </c>
      <c r="Z76" s="4">
        <f t="shared" si="35"/>
        <v>0.13620578665456251</v>
      </c>
      <c r="AA76" s="4">
        <f t="shared" si="33"/>
        <v>0.39825724812724816</v>
      </c>
      <c r="AB76" s="117">
        <f t="shared" si="34"/>
        <v>0.26107844259259277</v>
      </c>
    </row>
    <row r="77" spans="1:28">
      <c r="A77" s="104" t="s">
        <v>176</v>
      </c>
      <c r="B77">
        <v>135</v>
      </c>
      <c r="C77" s="2">
        <v>124.26</v>
      </c>
      <c r="D77" s="3">
        <v>1.0860000000000001</v>
      </c>
      <c r="E77" s="1">
        <f t="shared" si="0"/>
        <v>0.21996424000000003</v>
      </c>
      <c r="F77" s="148">
        <f t="shared" si="23"/>
        <v>-4.9457022222222133E-2</v>
      </c>
      <c r="G77" s="9"/>
      <c r="H77" s="40">
        <f t="shared" si="24"/>
        <v>-6.6766979999999876</v>
      </c>
      <c r="I77" t="s">
        <v>7</v>
      </c>
      <c r="J77" s="92" t="s">
        <v>97</v>
      </c>
      <c r="K77" s="82">
        <f t="shared" si="28"/>
        <v>43579</v>
      </c>
      <c r="L77" s="83" t="str">
        <f t="shared" ca="1" si="29"/>
        <v>2019/12/31</v>
      </c>
      <c r="M77" s="81">
        <f t="shared" ca="1" si="30"/>
        <v>34020</v>
      </c>
      <c r="N77" s="105">
        <f t="shared" ca="1" si="31"/>
        <v>-7.1634179012345547E-2</v>
      </c>
      <c r="O77" s="85">
        <f t="shared" si="25"/>
        <v>134.94636000000003</v>
      </c>
      <c r="P77" s="85">
        <f t="shared" si="26"/>
        <v>-5.3639999999973043E-2</v>
      </c>
      <c r="Q77" s="88">
        <f t="shared" si="9"/>
        <v>0.89964240000000018</v>
      </c>
      <c r="R77" s="6">
        <f t="shared" si="36"/>
        <v>5017.4200000000055</v>
      </c>
      <c r="S77" s="101">
        <f t="shared" si="27"/>
        <v>5448.9181200000066</v>
      </c>
      <c r="T77" s="101"/>
      <c r="U77" s="108"/>
      <c r="V77" s="102">
        <f t="shared" si="19"/>
        <v>7247.8200000000006</v>
      </c>
      <c r="W77" s="102">
        <f t="shared" si="20"/>
        <v>12696.738120000007</v>
      </c>
      <c r="X77" s="92">
        <f t="shared" si="32"/>
        <v>11150</v>
      </c>
      <c r="Y77" s="6">
        <f t="shared" si="21"/>
        <v>1546.7381200000073</v>
      </c>
      <c r="Z77" s="4">
        <f t="shared" si="35"/>
        <v>0.13872090762331912</v>
      </c>
      <c r="AA77" s="4">
        <f t="shared" si="33"/>
        <v>0.39637795283662136</v>
      </c>
      <c r="AB77" s="117">
        <f t="shared" si="34"/>
        <v>0.26942126222222218</v>
      </c>
    </row>
    <row r="78" spans="1:28">
      <c r="A78" s="104" t="s">
        <v>177</v>
      </c>
      <c r="B78">
        <v>135</v>
      </c>
      <c r="C78" s="2">
        <v>129.08000000000001</v>
      </c>
      <c r="D78" s="3">
        <v>1.0454000000000001</v>
      </c>
      <c r="E78" s="1">
        <f t="shared" si="0"/>
        <v>0.21996015466666669</v>
      </c>
      <c r="F78" s="148">
        <f t="shared" si="23"/>
        <v>-1.25858074074074E-2</v>
      </c>
      <c r="G78" s="9"/>
      <c r="H78" s="40">
        <f t="shared" si="24"/>
        <v>-1.6990839999999992</v>
      </c>
      <c r="I78" t="s">
        <v>7</v>
      </c>
      <c r="J78" s="92" t="s">
        <v>98</v>
      </c>
      <c r="K78" s="82">
        <f t="shared" si="28"/>
        <v>43580</v>
      </c>
      <c r="L78" s="83" t="str">
        <f t="shared" ca="1" si="29"/>
        <v>2019/12/31</v>
      </c>
      <c r="M78" s="81">
        <f t="shared" ca="1" si="30"/>
        <v>33885</v>
      </c>
      <c r="N78" s="105">
        <f t="shared" ca="1" si="31"/>
        <v>-1.8302070532684067E-2</v>
      </c>
      <c r="O78" s="85">
        <f t="shared" si="25"/>
        <v>134.94023200000004</v>
      </c>
      <c r="P78" s="85">
        <f t="shared" si="26"/>
        <v>-5.976799999996274E-2</v>
      </c>
      <c r="Q78" s="88">
        <f t="shared" si="9"/>
        <v>0.89960154666666692</v>
      </c>
      <c r="R78" s="6">
        <f t="shared" si="36"/>
        <v>5146.5000000000055</v>
      </c>
      <c r="S78" s="101">
        <f t="shared" si="27"/>
        <v>5380.1511000000064</v>
      </c>
      <c r="T78" s="101"/>
      <c r="U78" s="108"/>
      <c r="V78" s="102">
        <f t="shared" si="19"/>
        <v>7247.8200000000006</v>
      </c>
      <c r="W78" s="102">
        <f t="shared" si="20"/>
        <v>12627.971100000006</v>
      </c>
      <c r="X78" s="92">
        <f t="shared" si="32"/>
        <v>11285</v>
      </c>
      <c r="Y78" s="6">
        <f t="shared" si="21"/>
        <v>1342.9711000000061</v>
      </c>
      <c r="Z78" s="4">
        <f t="shared" si="35"/>
        <v>0.11900497120070952</v>
      </c>
      <c r="AA78" s="4">
        <f t="shared" si="33"/>
        <v>0.33265078594464637</v>
      </c>
      <c r="AB78" s="117">
        <f t="shared" si="34"/>
        <v>0.23254596207407408</v>
      </c>
    </row>
    <row r="79" spans="1:28">
      <c r="A79" s="104" t="s">
        <v>178</v>
      </c>
      <c r="B79">
        <v>135</v>
      </c>
      <c r="C79" s="2">
        <v>130.18</v>
      </c>
      <c r="D79" s="3">
        <v>1.0366</v>
      </c>
      <c r="E79" s="1">
        <f t="shared" si="0"/>
        <v>0.21996305866666668</v>
      </c>
      <c r="F79" s="148">
        <f t="shared" si="23"/>
        <v>-4.1712148148149112E-3</v>
      </c>
      <c r="G79" s="9"/>
      <c r="H79" s="40">
        <f t="shared" si="24"/>
        <v>-0.56311400000001299</v>
      </c>
      <c r="I79" t="s">
        <v>7</v>
      </c>
      <c r="J79" s="92" t="s">
        <v>99</v>
      </c>
      <c r="K79" s="82">
        <f t="shared" si="28"/>
        <v>43581</v>
      </c>
      <c r="L79" s="83" t="str">
        <f t="shared" ca="1" si="29"/>
        <v>2019/12/31</v>
      </c>
      <c r="M79" s="81">
        <f t="shared" ca="1" si="30"/>
        <v>33750</v>
      </c>
      <c r="N79" s="105">
        <f t="shared" ca="1" si="31"/>
        <v>-6.0899736296297705E-3</v>
      </c>
      <c r="O79" s="85">
        <f t="shared" si="25"/>
        <v>134.94458800000001</v>
      </c>
      <c r="P79" s="85">
        <f t="shared" si="26"/>
        <v>-5.5411999999989803E-2</v>
      </c>
      <c r="Q79" s="88">
        <f t="shared" si="9"/>
        <v>0.89963058666666673</v>
      </c>
      <c r="R79" s="6">
        <f t="shared" si="36"/>
        <v>5276.6800000000057</v>
      </c>
      <c r="S79" s="101">
        <f t="shared" si="27"/>
        <v>5469.8064880000056</v>
      </c>
      <c r="T79" s="101"/>
      <c r="U79" s="108"/>
      <c r="V79" s="102">
        <f t="shared" si="19"/>
        <v>7247.8200000000006</v>
      </c>
      <c r="W79" s="102">
        <f t="shared" si="20"/>
        <v>12717.626488000005</v>
      </c>
      <c r="X79" s="92">
        <f t="shared" si="32"/>
        <v>11420</v>
      </c>
      <c r="Y79" s="6">
        <f t="shared" si="21"/>
        <v>1297.6264880000053</v>
      </c>
      <c r="Z79" s="4">
        <f t="shared" si="35"/>
        <v>0.11362753835376571</v>
      </c>
      <c r="AA79" s="4">
        <f t="shared" si="33"/>
        <v>0.31101881702131884</v>
      </c>
      <c r="AB79" s="117">
        <f t="shared" si="34"/>
        <v>0.2241342734814816</v>
      </c>
    </row>
    <row r="80" spans="1:28">
      <c r="A80" s="104" t="s">
        <v>179</v>
      </c>
      <c r="B80">
        <v>135</v>
      </c>
      <c r="C80" s="2">
        <v>133.52000000000001</v>
      </c>
      <c r="D80" s="3">
        <v>1.0105999999999999</v>
      </c>
      <c r="E80" s="1">
        <f t="shared" si="0"/>
        <v>0.21995687466666669</v>
      </c>
      <c r="F80" s="148">
        <f t="shared" si="23"/>
        <v>2.1378548148148276E-2</v>
      </c>
      <c r="G80" s="9"/>
      <c r="H80" s="40">
        <f t="shared" si="24"/>
        <v>2.8861040000000173</v>
      </c>
      <c r="I80" t="s">
        <v>7</v>
      </c>
      <c r="J80" s="92" t="s">
        <v>100</v>
      </c>
      <c r="K80" s="82">
        <f t="shared" si="28"/>
        <v>43584</v>
      </c>
      <c r="L80" s="83" t="str">
        <f t="shared" ca="1" si="29"/>
        <v>2019/12/31</v>
      </c>
      <c r="M80" s="81">
        <f t="shared" ca="1" si="30"/>
        <v>33345</v>
      </c>
      <c r="N80" s="105">
        <f t="shared" ca="1" si="31"/>
        <v>3.1591781676413445E-2</v>
      </c>
      <c r="O80" s="85">
        <f t="shared" si="25"/>
        <v>134.93531200000001</v>
      </c>
      <c r="P80" s="85">
        <f t="shared" si="26"/>
        <v>-6.4687999999989643E-2</v>
      </c>
      <c r="Q80" s="88">
        <f t="shared" si="9"/>
        <v>0.89956874666666675</v>
      </c>
      <c r="R80" s="6">
        <f t="shared" si="36"/>
        <v>5410.2000000000062</v>
      </c>
      <c r="S80" s="101">
        <f t="shared" si="27"/>
        <v>5467.5481200000058</v>
      </c>
      <c r="T80" s="101"/>
      <c r="U80" s="108"/>
      <c r="V80" s="102">
        <f t="shared" si="19"/>
        <v>7247.8200000000006</v>
      </c>
      <c r="W80" s="102">
        <f t="shared" si="20"/>
        <v>12715.368120000006</v>
      </c>
      <c r="X80" s="92">
        <f t="shared" si="32"/>
        <v>11555</v>
      </c>
      <c r="Y80" s="6">
        <f t="shared" si="21"/>
        <v>1160.3681200000065</v>
      </c>
      <c r="Z80" s="4">
        <f t="shared" si="35"/>
        <v>0.10042129987018655</v>
      </c>
      <c r="AA80" s="4">
        <f t="shared" si="33"/>
        <v>0.26940321045324467</v>
      </c>
      <c r="AB80" s="117">
        <f t="shared" si="34"/>
        <v>0.19857832651851842</v>
      </c>
    </row>
    <row r="81" spans="1:28">
      <c r="A81" s="104" t="s">
        <v>180</v>
      </c>
      <c r="B81">
        <v>135</v>
      </c>
      <c r="C81" s="2">
        <v>132.56</v>
      </c>
      <c r="D81" s="3">
        <v>1.018</v>
      </c>
      <c r="E81" s="1">
        <f t="shared" si="0"/>
        <v>0.21996405333333335</v>
      </c>
      <c r="F81" s="148">
        <f t="shared" si="23"/>
        <v>1.4034903703703692E-2</v>
      </c>
      <c r="G81" s="9"/>
      <c r="H81" s="40">
        <f t="shared" si="24"/>
        <v>1.8947119999999984</v>
      </c>
      <c r="I81" t="s">
        <v>7</v>
      </c>
      <c r="J81" s="92" t="s">
        <v>101</v>
      </c>
      <c r="K81" s="82">
        <f t="shared" si="28"/>
        <v>43585</v>
      </c>
      <c r="L81" s="83" t="str">
        <f t="shared" ca="1" si="29"/>
        <v>2019/12/31</v>
      </c>
      <c r="M81" s="81">
        <f t="shared" ca="1" si="30"/>
        <v>33210</v>
      </c>
      <c r="N81" s="105">
        <f t="shared" ca="1" si="31"/>
        <v>2.0824145739235151E-2</v>
      </c>
      <c r="O81" s="85">
        <f t="shared" si="25"/>
        <v>134.94607999999999</v>
      </c>
      <c r="P81" s="85">
        <f t="shared" si="26"/>
        <v>-5.3920000000005075E-2</v>
      </c>
      <c r="Q81" s="88">
        <f t="shared" si="9"/>
        <v>0.89964053333333327</v>
      </c>
      <c r="R81" s="6">
        <f t="shared" si="36"/>
        <v>5542.7600000000066</v>
      </c>
      <c r="S81" s="101">
        <f t="shared" si="27"/>
        <v>5642.5296800000069</v>
      </c>
      <c r="T81" s="101"/>
      <c r="U81" s="108"/>
      <c r="V81" s="102">
        <f t="shared" si="19"/>
        <v>7247.8200000000006</v>
      </c>
      <c r="W81" s="102">
        <f t="shared" si="20"/>
        <v>12890.349680000007</v>
      </c>
      <c r="X81" s="92">
        <f t="shared" si="32"/>
        <v>11690</v>
      </c>
      <c r="Y81" s="6">
        <f t="shared" si="21"/>
        <v>1200.3496800000066</v>
      </c>
      <c r="Z81" s="4">
        <f t="shared" si="35"/>
        <v>0.10268175192472251</v>
      </c>
      <c r="AA81" s="4">
        <f t="shared" si="33"/>
        <v>0.27021635323197346</v>
      </c>
      <c r="AB81" s="117">
        <f t="shared" si="34"/>
        <v>0.20592914962962966</v>
      </c>
    </row>
    <row r="82" spans="1:28">
      <c r="A82" s="104" t="s">
        <v>260</v>
      </c>
      <c r="B82">
        <v>135</v>
      </c>
      <c r="C82" s="2">
        <v>142.72</v>
      </c>
      <c r="D82" s="3">
        <v>0.94540000000000002</v>
      </c>
      <c r="E82" s="1">
        <f t="shared" si="0"/>
        <v>0.21995165866666669</v>
      </c>
      <c r="F82" s="148">
        <f t="shared" si="23"/>
        <v>9.1755140740740745E-2</v>
      </c>
      <c r="G82" s="9"/>
      <c r="H82" s="40">
        <f t="shared" si="24"/>
        <v>12.386944</v>
      </c>
      <c r="I82" t="s">
        <v>7</v>
      </c>
      <c r="J82" s="92" t="s">
        <v>266</v>
      </c>
      <c r="K82" s="82">
        <f t="shared" si="28"/>
        <v>43591</v>
      </c>
      <c r="L82" s="83" t="str">
        <f t="shared" ca="1" si="29"/>
        <v>2019/12/31</v>
      </c>
      <c r="M82" s="81">
        <f t="shared" ca="1" si="30"/>
        <v>32400</v>
      </c>
      <c r="N82" s="105">
        <f t="shared" ca="1" si="31"/>
        <v>0.13954427654320989</v>
      </c>
      <c r="O82" s="85">
        <f t="shared" si="25"/>
        <v>134.92748800000001</v>
      </c>
      <c r="P82" s="85">
        <f t="shared" si="26"/>
        <v>-7.251199999998903E-2</v>
      </c>
      <c r="Q82" s="88">
        <f t="shared" si="9"/>
        <v>0.89951658666666678</v>
      </c>
      <c r="R82" s="6">
        <f t="shared" si="36"/>
        <v>5685.4800000000068</v>
      </c>
      <c r="S82" s="101">
        <f t="shared" si="27"/>
        <v>5375.0527920000068</v>
      </c>
      <c r="T82" s="101"/>
      <c r="U82" s="108"/>
      <c r="V82" s="102">
        <f t="shared" si="19"/>
        <v>7247.8200000000006</v>
      </c>
      <c r="W82" s="102">
        <f t="shared" si="20"/>
        <v>12622.872792000007</v>
      </c>
      <c r="X82" s="92">
        <f t="shared" si="32"/>
        <v>11825</v>
      </c>
      <c r="Y82" s="6">
        <f t="shared" si="21"/>
        <v>797.87279200000739</v>
      </c>
      <c r="Z82" s="4">
        <f t="shared" si="35"/>
        <v>6.7473386215645359E-2</v>
      </c>
      <c r="AA82" s="4">
        <f t="shared" si="33"/>
        <v>0.17431536273426151</v>
      </c>
      <c r="AB82" s="117">
        <f t="shared" si="34"/>
        <v>0.12819651792592596</v>
      </c>
    </row>
    <row r="83" spans="1:28">
      <c r="A83" s="104" t="s">
        <v>261</v>
      </c>
      <c r="B83">
        <v>90</v>
      </c>
      <c r="C83" s="2">
        <v>93.96</v>
      </c>
      <c r="D83" s="3">
        <v>0.95740000000000003</v>
      </c>
      <c r="E83" s="1">
        <f t="shared" si="0"/>
        <v>0.189971536</v>
      </c>
      <c r="F83" s="148">
        <f t="shared" si="23"/>
        <v>7.8138799999999897E-2</v>
      </c>
      <c r="G83" s="9"/>
      <c r="H83" s="40">
        <f t="shared" si="24"/>
        <v>7.0324919999999906</v>
      </c>
      <c r="I83" t="s">
        <v>7</v>
      </c>
      <c r="J83" s="92" t="s">
        <v>269</v>
      </c>
      <c r="K83" s="82">
        <f t="shared" si="28"/>
        <v>43592</v>
      </c>
      <c r="L83" s="83" t="str">
        <f t="shared" ca="1" si="29"/>
        <v>2019/12/31</v>
      </c>
      <c r="M83" s="81">
        <f t="shared" ca="1" si="30"/>
        <v>21510</v>
      </c>
      <c r="N83" s="105">
        <f t="shared" ca="1" si="31"/>
        <v>0.11933331380753122</v>
      </c>
      <c r="O83" s="85">
        <f t="shared" si="25"/>
        <v>89.957303999999993</v>
      </c>
      <c r="P83" s="85">
        <f t="shared" si="26"/>
        <v>-4.2696000000006507E-2</v>
      </c>
      <c r="Q83" s="88">
        <f t="shared" si="9"/>
        <v>0.59971535999999992</v>
      </c>
      <c r="R83" s="6">
        <f t="shared" si="36"/>
        <v>5779.4400000000069</v>
      </c>
      <c r="S83" s="101">
        <f t="shared" si="27"/>
        <v>5533.2358560000066</v>
      </c>
      <c r="T83" s="101"/>
      <c r="U83" s="108"/>
      <c r="V83" s="102">
        <f t="shared" si="19"/>
        <v>7247.8200000000006</v>
      </c>
      <c r="W83" s="102">
        <f t="shared" si="20"/>
        <v>12781.055856000006</v>
      </c>
      <c r="X83" s="92">
        <f t="shared" si="32"/>
        <v>11915</v>
      </c>
      <c r="Y83" s="6">
        <f t="shared" si="21"/>
        <v>866.05585600000632</v>
      </c>
      <c r="Z83" s="4">
        <f t="shared" si="35"/>
        <v>7.2686181787663173E-2</v>
      </c>
      <c r="AA83" s="4">
        <f t="shared" si="33"/>
        <v>0.18556298578585095</v>
      </c>
      <c r="AB83" s="117">
        <f t="shared" si="34"/>
        <v>0.1118327360000001</v>
      </c>
    </row>
    <row r="84" spans="1:28">
      <c r="A84" s="104" t="s">
        <v>262</v>
      </c>
      <c r="B84">
        <v>90</v>
      </c>
      <c r="C84" s="2">
        <v>94.35</v>
      </c>
      <c r="D84" s="3">
        <v>0.95340000000000003</v>
      </c>
      <c r="E84" s="1">
        <f t="shared" si="0"/>
        <v>0.18996886000000002</v>
      </c>
      <c r="F84" s="148">
        <f t="shared" si="23"/>
        <v>8.2613833333333275E-2</v>
      </c>
      <c r="G84" s="9"/>
      <c r="H84" s="40">
        <f t="shared" si="24"/>
        <v>7.4352449999999948</v>
      </c>
      <c r="I84" t="s">
        <v>7</v>
      </c>
      <c r="J84" s="92" t="s">
        <v>271</v>
      </c>
      <c r="K84" s="82">
        <f t="shared" si="28"/>
        <v>43593</v>
      </c>
      <c r="L84" s="83" t="str">
        <f t="shared" ca="1" si="29"/>
        <v>2019/12/31</v>
      </c>
      <c r="M84" s="81">
        <f t="shared" ca="1" si="30"/>
        <v>21420</v>
      </c>
      <c r="N84" s="105">
        <f t="shared" ca="1" si="31"/>
        <v>0.12669768557422958</v>
      </c>
      <c r="O84" s="85">
        <f t="shared" si="25"/>
        <v>89.953289999999996</v>
      </c>
      <c r="P84" s="85">
        <f t="shared" si="26"/>
        <v>-4.671000000000447E-2</v>
      </c>
      <c r="Q84" s="88">
        <f t="shared" si="9"/>
        <v>0.59968860000000002</v>
      </c>
      <c r="R84" s="6">
        <f t="shared" si="36"/>
        <v>5873.7900000000072</v>
      </c>
      <c r="S84" s="101">
        <f t="shared" si="27"/>
        <v>5600.0713860000069</v>
      </c>
      <c r="T84" s="101"/>
      <c r="U84" s="108"/>
      <c r="V84" s="102">
        <f t="shared" si="19"/>
        <v>7247.8200000000006</v>
      </c>
      <c r="W84" s="102">
        <f t="shared" si="20"/>
        <v>12847.891386000007</v>
      </c>
      <c r="X84" s="92">
        <f t="shared" si="32"/>
        <v>12005</v>
      </c>
      <c r="Y84" s="6">
        <f t="shared" si="21"/>
        <v>842.89138600000661</v>
      </c>
      <c r="Z84" s="4">
        <f t="shared" si="35"/>
        <v>7.0211693960850141E-2</v>
      </c>
      <c r="AA84" s="4">
        <f t="shared" si="33"/>
        <v>0.17718299202468857</v>
      </c>
      <c r="AB84" s="117">
        <f t="shared" si="34"/>
        <v>0.10735502666666674</v>
      </c>
    </row>
    <row r="85" spans="1:28">
      <c r="A85" s="104" t="s">
        <v>263</v>
      </c>
      <c r="B85">
        <v>90</v>
      </c>
      <c r="C85" s="2">
        <v>95.42</v>
      </c>
      <c r="D85" s="3">
        <v>0.94279999999999997</v>
      </c>
      <c r="E85" s="1">
        <f t="shared" si="0"/>
        <v>0.18997465066666666</v>
      </c>
      <c r="F85" s="148">
        <f t="shared" si="23"/>
        <v>9.4891488888888861E-2</v>
      </c>
      <c r="G85" s="9"/>
      <c r="H85" s="40">
        <f t="shared" si="24"/>
        <v>8.5402339999999981</v>
      </c>
      <c r="I85" t="s">
        <v>7</v>
      </c>
      <c r="J85" s="92" t="s">
        <v>273</v>
      </c>
      <c r="K85" s="82">
        <f t="shared" si="28"/>
        <v>43594</v>
      </c>
      <c r="L85" s="83" t="str">
        <f t="shared" ca="1" si="29"/>
        <v>2019/12/31</v>
      </c>
      <c r="M85" s="81">
        <f t="shared" ca="1" si="30"/>
        <v>21330</v>
      </c>
      <c r="N85" s="105">
        <f t="shared" ca="1" si="31"/>
        <v>0.14614090060947021</v>
      </c>
      <c r="O85" s="85">
        <f t="shared" si="25"/>
        <v>89.961975999999993</v>
      </c>
      <c r="P85" s="85">
        <f t="shared" si="26"/>
        <v>-3.8024000000007163E-2</v>
      </c>
      <c r="Q85" s="88">
        <f t="shared" si="9"/>
        <v>0.59974650666666662</v>
      </c>
      <c r="R85" s="6">
        <f t="shared" si="36"/>
        <v>5969.2100000000073</v>
      </c>
      <c r="S85" s="101">
        <f t="shared" si="27"/>
        <v>5627.771188000007</v>
      </c>
      <c r="T85" s="101"/>
      <c r="U85" s="108"/>
      <c r="V85" s="102">
        <f t="shared" si="19"/>
        <v>7247.8200000000006</v>
      </c>
      <c r="W85" s="102">
        <f t="shared" si="20"/>
        <v>12875.591188000008</v>
      </c>
      <c r="X85" s="92">
        <f t="shared" si="32"/>
        <v>12095</v>
      </c>
      <c r="Y85" s="6">
        <f t="shared" si="21"/>
        <v>780.59118800000761</v>
      </c>
      <c r="Z85" s="4">
        <f t="shared" si="35"/>
        <v>6.4538337164117943E-2</v>
      </c>
      <c r="AA85" s="4">
        <f t="shared" si="33"/>
        <v>0.16104027248833508</v>
      </c>
      <c r="AB85" s="117">
        <f t="shared" si="34"/>
        <v>9.50831617777778E-2</v>
      </c>
    </row>
    <row r="86" spans="1:28">
      <c r="A86" s="104" t="s">
        <v>264</v>
      </c>
      <c r="B86">
        <v>90</v>
      </c>
      <c r="C86" s="2">
        <v>92.29</v>
      </c>
      <c r="D86" s="3">
        <v>0.97470000000000001</v>
      </c>
      <c r="E86" s="1">
        <f t="shared" si="0"/>
        <v>0.18997004200000001</v>
      </c>
      <c r="F86" s="148">
        <f t="shared" si="23"/>
        <v>5.8976477777777821E-2</v>
      </c>
      <c r="G86" s="9"/>
      <c r="H86" s="40">
        <f t="shared" si="24"/>
        <v>5.3078830000000039</v>
      </c>
      <c r="I86" t="s">
        <v>7</v>
      </c>
      <c r="J86" s="92" t="s">
        <v>275</v>
      </c>
      <c r="K86" s="82">
        <f t="shared" si="28"/>
        <v>43595</v>
      </c>
      <c r="L86" s="83" t="str">
        <f t="shared" ca="1" si="29"/>
        <v>2019/12/31</v>
      </c>
      <c r="M86" s="81">
        <f t="shared" ca="1" si="30"/>
        <v>21240</v>
      </c>
      <c r="N86" s="105">
        <f t="shared" ca="1" si="31"/>
        <v>9.121362029190215E-2</v>
      </c>
      <c r="O86" s="85">
        <f t="shared" si="25"/>
        <v>89.95506300000001</v>
      </c>
      <c r="P86" s="85">
        <f t="shared" si="26"/>
        <v>-4.4936999999990235E-2</v>
      </c>
      <c r="Q86" s="88">
        <f t="shared" si="9"/>
        <v>0.59970042000000001</v>
      </c>
      <c r="R86" s="6">
        <f t="shared" si="36"/>
        <v>6061.5000000000073</v>
      </c>
      <c r="S86" s="101">
        <f t="shared" si="27"/>
        <v>5908.1440500000072</v>
      </c>
      <c r="V86" s="102">
        <f t="shared" si="19"/>
        <v>7247.8200000000006</v>
      </c>
      <c r="W86" s="102">
        <f t="shared" si="20"/>
        <v>13155.964050000008</v>
      </c>
      <c r="X86" s="92">
        <f t="shared" si="32"/>
        <v>12185</v>
      </c>
      <c r="Y86" s="6">
        <f t="shared" si="21"/>
        <v>970.96405000000777</v>
      </c>
      <c r="Z86" s="4">
        <f t="shared" si="35"/>
        <v>7.9685190808371553E-2</v>
      </c>
      <c r="AA86" s="4">
        <f t="shared" si="33"/>
        <v>0.19666369263425842</v>
      </c>
      <c r="AB86" s="117">
        <f t="shared" si="34"/>
        <v>0.13099356422222219</v>
      </c>
    </row>
    <row r="87" spans="1:28">
      <c r="A87" s="104" t="s">
        <v>315</v>
      </c>
      <c r="B87">
        <v>135</v>
      </c>
      <c r="C87" s="2">
        <v>139.97999999999999</v>
      </c>
      <c r="D87" s="3">
        <v>0.96399999999999997</v>
      </c>
      <c r="E87" s="1">
        <f t="shared" si="0"/>
        <v>0.21996048000000001</v>
      </c>
      <c r="F87" s="148">
        <f t="shared" si="23"/>
        <v>7.0795155555555517E-2</v>
      </c>
      <c r="G87" s="9"/>
      <c r="H87" s="40">
        <f t="shared" si="24"/>
        <v>9.5573459999999955</v>
      </c>
      <c r="I87" t="s">
        <v>7</v>
      </c>
      <c r="J87" s="92" t="s">
        <v>316</v>
      </c>
      <c r="K87" s="82">
        <f t="shared" si="28"/>
        <v>43598</v>
      </c>
      <c r="L87" s="83" t="str">
        <f t="shared" ca="1" si="29"/>
        <v>2019/12/31</v>
      </c>
      <c r="M87" s="81">
        <f t="shared" ca="1" si="30"/>
        <v>31455</v>
      </c>
      <c r="N87" s="105">
        <f t="shared" ca="1" si="31"/>
        <v>0.11090228230805908</v>
      </c>
      <c r="O87" s="85">
        <f t="shared" si="25"/>
        <v>134.94072</v>
      </c>
      <c r="P87" s="85">
        <f t="shared" si="26"/>
        <v>-5.928000000000111E-2</v>
      </c>
      <c r="Q87" s="88">
        <f t="shared" si="9"/>
        <v>0.89960479999999998</v>
      </c>
      <c r="R87" s="6">
        <f t="shared" si="36"/>
        <v>6201.4800000000068</v>
      </c>
      <c r="S87" s="101">
        <f t="shared" si="27"/>
        <v>5978.226720000006</v>
      </c>
      <c r="T87" s="101"/>
      <c r="U87" s="108"/>
      <c r="V87" s="102">
        <f t="shared" si="19"/>
        <v>7247.8200000000006</v>
      </c>
      <c r="W87" s="102">
        <f t="shared" si="20"/>
        <v>13226.046720000006</v>
      </c>
      <c r="X87" s="92">
        <f t="shared" si="32"/>
        <v>12320</v>
      </c>
      <c r="Y87" s="6">
        <f t="shared" si="21"/>
        <v>906.04672000000573</v>
      </c>
      <c r="Z87" s="4">
        <f t="shared" si="35"/>
        <v>7.3542753246753634E-2</v>
      </c>
      <c r="AA87" s="4">
        <f t="shared" si="33"/>
        <v>0.17863063219365372</v>
      </c>
      <c r="AB87" s="117">
        <f t="shared" si="34"/>
        <v>0.1491653244444445</v>
      </c>
    </row>
    <row r="88" spans="1:28">
      <c r="A88" s="104" t="s">
        <v>317</v>
      </c>
      <c r="B88">
        <v>135</v>
      </c>
      <c r="C88" s="2">
        <v>140.97</v>
      </c>
      <c r="D88" s="3">
        <v>0.95720000000000005</v>
      </c>
      <c r="E88" s="1">
        <f t="shared" si="0"/>
        <v>0.219957656</v>
      </c>
      <c r="F88" s="148">
        <f t="shared" si="23"/>
        <v>7.8368288888888762E-2</v>
      </c>
      <c r="G88" s="9"/>
      <c r="H88" s="40">
        <f t="shared" si="24"/>
        <v>10.579718999999983</v>
      </c>
      <c r="I88" t="s">
        <v>7</v>
      </c>
      <c r="J88" s="92" t="s">
        <v>318</v>
      </c>
      <c r="K88" s="82">
        <f t="shared" si="28"/>
        <v>43599</v>
      </c>
      <c r="L88" s="83" t="str">
        <f t="shared" ca="1" si="29"/>
        <v>2019/12/31</v>
      </c>
      <c r="M88" s="81">
        <f t="shared" ca="1" si="30"/>
        <v>31320</v>
      </c>
      <c r="N88" s="105">
        <f t="shared" ca="1" si="31"/>
        <v>0.1232949372605362</v>
      </c>
      <c r="O88" s="85">
        <f t="shared" si="25"/>
        <v>134.93648400000001</v>
      </c>
      <c r="P88" s="85">
        <f t="shared" si="26"/>
        <v>-6.35159999999928E-2</v>
      </c>
      <c r="Q88" s="88">
        <f t="shared" si="9"/>
        <v>0.89957656000000008</v>
      </c>
      <c r="R88" s="6">
        <f t="shared" si="36"/>
        <v>6342.4500000000071</v>
      </c>
      <c r="S88" s="101">
        <f t="shared" si="27"/>
        <v>6070.9931400000069</v>
      </c>
      <c r="T88" s="101"/>
      <c r="U88" s="108"/>
      <c r="V88" s="102">
        <f t="shared" si="19"/>
        <v>7247.8200000000006</v>
      </c>
      <c r="W88" s="102">
        <f t="shared" si="20"/>
        <v>13318.813140000007</v>
      </c>
      <c r="X88" s="92">
        <f t="shared" si="32"/>
        <v>12455</v>
      </c>
      <c r="Y88" s="6">
        <f t="shared" si="21"/>
        <v>863.81314000000748</v>
      </c>
      <c r="Z88" s="4">
        <f t="shared" si="35"/>
        <v>6.9354728221598272E-2</v>
      </c>
      <c r="AA88" s="4">
        <f t="shared" si="33"/>
        <v>0.16588885730856395</v>
      </c>
      <c r="AB88" s="117">
        <f t="shared" si="34"/>
        <v>0.14158936711111125</v>
      </c>
    </row>
    <row r="89" spans="1:28">
      <c r="A89" s="104" t="s">
        <v>319</v>
      </c>
      <c r="B89">
        <v>135</v>
      </c>
      <c r="C89" s="2">
        <v>138.03</v>
      </c>
      <c r="D89" s="3">
        <v>0.97760000000000002</v>
      </c>
      <c r="E89" s="1">
        <f t="shared" si="0"/>
        <v>0.21995875200000004</v>
      </c>
      <c r="F89" s="148">
        <f t="shared" si="23"/>
        <v>5.5878377777777696E-2</v>
      </c>
      <c r="G89" s="9"/>
      <c r="H89" s="40">
        <f t="shared" si="24"/>
        <v>7.543580999999989</v>
      </c>
      <c r="I89" t="s">
        <v>7</v>
      </c>
      <c r="J89" s="92" t="s">
        <v>320</v>
      </c>
      <c r="K89" s="82">
        <f t="shared" si="28"/>
        <v>43600</v>
      </c>
      <c r="L89" s="83" t="str">
        <f t="shared" ca="1" si="29"/>
        <v>2019/12/31</v>
      </c>
      <c r="M89" s="81">
        <f t="shared" ca="1" si="30"/>
        <v>31185</v>
      </c>
      <c r="N89" s="105">
        <f t="shared" ca="1" si="31"/>
        <v>8.8292674843674715E-2</v>
      </c>
      <c r="O89" s="85">
        <f t="shared" si="25"/>
        <v>134.93812800000001</v>
      </c>
      <c r="P89" s="85">
        <f t="shared" si="26"/>
        <v>-6.1871999999993932E-2</v>
      </c>
      <c r="Q89" s="88">
        <f t="shared" si="9"/>
        <v>0.89958752000000008</v>
      </c>
      <c r="R89" s="6">
        <f t="shared" si="36"/>
        <v>6480.4800000000068</v>
      </c>
      <c r="S89" s="101">
        <f t="shared" si="27"/>
        <v>6335.3172480000067</v>
      </c>
      <c r="T89" s="101"/>
      <c r="U89" s="108"/>
      <c r="V89" s="102">
        <f t="shared" si="19"/>
        <v>7247.8200000000006</v>
      </c>
      <c r="W89" s="102">
        <f t="shared" si="20"/>
        <v>13583.137248000006</v>
      </c>
      <c r="X89" s="92">
        <f t="shared" si="32"/>
        <v>12590</v>
      </c>
      <c r="Y89" s="6">
        <f t="shared" si="21"/>
        <v>993.13724800000637</v>
      </c>
      <c r="Z89" s="4">
        <f t="shared" si="35"/>
        <v>7.8883022081017273E-2</v>
      </c>
      <c r="AA89" s="4">
        <f t="shared" si="33"/>
        <v>0.18590486430633324</v>
      </c>
      <c r="AB89" s="117">
        <f t="shared" si="34"/>
        <v>0.16408037422222232</v>
      </c>
    </row>
    <row r="90" spans="1:28">
      <c r="A90" s="104" t="s">
        <v>321</v>
      </c>
      <c r="B90">
        <v>135</v>
      </c>
      <c r="C90" s="2">
        <v>137.19999999999999</v>
      </c>
      <c r="D90" s="3">
        <v>0.98350000000000004</v>
      </c>
      <c r="E90" s="1">
        <f t="shared" si="0"/>
        <v>0.21995746666666666</v>
      </c>
      <c r="F90" s="148">
        <f t="shared" si="23"/>
        <v>4.952918518518501E-2</v>
      </c>
      <c r="G90" s="9"/>
      <c r="H90" s="40">
        <f t="shared" si="24"/>
        <v>6.6864399999999762</v>
      </c>
      <c r="I90" t="s">
        <v>7</v>
      </c>
      <c r="J90" s="92" t="s">
        <v>322</v>
      </c>
      <c r="K90" s="82">
        <f t="shared" si="28"/>
        <v>43601</v>
      </c>
      <c r="L90" s="83" t="str">
        <f t="shared" ca="1" si="29"/>
        <v>2019/12/31</v>
      </c>
      <c r="M90" s="81">
        <f t="shared" ca="1" si="30"/>
        <v>31050</v>
      </c>
      <c r="N90" s="105">
        <f t="shared" ca="1" si="31"/>
        <v>7.8600663446054472E-2</v>
      </c>
      <c r="O90" s="85">
        <f t="shared" si="25"/>
        <v>134.93619999999999</v>
      </c>
      <c r="P90" s="85">
        <f t="shared" si="26"/>
        <v>-6.3800000000014734E-2</v>
      </c>
      <c r="Q90" s="88">
        <f t="shared" si="9"/>
        <v>0.89957466666666652</v>
      </c>
      <c r="R90" s="6">
        <f t="shared" si="36"/>
        <v>6617.6800000000067</v>
      </c>
      <c r="S90" s="101">
        <f t="shared" si="27"/>
        <v>6508.4882800000069</v>
      </c>
      <c r="T90" s="101"/>
      <c r="U90" s="108"/>
      <c r="V90" s="102">
        <f t="shared" si="19"/>
        <v>7247.8200000000006</v>
      </c>
      <c r="W90" s="102">
        <f t="shared" si="20"/>
        <v>13756.308280000008</v>
      </c>
      <c r="X90" s="92">
        <f t="shared" si="32"/>
        <v>12725</v>
      </c>
      <c r="Y90" s="6">
        <f t="shared" si="21"/>
        <v>1031.3082800000084</v>
      </c>
      <c r="Z90" s="4">
        <f t="shared" si="35"/>
        <v>8.1045837328094894E-2</v>
      </c>
      <c r="AA90" s="4">
        <f t="shared" si="33"/>
        <v>0.1882918363099273</v>
      </c>
      <c r="AB90" s="117">
        <f t="shared" si="34"/>
        <v>0.17042828148148165</v>
      </c>
    </row>
    <row r="91" spans="1:28">
      <c r="A91" s="104" t="s">
        <v>323</v>
      </c>
      <c r="B91">
        <v>135</v>
      </c>
      <c r="C91" s="2">
        <v>141.55000000000001</v>
      </c>
      <c r="D91" s="3">
        <v>0.95330000000000004</v>
      </c>
      <c r="E91" s="1">
        <f t="shared" si="0"/>
        <v>0.21995974333333335</v>
      </c>
      <c r="F91" s="148">
        <f t="shared" si="23"/>
        <v>8.2805074074074086E-2</v>
      </c>
      <c r="G91" s="9"/>
      <c r="H91" s="40">
        <f t="shared" si="24"/>
        <v>11.178685000000002</v>
      </c>
      <c r="I91" t="s">
        <v>7</v>
      </c>
      <c r="J91" s="92" t="s">
        <v>324</v>
      </c>
      <c r="K91" s="82">
        <f t="shared" si="28"/>
        <v>43602</v>
      </c>
      <c r="L91" s="83" t="str">
        <f t="shared" ca="1" si="29"/>
        <v>2019/12/31</v>
      </c>
      <c r="M91" s="81">
        <f t="shared" ca="1" si="30"/>
        <v>30915</v>
      </c>
      <c r="N91" s="105">
        <f t="shared" ca="1" si="31"/>
        <v>0.13198188662461588</v>
      </c>
      <c r="O91" s="85">
        <f t="shared" si="25"/>
        <v>134.939615</v>
      </c>
      <c r="P91" s="85">
        <f t="shared" si="26"/>
        <v>-6.038499999999658E-2</v>
      </c>
      <c r="Q91" s="88">
        <f t="shared" si="9"/>
        <v>0.89959743333333331</v>
      </c>
      <c r="R91" s="6">
        <f t="shared" si="36"/>
        <v>6759.2300000000068</v>
      </c>
      <c r="S91" s="101">
        <f t="shared" si="27"/>
        <v>6443.5739590000067</v>
      </c>
      <c r="T91" s="101"/>
      <c r="U91" s="108"/>
      <c r="V91" s="102">
        <f t="shared" si="19"/>
        <v>7247.8200000000006</v>
      </c>
      <c r="W91" s="102">
        <f t="shared" si="20"/>
        <v>13691.393959000008</v>
      </c>
      <c r="X91" s="92">
        <f t="shared" si="32"/>
        <v>12860</v>
      </c>
      <c r="Y91" s="6">
        <f t="shared" si="21"/>
        <v>831.39395900000818</v>
      </c>
      <c r="Z91" s="4">
        <f t="shared" si="35"/>
        <v>6.4649608009331949E-2</v>
      </c>
      <c r="AA91" s="4">
        <f t="shared" si="33"/>
        <v>0.14814100028865917</v>
      </c>
      <c r="AB91" s="117">
        <f t="shared" si="34"/>
        <v>0.13715466925925926</v>
      </c>
    </row>
    <row r="92" spans="1:28">
      <c r="A92" s="104" t="s">
        <v>342</v>
      </c>
      <c r="B92">
        <v>240</v>
      </c>
      <c r="C92" s="2">
        <v>252.48</v>
      </c>
      <c r="D92" s="3">
        <v>0.95009999999999994</v>
      </c>
      <c r="E92" s="1">
        <f t="shared" si="0"/>
        <v>0.28992083199999996</v>
      </c>
      <c r="F92" s="148">
        <f t="shared" si="23"/>
        <v>8.6400399999999891E-2</v>
      </c>
      <c r="G92" s="9"/>
      <c r="H92" s="40">
        <f t="shared" si="24"/>
        <v>20.736095999999975</v>
      </c>
      <c r="I92" t="s">
        <v>7</v>
      </c>
      <c r="J92" s="92" t="s">
        <v>331</v>
      </c>
      <c r="K92" s="82">
        <f t="shared" si="28"/>
        <v>43605</v>
      </c>
      <c r="L92" s="83" t="str">
        <f t="shared" ca="1" si="29"/>
        <v>2019/12/31</v>
      </c>
      <c r="M92" s="81">
        <f t="shared" ca="1" si="30"/>
        <v>54240</v>
      </c>
      <c r="N92" s="105">
        <f t="shared" ca="1" si="31"/>
        <v>0.13954046902654851</v>
      </c>
      <c r="O92" s="85">
        <f t="shared" si="25"/>
        <v>239.88124799999997</v>
      </c>
      <c r="P92" s="85">
        <f t="shared" si="26"/>
        <v>-0.11875200000002906</v>
      </c>
      <c r="Q92" s="88">
        <f t="shared" si="9"/>
        <v>1.5992083199999998</v>
      </c>
      <c r="R92" s="6">
        <f t="shared" si="36"/>
        <v>7011.7100000000064</v>
      </c>
      <c r="S92" s="101">
        <f t="shared" si="27"/>
        <v>6661.825671000006</v>
      </c>
      <c r="T92" s="101"/>
      <c r="U92" s="108"/>
      <c r="V92" s="102">
        <f t="shared" si="19"/>
        <v>7247.8200000000006</v>
      </c>
      <c r="W92" s="102">
        <f t="shared" si="20"/>
        <v>13909.645671000006</v>
      </c>
      <c r="X92" s="92">
        <f t="shared" si="32"/>
        <v>13100</v>
      </c>
      <c r="Y92" s="6">
        <f t="shared" si="21"/>
        <v>809.64567100000568</v>
      </c>
      <c r="Z92" s="4">
        <f t="shared" si="35"/>
        <v>6.1805013053435554E-2</v>
      </c>
      <c r="AA92" s="4">
        <f t="shared" si="33"/>
        <v>0.13834941355187413</v>
      </c>
      <c r="AB92" s="117">
        <f t="shared" si="34"/>
        <v>0.20352043200000008</v>
      </c>
    </row>
    <row r="93" spans="1:28">
      <c r="A93" s="104" t="s">
        <v>343</v>
      </c>
      <c r="B93">
        <v>240</v>
      </c>
      <c r="C93" s="2">
        <v>248.29</v>
      </c>
      <c r="D93" s="3">
        <v>0.96609999999999996</v>
      </c>
      <c r="E93" s="1">
        <f t="shared" si="0"/>
        <v>0.2899153126666667</v>
      </c>
      <c r="F93" s="148">
        <f t="shared" si="23"/>
        <v>6.8371179166666476E-2</v>
      </c>
      <c r="G93" s="9"/>
      <c r="H93" s="40">
        <f t="shared" si="24"/>
        <v>16.409082999999953</v>
      </c>
      <c r="I93" t="s">
        <v>7</v>
      </c>
      <c r="J93" s="92" t="s">
        <v>333</v>
      </c>
      <c r="K93" s="82">
        <f t="shared" si="28"/>
        <v>43606</v>
      </c>
      <c r="L93" s="83" t="str">
        <f t="shared" ca="1" si="29"/>
        <v>2019/12/31</v>
      </c>
      <c r="M93" s="81">
        <f t="shared" ca="1" si="30"/>
        <v>54000</v>
      </c>
      <c r="N93" s="105">
        <f t="shared" ca="1" si="31"/>
        <v>0.11091324620370338</v>
      </c>
      <c r="O93" s="85">
        <f t="shared" si="25"/>
        <v>239.87296899999998</v>
      </c>
      <c r="P93" s="85">
        <f t="shared" si="26"/>
        <v>-0.12703100000001655</v>
      </c>
      <c r="Q93" s="88">
        <f t="shared" si="9"/>
        <v>1.5991531266666665</v>
      </c>
      <c r="R93" s="6">
        <f t="shared" si="36"/>
        <v>7260.0000000000064</v>
      </c>
      <c r="S93" s="101">
        <f t="shared" si="27"/>
        <v>7013.8860000000059</v>
      </c>
      <c r="T93" s="101"/>
      <c r="U93" s="108"/>
      <c r="V93" s="102">
        <f t="shared" si="19"/>
        <v>7247.8200000000006</v>
      </c>
      <c r="W93" s="102">
        <f t="shared" si="20"/>
        <v>14261.706000000006</v>
      </c>
      <c r="X93" s="92">
        <f t="shared" si="32"/>
        <v>13340</v>
      </c>
      <c r="Y93" s="6">
        <f t="shared" si="21"/>
        <v>921.70600000000559</v>
      </c>
      <c r="Z93" s="4">
        <f t="shared" si="35"/>
        <v>6.909340329835123E-2</v>
      </c>
      <c r="AA93" s="4">
        <f t="shared" si="33"/>
        <v>0.15129329730901042</v>
      </c>
      <c r="AB93" s="117">
        <f t="shared" si="34"/>
        <v>0.22154413350000024</v>
      </c>
    </row>
    <row r="94" spans="1:28">
      <c r="A94" s="104" t="s">
        <v>344</v>
      </c>
      <c r="B94">
        <v>135</v>
      </c>
      <c r="C94" s="2">
        <v>140.5</v>
      </c>
      <c r="D94" s="3">
        <v>0.96040000000000003</v>
      </c>
      <c r="E94" s="1">
        <f t="shared" si="0"/>
        <v>0.21995746666666668</v>
      </c>
      <c r="F94" s="148">
        <f t="shared" si="23"/>
        <v>7.4772962962962902E-2</v>
      </c>
      <c r="G94" s="9"/>
      <c r="H94" s="40">
        <f t="shared" si="24"/>
        <v>10.094349999999991</v>
      </c>
      <c r="I94" t="s">
        <v>7</v>
      </c>
      <c r="J94" s="92" t="s">
        <v>335</v>
      </c>
      <c r="K94" s="82">
        <f t="shared" si="28"/>
        <v>43607</v>
      </c>
      <c r="L94" s="83" t="str">
        <f t="shared" ca="1" si="29"/>
        <v>2019/12/31</v>
      </c>
      <c r="M94" s="81">
        <f t="shared" ca="1" si="30"/>
        <v>30240</v>
      </c>
      <c r="N94" s="105">
        <f t="shared" ca="1" si="31"/>
        <v>0.12183987268518509</v>
      </c>
      <c r="O94" s="85">
        <f t="shared" si="25"/>
        <v>134.93620000000001</v>
      </c>
      <c r="P94" s="85">
        <f t="shared" si="26"/>
        <v>-6.3799999999986312E-2</v>
      </c>
      <c r="Q94" s="88">
        <f t="shared" si="9"/>
        <v>0.89957466666666674</v>
      </c>
      <c r="R94" s="6">
        <f t="shared" si="36"/>
        <v>7400.5000000000064</v>
      </c>
      <c r="S94" s="101">
        <f t="shared" si="27"/>
        <v>7107.4402000000064</v>
      </c>
      <c r="T94" s="101"/>
      <c r="U94" s="108"/>
      <c r="V94" s="102">
        <f t="shared" si="19"/>
        <v>7247.8200000000006</v>
      </c>
      <c r="W94" s="102">
        <f t="shared" si="20"/>
        <v>14355.260200000008</v>
      </c>
      <c r="X94" s="92">
        <f t="shared" si="32"/>
        <v>13475</v>
      </c>
      <c r="Y94" s="6">
        <f t="shared" si="21"/>
        <v>880.2602000000079</v>
      </c>
      <c r="Z94" s="4">
        <f t="shared" si="35"/>
        <v>6.532543228200427E-2</v>
      </c>
      <c r="AA94" s="4">
        <f t="shared" si="33"/>
        <v>0.1413577574439806</v>
      </c>
      <c r="AB94" s="117">
        <f t="shared" si="34"/>
        <v>0.14518450370370378</v>
      </c>
    </row>
    <row r="95" spans="1:28">
      <c r="A95" s="104" t="s">
        <v>345</v>
      </c>
      <c r="B95">
        <v>135</v>
      </c>
      <c r="C95" s="2">
        <v>143.24</v>
      </c>
      <c r="D95" s="3">
        <v>0.94199999999999995</v>
      </c>
      <c r="E95" s="1">
        <f t="shared" si="0"/>
        <v>0.21995472000000002</v>
      </c>
      <c r="F95" s="148">
        <f t="shared" si="23"/>
        <v>9.5732948148148117E-2</v>
      </c>
      <c r="G95" s="9"/>
      <c r="H95" s="40">
        <f t="shared" si="24"/>
        <v>12.923947999999996</v>
      </c>
      <c r="I95" t="s">
        <v>7</v>
      </c>
      <c r="J95" s="92" t="s">
        <v>337</v>
      </c>
      <c r="K95" s="82">
        <f t="shared" si="28"/>
        <v>43608</v>
      </c>
      <c r="L95" s="83" t="str">
        <f t="shared" ca="1" si="29"/>
        <v>2019/12/31</v>
      </c>
      <c r="M95" s="81">
        <f t="shared" ca="1" si="30"/>
        <v>30105</v>
      </c>
      <c r="N95" s="105">
        <f t="shared" ca="1" si="31"/>
        <v>0.15669294203620657</v>
      </c>
      <c r="O95" s="85">
        <f t="shared" si="25"/>
        <v>134.93208000000001</v>
      </c>
      <c r="P95" s="85">
        <f t="shared" si="26"/>
        <v>-6.7919999999986658E-2</v>
      </c>
      <c r="Q95" s="88">
        <f t="shared" si="9"/>
        <v>0.8995472000000001</v>
      </c>
      <c r="R95" s="6">
        <f t="shared" si="36"/>
        <v>7543.7400000000061</v>
      </c>
      <c r="S95" s="101">
        <f t="shared" si="27"/>
        <v>7106.2030800000057</v>
      </c>
      <c r="T95" s="101"/>
      <c r="U95" s="108"/>
      <c r="V95" s="102">
        <f t="shared" si="19"/>
        <v>7247.8200000000006</v>
      </c>
      <c r="W95" s="102">
        <f t="shared" si="20"/>
        <v>14354.023080000006</v>
      </c>
      <c r="X95" s="92">
        <f t="shared" si="32"/>
        <v>13610</v>
      </c>
      <c r="Y95" s="6">
        <f t="shared" si="21"/>
        <v>744.0230800000063</v>
      </c>
      <c r="Z95" s="4">
        <f t="shared" si="35"/>
        <v>5.466738280676009E-2</v>
      </c>
      <c r="AA95" s="4">
        <f t="shared" si="33"/>
        <v>0.1169446761958961</v>
      </c>
      <c r="AB95" s="117">
        <f t="shared" si="34"/>
        <v>0.1242217718518519</v>
      </c>
    </row>
    <row r="96" spans="1:28">
      <c r="A96" s="104" t="s">
        <v>346</v>
      </c>
      <c r="B96">
        <v>240</v>
      </c>
      <c r="C96" s="2">
        <v>256.10000000000002</v>
      </c>
      <c r="D96" s="3">
        <v>0.93669999999999998</v>
      </c>
      <c r="E96" s="1">
        <f t="shared" si="0"/>
        <v>0.2899259133333334</v>
      </c>
      <c r="F96" s="148">
        <f t="shared" si="23"/>
        <v>0.10197695833333333</v>
      </c>
      <c r="G96" s="9"/>
      <c r="H96" s="40">
        <f t="shared" si="24"/>
        <v>24.474469999999997</v>
      </c>
      <c r="I96" t="s">
        <v>7</v>
      </c>
      <c r="J96" s="92" t="s">
        <v>339</v>
      </c>
      <c r="K96" s="82">
        <f t="shared" si="28"/>
        <v>43609</v>
      </c>
      <c r="L96" s="83" t="str">
        <f t="shared" ca="1" si="29"/>
        <v>2019/12/31</v>
      </c>
      <c r="M96" s="81">
        <f t="shared" ca="1" si="30"/>
        <v>53280</v>
      </c>
      <c r="N96" s="105">
        <f t="shared" ca="1" si="31"/>
        <v>0.16766481888138135</v>
      </c>
      <c r="O96" s="85">
        <f t="shared" si="25"/>
        <v>239.88887000000003</v>
      </c>
      <c r="P96" s="85">
        <f t="shared" si="26"/>
        <v>-0.11112999999997442</v>
      </c>
      <c r="Q96" s="88">
        <f t="shared" si="9"/>
        <v>1.5992591333333335</v>
      </c>
      <c r="R96" s="6">
        <f t="shared" si="36"/>
        <v>7799.8400000000065</v>
      </c>
      <c r="S96" s="101">
        <f t="shared" si="27"/>
        <v>7306.1101280000057</v>
      </c>
      <c r="T96" s="101"/>
      <c r="U96" s="108"/>
      <c r="V96" s="102">
        <f t="shared" si="19"/>
        <v>7247.8200000000006</v>
      </c>
      <c r="W96" s="102">
        <f t="shared" si="20"/>
        <v>14553.930128000007</v>
      </c>
      <c r="X96" s="92">
        <f t="shared" si="32"/>
        <v>13850</v>
      </c>
      <c r="Y96" s="6">
        <f t="shared" si="21"/>
        <v>703.93012800000724</v>
      </c>
      <c r="Z96" s="4">
        <f t="shared" si="35"/>
        <v>5.0825280000000417E-2</v>
      </c>
      <c r="AA96" s="4">
        <f t="shared" si="33"/>
        <v>0.10662086280592264</v>
      </c>
      <c r="AB96" s="117">
        <f t="shared" si="34"/>
        <v>0.18794895500000008</v>
      </c>
    </row>
    <row r="97" spans="1:28">
      <c r="A97" s="104" t="s">
        <v>347</v>
      </c>
      <c r="B97">
        <v>90</v>
      </c>
      <c r="C97" s="2">
        <v>93.8</v>
      </c>
      <c r="D97" s="3">
        <v>0.95899999999999996</v>
      </c>
      <c r="E97" s="1">
        <f t="shared" si="0"/>
        <v>0.18996946666666667</v>
      </c>
      <c r="F97" s="148">
        <f t="shared" si="23"/>
        <v>7.6302888888888754E-2</v>
      </c>
      <c r="G97" s="9"/>
      <c r="H97" s="40">
        <f t="shared" si="24"/>
        <v>6.8672599999999875</v>
      </c>
      <c r="I97" t="s">
        <v>7</v>
      </c>
      <c r="J97" s="92" t="s">
        <v>341</v>
      </c>
      <c r="K97" s="82">
        <f t="shared" si="28"/>
        <v>43612</v>
      </c>
      <c r="L97" s="83" t="str">
        <f t="shared" ca="1" si="29"/>
        <v>2019/12/31</v>
      </c>
      <c r="M97" s="81">
        <f t="shared" ca="1" si="30"/>
        <v>19710</v>
      </c>
      <c r="N97" s="105">
        <f t="shared" ca="1" si="31"/>
        <v>0.12717148148148125</v>
      </c>
      <c r="O97" s="85">
        <f t="shared" si="25"/>
        <v>89.9542</v>
      </c>
      <c r="P97" s="85">
        <f t="shared" si="26"/>
        <v>-4.5799999999999841E-2</v>
      </c>
      <c r="Q97" s="88">
        <f t="shared" si="9"/>
        <v>0.59969466666666671</v>
      </c>
      <c r="R97" s="6">
        <f t="shared" si="36"/>
        <v>7893.6400000000067</v>
      </c>
      <c r="S97" s="101">
        <f t="shared" si="27"/>
        <v>7570.0007600000063</v>
      </c>
      <c r="T97" s="101"/>
      <c r="U97" s="108"/>
      <c r="V97" s="102">
        <f t="shared" si="19"/>
        <v>7247.8200000000006</v>
      </c>
      <c r="W97" s="102">
        <f t="shared" si="20"/>
        <v>14817.820760000006</v>
      </c>
      <c r="X97" s="92">
        <f t="shared" si="32"/>
        <v>13940</v>
      </c>
      <c r="Y97" s="6">
        <f t="shared" si="21"/>
        <v>877.82076000000598</v>
      </c>
      <c r="Z97" s="4">
        <f t="shared" si="35"/>
        <v>6.2971360114778108E-2</v>
      </c>
      <c r="AA97" s="4">
        <f t="shared" si="33"/>
        <v>0.1311711221156644</v>
      </c>
      <c r="AB97" s="117">
        <f t="shared" si="34"/>
        <v>0.11366657777777792</v>
      </c>
    </row>
    <row r="98" spans="1:28">
      <c r="A98" s="104" t="s">
        <v>348</v>
      </c>
      <c r="B98">
        <v>135</v>
      </c>
      <c r="C98" s="2">
        <v>140.88999999999999</v>
      </c>
      <c r="D98" s="3">
        <v>0.9577</v>
      </c>
      <c r="E98" s="1">
        <f t="shared" si="0"/>
        <v>0.21995356866666665</v>
      </c>
      <c r="F98" s="148">
        <f t="shared" ref="F98:F129" si="37">IF(G98="",($F$1*C98-B98)/B98,H98/B98)</f>
        <v>7.7756318518518386E-2</v>
      </c>
      <c r="G98" s="9"/>
      <c r="H98" s="40">
        <f t="shared" ref="H98:H129" si="38">IF(G98="",$F$1*C98-B98,G98-B98)</f>
        <v>10.497102999999981</v>
      </c>
      <c r="I98" t="s">
        <v>7</v>
      </c>
      <c r="J98" s="92" t="s">
        <v>349</v>
      </c>
      <c r="K98" s="82">
        <f t="shared" si="28"/>
        <v>43613</v>
      </c>
      <c r="L98" s="83" t="str">
        <f t="shared" ca="1" si="29"/>
        <v>2019/12/31</v>
      </c>
      <c r="M98" s="81">
        <f t="shared" ca="1" si="30"/>
        <v>29430</v>
      </c>
      <c r="N98" s="105">
        <f t="shared" ca="1" si="31"/>
        <v>0.13018833146449177</v>
      </c>
      <c r="O98" s="85">
        <f t="shared" ref="O98:O129" si="39">D98*C98</f>
        <v>134.930353</v>
      </c>
      <c r="P98" s="85">
        <f t="shared" si="26"/>
        <v>-6.9647000000003345E-2</v>
      </c>
      <c r="Q98" s="88">
        <f t="shared" si="9"/>
        <v>0.89953568666666661</v>
      </c>
      <c r="R98" s="6">
        <f t="shared" si="36"/>
        <v>8034.530000000007</v>
      </c>
      <c r="S98" s="101">
        <f t="shared" ref="S98:S129" si="40">R98*D98</f>
        <v>7694.669381000007</v>
      </c>
      <c r="T98" s="101"/>
      <c r="U98" s="108"/>
      <c r="V98" s="102">
        <f t="shared" si="19"/>
        <v>7247.8200000000006</v>
      </c>
      <c r="W98" s="102">
        <f t="shared" si="20"/>
        <v>14942.489381000007</v>
      </c>
      <c r="X98" s="92">
        <f t="shared" si="32"/>
        <v>14075</v>
      </c>
      <c r="Y98" s="6">
        <f t="shared" si="21"/>
        <v>867.48938100000669</v>
      </c>
      <c r="Z98" s="4">
        <f t="shared" si="35"/>
        <v>6.1633348561279444E-2</v>
      </c>
      <c r="AA98" s="4">
        <f t="shared" si="33"/>
        <v>0.12706408517133094</v>
      </c>
      <c r="AB98" s="117">
        <f t="shared" si="34"/>
        <v>0.14219725014814827</v>
      </c>
    </row>
    <row r="99" spans="1:28">
      <c r="A99" s="104" t="s">
        <v>350</v>
      </c>
      <c r="B99">
        <v>135</v>
      </c>
      <c r="C99" s="2">
        <v>140.84</v>
      </c>
      <c r="D99" s="3">
        <v>0.95799999999999996</v>
      </c>
      <c r="E99" s="1">
        <f t="shared" si="0"/>
        <v>0.21994981333333335</v>
      </c>
      <c r="F99" s="148">
        <f t="shared" si="37"/>
        <v>7.7373837037037083E-2</v>
      </c>
      <c r="G99" s="9"/>
      <c r="H99" s="40">
        <f t="shared" si="38"/>
        <v>10.445468000000005</v>
      </c>
      <c r="I99" t="s">
        <v>7</v>
      </c>
      <c r="J99" s="92" t="s">
        <v>351</v>
      </c>
      <c r="K99" s="82">
        <f t="shared" si="28"/>
        <v>43614</v>
      </c>
      <c r="L99" s="83" t="str">
        <f t="shared" ca="1" si="29"/>
        <v>2019/12/31</v>
      </c>
      <c r="M99" s="81">
        <f t="shared" ca="1" si="30"/>
        <v>29295</v>
      </c>
      <c r="N99" s="105">
        <f t="shared" ca="1" si="31"/>
        <v>0.13014493326506235</v>
      </c>
      <c r="O99" s="85">
        <f t="shared" si="39"/>
        <v>134.92472000000001</v>
      </c>
      <c r="P99" s="85">
        <f t="shared" si="26"/>
        <v>-7.5279999999992242E-2</v>
      </c>
      <c r="Q99" s="88">
        <f t="shared" si="9"/>
        <v>0.89949813333333339</v>
      </c>
      <c r="R99" s="6">
        <f t="shared" si="36"/>
        <v>8175.3700000000072</v>
      </c>
      <c r="S99" s="101">
        <f t="shared" si="40"/>
        <v>7832.0044600000065</v>
      </c>
      <c r="T99" s="101"/>
      <c r="U99" s="108"/>
      <c r="V99" s="102">
        <f t="shared" si="19"/>
        <v>7247.8200000000006</v>
      </c>
      <c r="W99" s="102">
        <f t="shared" si="20"/>
        <v>15079.824460000007</v>
      </c>
      <c r="X99" s="92">
        <f t="shared" ref="X99:X130" si="41">X98+B99</f>
        <v>14210</v>
      </c>
      <c r="Y99" s="6">
        <f t="shared" si="21"/>
        <v>869.82446000000709</v>
      </c>
      <c r="Z99" s="4">
        <f t="shared" si="35"/>
        <v>6.1212136523575378E-2</v>
      </c>
      <c r="AA99" s="4">
        <f t="shared" si="33"/>
        <v>0.12493564659345302</v>
      </c>
      <c r="AB99" s="117">
        <f t="shared" si="34"/>
        <v>0.14257597629629626</v>
      </c>
    </row>
    <row r="100" spans="1:28">
      <c r="A100" s="104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42">10%*Q100+13%</f>
        <v>0.21995100533333334</v>
      </c>
      <c r="F100" s="148">
        <f t="shared" si="37"/>
        <v>8.3723029629629547E-2</v>
      </c>
      <c r="G100" s="9"/>
      <c r="H100" s="40">
        <f t="shared" si="38"/>
        <v>11.30260899999999</v>
      </c>
      <c r="I100" t="s">
        <v>7</v>
      </c>
      <c r="J100" s="92" t="s">
        <v>353</v>
      </c>
      <c r="K100" s="82">
        <f t="shared" si="28"/>
        <v>43615</v>
      </c>
      <c r="L100" s="83" t="str">
        <f t="shared" ca="1" si="29"/>
        <v>2019/12/31</v>
      </c>
      <c r="M100" s="81">
        <f t="shared" ca="1" si="30"/>
        <v>29160</v>
      </c>
      <c r="N100" s="105">
        <f t="shared" ca="1" si="31"/>
        <v>0.14147641580932771</v>
      </c>
      <c r="O100" s="85">
        <f t="shared" si="39"/>
        <v>134.92650799999998</v>
      </c>
      <c r="P100" s="85">
        <f t="shared" si="26"/>
        <v>-7.3492000000015878E-2</v>
      </c>
      <c r="Q100" s="88">
        <f t="shared" ref="Q100:Q137" si="43">O100/150</f>
        <v>0.89951005333333323</v>
      </c>
      <c r="R100" s="6">
        <f t="shared" si="36"/>
        <v>8317.0400000000063</v>
      </c>
      <c r="S100" s="101">
        <f t="shared" si="40"/>
        <v>7921.1488960000061</v>
      </c>
      <c r="T100" s="101"/>
      <c r="U100" s="108"/>
      <c r="V100" s="102">
        <f t="shared" si="19"/>
        <v>7247.8200000000006</v>
      </c>
      <c r="W100" s="102">
        <f t="shared" si="20"/>
        <v>15168.968896000006</v>
      </c>
      <c r="X100" s="92">
        <f t="shared" si="41"/>
        <v>14345</v>
      </c>
      <c r="Y100" s="6">
        <f t="shared" si="21"/>
        <v>823.96889600000577</v>
      </c>
      <c r="Z100" s="4">
        <f t="shared" si="35"/>
        <v>5.7439449006623011E-2</v>
      </c>
      <c r="AA100" s="4">
        <f t="shared" si="33"/>
        <v>0.11609806937403411</v>
      </c>
      <c r="AB100" s="117">
        <f t="shared" si="34"/>
        <v>0.13622797570370379</v>
      </c>
    </row>
    <row r="101" spans="1:28">
      <c r="A101" s="104" t="s">
        <v>354</v>
      </c>
      <c r="B101">
        <v>135</v>
      </c>
      <c r="C101" s="2">
        <v>142.04</v>
      </c>
      <c r="D101" s="3">
        <v>0.94989999999999997</v>
      </c>
      <c r="E101" s="1">
        <f t="shared" si="42"/>
        <v>0.21994919733333335</v>
      </c>
      <c r="F101" s="148">
        <f t="shared" si="37"/>
        <v>8.6553392592592385E-2</v>
      </c>
      <c r="G101" s="9"/>
      <c r="H101" s="40">
        <f t="shared" si="38"/>
        <v>11.684707999999972</v>
      </c>
      <c r="I101" t="s">
        <v>7</v>
      </c>
      <c r="J101" s="92" t="s">
        <v>355</v>
      </c>
      <c r="K101" s="82">
        <f t="shared" si="28"/>
        <v>43616</v>
      </c>
      <c r="L101" s="83" t="str">
        <f t="shared" ca="1" si="29"/>
        <v>2019/12/31</v>
      </c>
      <c r="M101" s="81">
        <f t="shared" ca="1" si="30"/>
        <v>29025</v>
      </c>
      <c r="N101" s="105">
        <f t="shared" ca="1" si="31"/>
        <v>0.1469394804478894</v>
      </c>
      <c r="O101" s="85">
        <f t="shared" si="39"/>
        <v>134.92379599999998</v>
      </c>
      <c r="P101" s="85">
        <f t="shared" si="26"/>
        <v>-7.6204000000018368E-2</v>
      </c>
      <c r="Q101" s="88">
        <f t="shared" si="43"/>
        <v>0.89949197333333319</v>
      </c>
      <c r="R101" s="6">
        <f t="shared" si="36"/>
        <v>8459.0800000000072</v>
      </c>
      <c r="S101" s="101">
        <f t="shared" si="40"/>
        <v>8035.2800920000063</v>
      </c>
      <c r="T101" s="101"/>
      <c r="U101" s="108"/>
      <c r="V101" s="102">
        <f t="shared" ref="V101:V136" si="44">U101+V100</f>
        <v>7247.8200000000006</v>
      </c>
      <c r="W101" s="102">
        <f t="shared" ref="W101:W136" si="45">S101+V101</f>
        <v>15283.100092000008</v>
      </c>
      <c r="X101" s="92">
        <f t="shared" si="41"/>
        <v>14480</v>
      </c>
      <c r="Y101" s="6">
        <f t="shared" ref="Y101:Y136" si="46">W101-X101</f>
        <v>803.10009200000786</v>
      </c>
      <c r="Z101" s="4">
        <f t="shared" si="35"/>
        <v>5.5462713535912256E-2</v>
      </c>
      <c r="AA101" s="4">
        <f t="shared" si="33"/>
        <v>0.11104536833983758</v>
      </c>
      <c r="AB101" s="117">
        <f t="shared" si="34"/>
        <v>0.13339580474074098</v>
      </c>
    </row>
    <row r="102" spans="1:28">
      <c r="A102" s="104" t="s">
        <v>356</v>
      </c>
      <c r="B102">
        <v>135</v>
      </c>
      <c r="C102" s="2">
        <v>143.59</v>
      </c>
      <c r="D102" s="3">
        <v>0.93969999999999998</v>
      </c>
      <c r="E102" s="1">
        <f t="shared" si="42"/>
        <v>0.21995434866666669</v>
      </c>
      <c r="F102" s="148">
        <f t="shared" si="37"/>
        <v>9.8410318518518516E-2</v>
      </c>
      <c r="G102" s="9"/>
      <c r="H102" s="40">
        <f t="shared" si="38"/>
        <v>13.285392999999999</v>
      </c>
      <c r="I102" t="s">
        <v>7</v>
      </c>
      <c r="J102" s="92" t="s">
        <v>357</v>
      </c>
      <c r="K102" s="82">
        <f t="shared" si="28"/>
        <v>43619</v>
      </c>
      <c r="L102" s="83" t="str">
        <f t="shared" ca="1" si="29"/>
        <v>2019/12/31</v>
      </c>
      <c r="M102" s="81">
        <f t="shared" ca="1" si="30"/>
        <v>28620</v>
      </c>
      <c r="N102" s="105">
        <f t="shared" ca="1" si="31"/>
        <v>0.16943285971348707</v>
      </c>
      <c r="O102" s="85">
        <f t="shared" si="39"/>
        <v>134.931523</v>
      </c>
      <c r="P102" s="85">
        <f t="shared" si="26"/>
        <v>-6.8477000000001453E-2</v>
      </c>
      <c r="Q102" s="88">
        <f t="shared" si="43"/>
        <v>0.89954348666666661</v>
      </c>
      <c r="R102" s="6">
        <f t="shared" si="36"/>
        <v>8602.6700000000073</v>
      </c>
      <c r="S102" s="101">
        <f t="shared" si="40"/>
        <v>8083.928999000007</v>
      </c>
      <c r="T102" s="101"/>
      <c r="U102" s="108"/>
      <c r="V102" s="102">
        <f t="shared" si="44"/>
        <v>7247.8200000000006</v>
      </c>
      <c r="W102" s="102">
        <f t="shared" si="45"/>
        <v>15331.748999000007</v>
      </c>
      <c r="X102" s="92">
        <f t="shared" si="41"/>
        <v>14615</v>
      </c>
      <c r="Y102" s="6">
        <f t="shared" si="46"/>
        <v>716.74899900000673</v>
      </c>
      <c r="Z102" s="4">
        <f t="shared" si="35"/>
        <v>4.9042011563462662E-2</v>
      </c>
      <c r="AA102" s="4">
        <f t="shared" si="33"/>
        <v>9.7289464761280087E-2</v>
      </c>
      <c r="AB102" s="117">
        <f t="shared" si="34"/>
        <v>0.12154403014814817</v>
      </c>
    </row>
    <row r="103" spans="1:28">
      <c r="A103" s="104" t="s">
        <v>366</v>
      </c>
      <c r="B103">
        <v>240</v>
      </c>
      <c r="C103" s="2">
        <v>258.14</v>
      </c>
      <c r="D103" s="3">
        <v>0.92920000000000003</v>
      </c>
      <c r="E103" s="1">
        <f t="shared" si="42"/>
        <v>0.28990912533333335</v>
      </c>
      <c r="F103" s="148">
        <f t="shared" si="37"/>
        <v>0.11075490833333319</v>
      </c>
      <c r="G103" s="9"/>
      <c r="H103" s="40">
        <f t="shared" si="38"/>
        <v>26.581177999999966</v>
      </c>
      <c r="I103" t="s">
        <v>7</v>
      </c>
      <c r="J103" s="92" t="s">
        <v>367</v>
      </c>
      <c r="K103" s="82">
        <f t="shared" si="28"/>
        <v>43620</v>
      </c>
      <c r="L103" s="83" t="str">
        <f t="shared" ca="1" si="29"/>
        <v>2019/12/31</v>
      </c>
      <c r="M103" s="81">
        <f t="shared" ca="1" si="30"/>
        <v>50640</v>
      </c>
      <c r="N103" s="105">
        <f t="shared" ca="1" si="31"/>
        <v>0.19159024427330151</v>
      </c>
      <c r="O103" s="85">
        <f t="shared" si="39"/>
        <v>239.863688</v>
      </c>
      <c r="P103" s="85">
        <f t="shared" si="26"/>
        <v>-0.13631200000000376</v>
      </c>
      <c r="Q103" s="88">
        <f t="shared" si="43"/>
        <v>1.5990912533333332</v>
      </c>
      <c r="R103" s="6">
        <f t="shared" si="36"/>
        <v>8860.8100000000068</v>
      </c>
      <c r="S103" s="101">
        <f t="shared" si="40"/>
        <v>8233.464652000006</v>
      </c>
      <c r="T103" s="101"/>
      <c r="U103" s="108"/>
      <c r="V103" s="102">
        <f t="shared" si="44"/>
        <v>7247.8200000000006</v>
      </c>
      <c r="W103" s="102">
        <f t="shared" si="45"/>
        <v>15481.284652000006</v>
      </c>
      <c r="X103" s="92">
        <f t="shared" si="41"/>
        <v>14855</v>
      </c>
      <c r="Y103" s="6">
        <f t="shared" si="46"/>
        <v>626.28465200000574</v>
      </c>
      <c r="Z103" s="4">
        <f t="shared" si="35"/>
        <v>4.215985540222178E-2</v>
      </c>
      <c r="AA103" s="4">
        <f t="shared" si="33"/>
        <v>8.2328096876898682E-2</v>
      </c>
      <c r="AB103" s="117">
        <f t="shared" si="34"/>
        <v>0.17915421700000017</v>
      </c>
    </row>
    <row r="104" spans="1:28">
      <c r="A104" s="104" t="s">
        <v>368</v>
      </c>
      <c r="B104">
        <v>240</v>
      </c>
      <c r="C104" s="2">
        <v>258.61</v>
      </c>
      <c r="D104" s="3">
        <v>0.92759999999999998</v>
      </c>
      <c r="E104" s="1">
        <f t="shared" si="42"/>
        <v>0.28992442400000001</v>
      </c>
      <c r="F104" s="148">
        <f t="shared" si="37"/>
        <v>0.11277727916666673</v>
      </c>
      <c r="G104" s="9"/>
      <c r="H104" s="40">
        <f t="shared" si="38"/>
        <v>27.066547000000014</v>
      </c>
      <c r="I104" t="s">
        <v>7</v>
      </c>
      <c r="J104" s="92" t="s">
        <v>369</v>
      </c>
      <c r="K104" s="82">
        <f t="shared" si="28"/>
        <v>43621</v>
      </c>
      <c r="L104" s="83" t="str">
        <f t="shared" ca="1" si="29"/>
        <v>2019/12/31</v>
      </c>
      <c r="M104" s="81">
        <f t="shared" ca="1" si="30"/>
        <v>50400</v>
      </c>
      <c r="N104" s="105">
        <f t="shared" ca="1" si="31"/>
        <v>0.19601765188492073</v>
      </c>
      <c r="O104" s="85">
        <f t="shared" si="39"/>
        <v>239.88663600000001</v>
      </c>
      <c r="P104" s="85">
        <f t="shared" si="26"/>
        <v>-0.11336399999999003</v>
      </c>
      <c r="Q104" s="88">
        <f t="shared" si="43"/>
        <v>1.59924424</v>
      </c>
      <c r="R104" s="6">
        <f t="shared" si="36"/>
        <v>9119.4200000000073</v>
      </c>
      <c r="S104" s="101">
        <f t="shared" si="40"/>
        <v>8459.1739920000073</v>
      </c>
      <c r="T104" s="101"/>
      <c r="U104" s="108"/>
      <c r="V104" s="102">
        <f t="shared" si="44"/>
        <v>7247.8200000000006</v>
      </c>
      <c r="W104" s="102">
        <f t="shared" si="45"/>
        <v>15706.993992000007</v>
      </c>
      <c r="X104" s="92">
        <f t="shared" si="41"/>
        <v>15095</v>
      </c>
      <c r="Y104" s="6">
        <f t="shared" si="46"/>
        <v>611.99399200000698</v>
      </c>
      <c r="Z104" s="4">
        <f t="shared" si="35"/>
        <v>4.054282822126587E-2</v>
      </c>
      <c r="AA104" s="4">
        <f t="shared" si="33"/>
        <v>7.7989034532151447E-2</v>
      </c>
      <c r="AB104" s="117">
        <f t="shared" si="34"/>
        <v>0.17714714483333327</v>
      </c>
    </row>
    <row r="105" spans="1:28">
      <c r="A105" s="104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42"/>
        <v>0.28990580666666665</v>
      </c>
      <c r="F105" s="148">
        <f t="shared" si="37"/>
        <v>0.1355397083333332</v>
      </c>
      <c r="G105" s="9"/>
      <c r="H105" s="40">
        <f t="shared" si="38"/>
        <v>32.529529999999966</v>
      </c>
      <c r="I105" t="s">
        <v>7</v>
      </c>
      <c r="J105" s="92" t="s">
        <v>371</v>
      </c>
      <c r="K105" s="82">
        <f t="shared" si="28"/>
        <v>43622</v>
      </c>
      <c r="L105" s="83" t="str">
        <f t="shared" ca="1" si="29"/>
        <v>2019/12/31</v>
      </c>
      <c r="M105" s="81">
        <f t="shared" ca="1" si="30"/>
        <v>50160</v>
      </c>
      <c r="N105" s="105">
        <f t="shared" ca="1" si="31"/>
        <v>0.2367081030701752</v>
      </c>
      <c r="O105" s="85">
        <f t="shared" si="39"/>
        <v>239.85871</v>
      </c>
      <c r="P105" s="85">
        <f t="shared" si="26"/>
        <v>-0.14128999999999792</v>
      </c>
      <c r="Q105" s="88">
        <f t="shared" si="43"/>
        <v>1.5990580666666667</v>
      </c>
      <c r="R105" s="6">
        <f t="shared" si="36"/>
        <v>9383.320000000007</v>
      </c>
      <c r="S105" s="101">
        <f t="shared" si="40"/>
        <v>8528.4995480000071</v>
      </c>
      <c r="T105" s="101"/>
      <c r="U105" s="108"/>
      <c r="V105" s="102">
        <f t="shared" si="44"/>
        <v>7247.8200000000006</v>
      </c>
      <c r="W105" s="102">
        <f t="shared" si="45"/>
        <v>15776.319548000007</v>
      </c>
      <c r="X105" s="92">
        <f t="shared" si="41"/>
        <v>15335</v>
      </c>
      <c r="Y105" s="6">
        <f t="shared" si="46"/>
        <v>441.31954800000676</v>
      </c>
      <c r="Z105" s="4">
        <f t="shared" si="35"/>
        <v>2.8778581545484627E-2</v>
      </c>
      <c r="AA105" s="4">
        <f t="shared" si="33"/>
        <v>5.4570264047542949E-2</v>
      </c>
      <c r="AB105" s="117">
        <f t="shared" si="34"/>
        <v>0.15436609833333345</v>
      </c>
    </row>
    <row r="106" spans="1:28">
      <c r="A106" s="104" t="s">
        <v>375</v>
      </c>
      <c r="B106">
        <v>240</v>
      </c>
      <c r="C106" s="2">
        <v>261.49</v>
      </c>
      <c r="D106" s="3">
        <v>0.91739999999999999</v>
      </c>
      <c r="E106" s="1">
        <f t="shared" si="42"/>
        <v>0.28992728400000001</v>
      </c>
      <c r="F106" s="148">
        <f t="shared" si="37"/>
        <v>0.12516967916666671</v>
      </c>
      <c r="G106" s="9"/>
      <c r="H106" s="40">
        <f t="shared" si="38"/>
        <v>30.040723000000014</v>
      </c>
      <c r="I106" t="s">
        <v>7</v>
      </c>
      <c r="J106" s="92" t="s">
        <v>376</v>
      </c>
      <c r="K106" s="82">
        <f t="shared" si="28"/>
        <v>43626</v>
      </c>
      <c r="L106" s="83" t="str">
        <f t="shared" ca="1" si="29"/>
        <v>2019/12/31</v>
      </c>
      <c r="M106" s="81">
        <f t="shared" ca="1" si="30"/>
        <v>49200</v>
      </c>
      <c r="N106" s="105">
        <f t="shared" ca="1" si="31"/>
        <v>0.22286308729674806</v>
      </c>
      <c r="O106" s="85">
        <f t="shared" si="39"/>
        <v>239.89092600000001</v>
      </c>
      <c r="P106" s="85">
        <f t="shared" si="26"/>
        <v>-0.10907399999999257</v>
      </c>
      <c r="Q106" s="88">
        <f t="shared" si="43"/>
        <v>1.59927284</v>
      </c>
      <c r="R106" s="6">
        <f t="shared" si="36"/>
        <v>9644.8100000000068</v>
      </c>
      <c r="S106" s="101">
        <f t="shared" si="40"/>
        <v>8848.1486940000068</v>
      </c>
      <c r="T106" s="101"/>
      <c r="U106" s="108"/>
      <c r="V106" s="102">
        <f t="shared" si="44"/>
        <v>7247.8200000000006</v>
      </c>
      <c r="W106" s="102">
        <f t="shared" si="45"/>
        <v>16095.968694000007</v>
      </c>
      <c r="X106" s="92">
        <f t="shared" si="41"/>
        <v>15575</v>
      </c>
      <c r="Y106" s="6">
        <f t="shared" si="46"/>
        <v>520.96869400000651</v>
      </c>
      <c r="Z106" s="4">
        <f t="shared" si="35"/>
        <v>3.3449033322632937E-2</v>
      </c>
      <c r="AA106" s="4">
        <f t="shared" si="33"/>
        <v>6.2562439385242863E-2</v>
      </c>
      <c r="AB106" s="117">
        <f t="shared" si="34"/>
        <v>0.16475760483333329</v>
      </c>
    </row>
    <row r="107" spans="1:28">
      <c r="A107" s="104" t="s">
        <v>377</v>
      </c>
      <c r="B107">
        <v>90</v>
      </c>
      <c r="C107" s="2">
        <v>94.69</v>
      </c>
      <c r="D107" s="3">
        <v>0.94989999999999997</v>
      </c>
      <c r="E107" s="1">
        <f t="shared" si="42"/>
        <v>0.18996402066666668</v>
      </c>
      <c r="F107" s="148">
        <f t="shared" si="37"/>
        <v>8.6515144444444386E-2</v>
      </c>
      <c r="G107" s="9"/>
      <c r="H107" s="40">
        <f t="shared" si="38"/>
        <v>7.7863629999999944</v>
      </c>
      <c r="I107" t="s">
        <v>7</v>
      </c>
      <c r="J107" s="92" t="s">
        <v>378</v>
      </c>
      <c r="K107" s="82">
        <f t="shared" si="28"/>
        <v>43627</v>
      </c>
      <c r="L107" s="83" t="str">
        <f t="shared" ca="1" si="29"/>
        <v>2019/12/31</v>
      </c>
      <c r="M107" s="81">
        <f t="shared" ca="1" si="30"/>
        <v>18360</v>
      </c>
      <c r="N107" s="105">
        <f t="shared" ca="1" si="31"/>
        <v>0.1547942535403049</v>
      </c>
      <c r="O107" s="85">
        <f t="shared" si="39"/>
        <v>89.946030999999991</v>
      </c>
      <c r="P107" s="85">
        <f t="shared" si="26"/>
        <v>-5.396900000000926E-2</v>
      </c>
      <c r="Q107" s="88">
        <f t="shared" si="43"/>
        <v>0.59964020666666662</v>
      </c>
      <c r="R107" s="6">
        <f t="shared" ref="R107:R138" si="47">R106+C107-T107</f>
        <v>9739.5000000000073</v>
      </c>
      <c r="S107" s="101">
        <f t="shared" si="40"/>
        <v>9251.5510500000073</v>
      </c>
      <c r="T107" s="101"/>
      <c r="U107" s="108"/>
      <c r="V107" s="102">
        <f t="shared" si="44"/>
        <v>7247.8200000000006</v>
      </c>
      <c r="W107" s="102">
        <f t="shared" si="45"/>
        <v>16499.371050000009</v>
      </c>
      <c r="X107" s="92">
        <f t="shared" si="41"/>
        <v>15665</v>
      </c>
      <c r="Y107" s="6">
        <f t="shared" si="46"/>
        <v>834.37105000000884</v>
      </c>
      <c r="Z107" s="4">
        <f t="shared" si="35"/>
        <v>5.3263392914140395E-2</v>
      </c>
      <c r="AA107" s="4">
        <f t="shared" si="33"/>
        <v>9.9127148284818389E-2</v>
      </c>
      <c r="AB107" s="117">
        <f t="shared" si="34"/>
        <v>0.10344887622222229</v>
      </c>
    </row>
    <row r="108" spans="1:28">
      <c r="A108" s="104" t="s">
        <v>379</v>
      </c>
      <c r="B108">
        <v>135</v>
      </c>
      <c r="C108" s="2">
        <v>143.09</v>
      </c>
      <c r="D108" s="3">
        <v>0.94299999999999995</v>
      </c>
      <c r="E108" s="1">
        <f t="shared" si="42"/>
        <v>0.21995591333333334</v>
      </c>
      <c r="F108" s="148">
        <f t="shared" si="37"/>
        <v>9.4585503703703777E-2</v>
      </c>
      <c r="G108" s="9"/>
      <c r="H108" s="40">
        <f t="shared" si="38"/>
        <v>12.769043000000011</v>
      </c>
      <c r="I108" t="s">
        <v>7</v>
      </c>
      <c r="J108" s="92" t="s">
        <v>380</v>
      </c>
      <c r="K108" s="82">
        <f t="shared" si="28"/>
        <v>43628</v>
      </c>
      <c r="L108" s="83" t="str">
        <f t="shared" ca="1" si="29"/>
        <v>2019/12/31</v>
      </c>
      <c r="M108" s="81">
        <f t="shared" ca="1" si="30"/>
        <v>27405</v>
      </c>
      <c r="N108" s="105">
        <f t="shared" ca="1" si="31"/>
        <v>0.17006753128991076</v>
      </c>
      <c r="O108" s="85">
        <f t="shared" si="39"/>
        <v>134.93386999999998</v>
      </c>
      <c r="P108" s="85">
        <f t="shared" si="26"/>
        <v>-6.6130000000015343E-2</v>
      </c>
      <c r="Q108" s="88">
        <f t="shared" si="43"/>
        <v>0.89955913333333326</v>
      </c>
      <c r="R108" s="6">
        <f t="shared" si="47"/>
        <v>9882.5900000000074</v>
      </c>
      <c r="S108" s="101">
        <f t="shared" si="40"/>
        <v>9319.2823700000063</v>
      </c>
      <c r="T108" s="101"/>
      <c r="U108" s="108"/>
      <c r="V108" s="102">
        <f t="shared" si="44"/>
        <v>7247.8200000000006</v>
      </c>
      <c r="W108" s="102">
        <f t="shared" si="45"/>
        <v>16567.102370000008</v>
      </c>
      <c r="X108" s="92">
        <f t="shared" si="41"/>
        <v>15800</v>
      </c>
      <c r="Y108" s="6">
        <f t="shared" si="46"/>
        <v>767.1023700000078</v>
      </c>
      <c r="Z108" s="4">
        <f t="shared" si="35"/>
        <v>4.855078291139292E-2</v>
      </c>
      <c r="AA108" s="4">
        <f t="shared" si="33"/>
        <v>8.9696705401430599E-2</v>
      </c>
      <c r="AB108" s="117">
        <f t="shared" si="34"/>
        <v>0.12537040962962956</v>
      </c>
    </row>
    <row r="109" spans="1:28">
      <c r="A109" s="104" t="s">
        <v>381</v>
      </c>
      <c r="B109">
        <v>90</v>
      </c>
      <c r="C109" s="2">
        <v>95.14</v>
      </c>
      <c r="D109" s="3">
        <v>0.94550000000000001</v>
      </c>
      <c r="E109" s="1">
        <f t="shared" si="42"/>
        <v>0.18996991333333335</v>
      </c>
      <c r="F109" s="148">
        <f t="shared" si="37"/>
        <v>9.167864444444436E-2</v>
      </c>
      <c r="G109" s="9"/>
      <c r="H109" s="40">
        <f t="shared" si="38"/>
        <v>8.2510779999999926</v>
      </c>
      <c r="I109" t="s">
        <v>7</v>
      </c>
      <c r="J109" s="92" t="s">
        <v>382</v>
      </c>
      <c r="K109" s="82">
        <f t="shared" si="28"/>
        <v>43629</v>
      </c>
      <c r="L109" s="83" t="str">
        <f t="shared" ca="1" si="29"/>
        <v>2019/12/31</v>
      </c>
      <c r="M109" s="81">
        <f t="shared" ca="1" si="30"/>
        <v>18180</v>
      </c>
      <c r="N109" s="105">
        <f t="shared" ca="1" si="31"/>
        <v>0.1656569565456544</v>
      </c>
      <c r="O109" s="85">
        <f t="shared" si="39"/>
        <v>89.95487</v>
      </c>
      <c r="P109" s="85">
        <f t="shared" si="26"/>
        <v>-4.5130000000000337E-2</v>
      </c>
      <c r="Q109" s="88">
        <f t="shared" si="43"/>
        <v>0.59969913333333336</v>
      </c>
      <c r="R109" s="6">
        <f t="shared" si="47"/>
        <v>9977.7300000000068</v>
      </c>
      <c r="S109" s="101">
        <f t="shared" si="40"/>
        <v>9433.9437150000067</v>
      </c>
      <c r="T109" s="101"/>
      <c r="U109" s="108"/>
      <c r="V109" s="102">
        <f t="shared" si="44"/>
        <v>7247.8200000000006</v>
      </c>
      <c r="W109" s="102">
        <f t="shared" si="45"/>
        <v>16681.763715000008</v>
      </c>
      <c r="X109" s="92">
        <f t="shared" si="41"/>
        <v>15890</v>
      </c>
      <c r="Y109" s="6">
        <f t="shared" si="46"/>
        <v>791.76371500000823</v>
      </c>
      <c r="Z109" s="4">
        <f t="shared" si="35"/>
        <v>4.9827798300818626E-2</v>
      </c>
      <c r="AA109" s="4">
        <f t="shared" si="33"/>
        <v>9.1616202740512964E-2</v>
      </c>
      <c r="AB109" s="117">
        <f t="shared" si="34"/>
        <v>9.8291268888888991E-2</v>
      </c>
    </row>
    <row r="110" spans="1:28">
      <c r="A110" s="104" t="s">
        <v>383</v>
      </c>
      <c r="B110">
        <v>240</v>
      </c>
      <c r="C110" s="2">
        <v>258.36</v>
      </c>
      <c r="D110" s="3">
        <v>0.92849999999999999</v>
      </c>
      <c r="E110" s="1">
        <f t="shared" si="42"/>
        <v>0.28992484000000002</v>
      </c>
      <c r="F110" s="148">
        <f t="shared" si="37"/>
        <v>0.11170155000000008</v>
      </c>
      <c r="G110" s="9"/>
      <c r="H110" s="40">
        <f t="shared" si="38"/>
        <v>26.80837200000002</v>
      </c>
      <c r="I110" t="s">
        <v>7</v>
      </c>
      <c r="J110" s="92" t="s">
        <v>384</v>
      </c>
      <c r="K110" s="82">
        <f t="shared" si="28"/>
        <v>43630</v>
      </c>
      <c r="L110" s="83" t="str">
        <f t="shared" ca="1" si="29"/>
        <v>2019/12/31</v>
      </c>
      <c r="M110" s="81">
        <f t="shared" ca="1" si="30"/>
        <v>48240</v>
      </c>
      <c r="N110" s="105">
        <f t="shared" ca="1" si="31"/>
        <v>0.2028411231343285</v>
      </c>
      <c r="O110" s="85">
        <f t="shared" si="39"/>
        <v>239.88726</v>
      </c>
      <c r="P110" s="85">
        <f t="shared" si="26"/>
        <v>-0.11274000000000228</v>
      </c>
      <c r="Q110" s="88">
        <f t="shared" si="43"/>
        <v>1.5992484</v>
      </c>
      <c r="R110" s="6">
        <f t="shared" si="47"/>
        <v>10236.090000000007</v>
      </c>
      <c r="S110" s="101">
        <f t="shared" si="40"/>
        <v>9504.2095650000065</v>
      </c>
      <c r="T110" s="101"/>
      <c r="U110" s="108"/>
      <c r="V110" s="102">
        <f t="shared" si="44"/>
        <v>7247.8200000000006</v>
      </c>
      <c r="W110" s="102">
        <f t="shared" si="45"/>
        <v>16752.029565000008</v>
      </c>
      <c r="X110" s="92">
        <f t="shared" si="41"/>
        <v>16130</v>
      </c>
      <c r="Y110" s="6">
        <f t="shared" si="46"/>
        <v>622.02956500000801</v>
      </c>
      <c r="Z110" s="4">
        <f t="shared" si="35"/>
        <v>3.8563519218847375E-2</v>
      </c>
      <c r="AA110" s="4">
        <f t="shared" si="33"/>
        <v>7.0031182097188616E-2</v>
      </c>
      <c r="AB110" s="117">
        <f t="shared" si="34"/>
        <v>0.17822328999999992</v>
      </c>
    </row>
    <row r="111" spans="1:28">
      <c r="A111" s="104" t="s">
        <v>390</v>
      </c>
      <c r="B111">
        <v>240</v>
      </c>
      <c r="C111" s="2">
        <v>258.18</v>
      </c>
      <c r="D111" s="3">
        <v>0.92910000000000004</v>
      </c>
      <c r="E111" s="1">
        <f t="shared" si="42"/>
        <v>0.28991669200000003</v>
      </c>
      <c r="F111" s="148">
        <f t="shared" si="37"/>
        <v>0.11092702499999992</v>
      </c>
      <c r="G111" s="9"/>
      <c r="H111" s="40">
        <f t="shared" si="38"/>
        <v>26.622485999999981</v>
      </c>
      <c r="I111" t="s">
        <v>7</v>
      </c>
      <c r="J111" s="92" t="s">
        <v>391</v>
      </c>
      <c r="K111" s="82">
        <f t="shared" si="28"/>
        <v>43633</v>
      </c>
      <c r="L111" s="83" t="str">
        <f t="shared" ca="1" si="29"/>
        <v>2019/12/31</v>
      </c>
      <c r="M111" s="81">
        <f t="shared" ca="1" si="30"/>
        <v>47520</v>
      </c>
      <c r="N111" s="105">
        <f t="shared" ca="1" si="31"/>
        <v>0.20448668749999988</v>
      </c>
      <c r="O111" s="85">
        <f t="shared" si="39"/>
        <v>239.87503800000002</v>
      </c>
      <c r="P111" s="85">
        <f t="shared" si="26"/>
        <v>-0.12496199999998225</v>
      </c>
      <c r="Q111" s="88">
        <f t="shared" si="43"/>
        <v>1.59916692</v>
      </c>
      <c r="R111" s="6">
        <f t="shared" si="47"/>
        <v>10494.270000000008</v>
      </c>
      <c r="S111" s="101">
        <f t="shared" si="40"/>
        <v>9750.2262570000075</v>
      </c>
      <c r="T111" s="101"/>
      <c r="U111" s="108"/>
      <c r="V111" s="102">
        <f t="shared" si="44"/>
        <v>7247.8200000000006</v>
      </c>
      <c r="W111" s="102">
        <f t="shared" si="45"/>
        <v>16998.046257000009</v>
      </c>
      <c r="X111" s="92">
        <f t="shared" si="41"/>
        <v>16370</v>
      </c>
      <c r="Y111" s="6">
        <f t="shared" si="46"/>
        <v>628.04625700000906</v>
      </c>
      <c r="Z111" s="4">
        <f t="shared" si="35"/>
        <v>3.8365684605987216E-2</v>
      </c>
      <c r="AA111" s="4">
        <f t="shared" si="33"/>
        <v>6.8848264011454274E-2</v>
      </c>
      <c r="AB111" s="117">
        <f t="shared" si="34"/>
        <v>0.17898966700000013</v>
      </c>
    </row>
    <row r="112" spans="1:28">
      <c r="A112" s="104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42"/>
        <v>0.28991781733333333</v>
      </c>
      <c r="F112" s="148">
        <f t="shared" si="37"/>
        <v>0.11213184166666655</v>
      </c>
      <c r="G112" s="9"/>
      <c r="H112" s="40">
        <f t="shared" si="38"/>
        <v>26.911641999999972</v>
      </c>
      <c r="I112" t="s">
        <v>7</v>
      </c>
      <c r="J112" s="92" t="s">
        <v>393</v>
      </c>
      <c r="K112" s="82">
        <f t="shared" si="28"/>
        <v>43634</v>
      </c>
      <c r="L112" s="83" t="str">
        <f t="shared" ca="1" si="29"/>
        <v>2019/12/31</v>
      </c>
      <c r="M112" s="81">
        <f t="shared" ca="1" si="30"/>
        <v>47280</v>
      </c>
      <c r="N112" s="105">
        <f t="shared" ca="1" si="31"/>
        <v>0.20775696552453449</v>
      </c>
      <c r="O112" s="85">
        <f t="shared" si="39"/>
        <v>239.87672599999999</v>
      </c>
      <c r="P112" s="85">
        <f t="shared" si="26"/>
        <v>-0.12327400000000921</v>
      </c>
      <c r="Q112" s="88">
        <f t="shared" si="43"/>
        <v>1.5991781733333332</v>
      </c>
      <c r="R112" s="6">
        <f t="shared" si="47"/>
        <v>10752.730000000007</v>
      </c>
      <c r="S112" s="101">
        <f t="shared" si="40"/>
        <v>9979.6087130000069</v>
      </c>
      <c r="T112" s="101"/>
      <c r="U112" s="108"/>
      <c r="V112" s="102">
        <f t="shared" si="44"/>
        <v>7247.8200000000006</v>
      </c>
      <c r="W112" s="102">
        <f t="shared" si="45"/>
        <v>17227.428713000008</v>
      </c>
      <c r="X112" s="92">
        <f t="shared" si="41"/>
        <v>16610</v>
      </c>
      <c r="Y112" s="6">
        <f t="shared" si="46"/>
        <v>617.42871300000843</v>
      </c>
      <c r="Z112" s="4">
        <f t="shared" si="35"/>
        <v>3.7172107947020416E-2</v>
      </c>
      <c r="AA112" s="4">
        <f t="shared" si="33"/>
        <v>6.5949246115755811E-2</v>
      </c>
      <c r="AB112" s="117">
        <f t="shared" si="34"/>
        <v>0.17778597566666676</v>
      </c>
    </row>
    <row r="113" spans="1:28">
      <c r="A113" s="104" t="s">
        <v>394</v>
      </c>
      <c r="B113">
        <v>240</v>
      </c>
      <c r="C113" s="2">
        <v>255.28</v>
      </c>
      <c r="D113" s="3">
        <v>0.93969999999999998</v>
      </c>
      <c r="E113" s="1">
        <f t="shared" si="42"/>
        <v>0.28992441066666669</v>
      </c>
      <c r="F113" s="148">
        <f t="shared" si="37"/>
        <v>9.8448566666666668E-2</v>
      </c>
      <c r="G113" s="9"/>
      <c r="H113" s="40">
        <f t="shared" si="38"/>
        <v>23.627656000000002</v>
      </c>
      <c r="I113" t="s">
        <v>7</v>
      </c>
      <c r="J113" s="92" t="s">
        <v>395</v>
      </c>
      <c r="K113" s="82">
        <f t="shared" si="28"/>
        <v>43635</v>
      </c>
      <c r="L113" s="83" t="str">
        <f t="shared" ca="1" si="29"/>
        <v>2019/12/31</v>
      </c>
      <c r="M113" s="81">
        <f t="shared" ca="1" si="30"/>
        <v>47040</v>
      </c>
      <c r="N113" s="105">
        <f t="shared" ca="1" si="31"/>
        <v>0.18333534098639456</v>
      </c>
      <c r="O113" s="85">
        <f t="shared" si="39"/>
        <v>239.886616</v>
      </c>
      <c r="P113" s="85">
        <f t="shared" si="26"/>
        <v>-0.11338399999999638</v>
      </c>
      <c r="Q113" s="88">
        <f t="shared" si="43"/>
        <v>1.5992441066666667</v>
      </c>
      <c r="R113" s="6">
        <f t="shared" si="47"/>
        <v>11008.010000000007</v>
      </c>
      <c r="S113" s="101">
        <f t="shared" si="40"/>
        <v>10344.226997000007</v>
      </c>
      <c r="T113" s="101"/>
      <c r="U113" s="108"/>
      <c r="V113" s="102">
        <f t="shared" si="44"/>
        <v>7247.8200000000006</v>
      </c>
      <c r="W113" s="102">
        <f t="shared" si="45"/>
        <v>17592.046997000009</v>
      </c>
      <c r="X113" s="92">
        <f t="shared" si="41"/>
        <v>16850</v>
      </c>
      <c r="Y113" s="6">
        <f t="shared" si="46"/>
        <v>742.04699700000856</v>
      </c>
      <c r="Z113" s="4">
        <f t="shared" si="35"/>
        <v>4.4038397448071809E-2</v>
      </c>
      <c r="AA113" s="4">
        <f t="shared" si="33"/>
        <v>7.7279013411538422E-2</v>
      </c>
      <c r="AB113" s="117">
        <f t="shared" si="34"/>
        <v>0.19147584400000001</v>
      </c>
    </row>
    <row r="114" spans="1:28">
      <c r="A114" s="104" t="s">
        <v>396</v>
      </c>
      <c r="B114">
        <v>135</v>
      </c>
      <c r="C114" s="2">
        <v>140.91</v>
      </c>
      <c r="D114" s="3">
        <v>0.95760000000000001</v>
      </c>
      <c r="E114" s="1">
        <f t="shared" si="42"/>
        <v>0.21995694400000002</v>
      </c>
      <c r="F114" s="148">
        <f t="shared" si="37"/>
        <v>7.7909311111111032E-2</v>
      </c>
      <c r="G114" s="9"/>
      <c r="H114" s="40">
        <f t="shared" si="38"/>
        <v>10.517756999999989</v>
      </c>
      <c r="I114" t="s">
        <v>7</v>
      </c>
      <c r="J114" s="92" t="s">
        <v>397</v>
      </c>
      <c r="K114" s="82">
        <f t="shared" si="28"/>
        <v>43636</v>
      </c>
      <c r="L114" s="83" t="str">
        <f t="shared" ca="1" si="29"/>
        <v>2019/12/31</v>
      </c>
      <c r="M114" s="81">
        <f t="shared" ca="1" si="30"/>
        <v>26325</v>
      </c>
      <c r="N114" s="105">
        <f t="shared" ca="1" si="31"/>
        <v>0.14583024900284883</v>
      </c>
      <c r="O114" s="85">
        <f t="shared" si="39"/>
        <v>134.935416</v>
      </c>
      <c r="P114" s="85">
        <f t="shared" si="26"/>
        <v>-6.4583999999996422E-2</v>
      </c>
      <c r="Q114" s="88">
        <f t="shared" si="43"/>
        <v>0.89956944000000005</v>
      </c>
      <c r="R114" s="6">
        <f t="shared" si="47"/>
        <v>11148.920000000007</v>
      </c>
      <c r="S114" s="101">
        <f t="shared" si="40"/>
        <v>10676.205792000008</v>
      </c>
      <c r="T114" s="101"/>
      <c r="U114" s="108"/>
      <c r="V114" s="102">
        <f t="shared" si="44"/>
        <v>7247.8200000000006</v>
      </c>
      <c r="W114" s="102">
        <f t="shared" si="45"/>
        <v>17924.025792000008</v>
      </c>
      <c r="X114" s="92">
        <f t="shared" si="41"/>
        <v>16985</v>
      </c>
      <c r="Y114" s="6">
        <f t="shared" si="46"/>
        <v>939.02579200000764</v>
      </c>
      <c r="Z114" s="4">
        <f t="shared" si="35"/>
        <v>5.5285592699441111E-2</v>
      </c>
      <c r="AA114" s="4">
        <f t="shared" si="33"/>
        <v>9.6437140116543807E-2</v>
      </c>
      <c r="AB114" s="117">
        <f t="shared" si="34"/>
        <v>0.142047632888889</v>
      </c>
    </row>
    <row r="115" spans="1:28">
      <c r="A115" s="104" t="s">
        <v>398</v>
      </c>
      <c r="B115">
        <v>135</v>
      </c>
      <c r="C115" s="2">
        <v>139.13</v>
      </c>
      <c r="D115" s="3">
        <v>0.9698</v>
      </c>
      <c r="E115" s="1">
        <f t="shared" si="42"/>
        <v>0.21995218266666666</v>
      </c>
      <c r="F115" s="148">
        <f t="shared" si="37"/>
        <v>6.4292970370370184E-2</v>
      </c>
      <c r="G115" s="9"/>
      <c r="H115" s="40">
        <f t="shared" si="38"/>
        <v>8.6795509999999751</v>
      </c>
      <c r="I115" t="s">
        <v>7</v>
      </c>
      <c r="J115" s="92" t="s">
        <v>399</v>
      </c>
      <c r="K115" s="82">
        <f t="shared" si="28"/>
        <v>43637</v>
      </c>
      <c r="L115" s="83" t="str">
        <f t="shared" ca="1" si="29"/>
        <v>2019/12/31</v>
      </c>
      <c r="M115" s="81">
        <f t="shared" ca="1" si="30"/>
        <v>26190</v>
      </c>
      <c r="N115" s="105">
        <f t="shared" ca="1" si="31"/>
        <v>0.12096357827415008</v>
      </c>
      <c r="O115" s="85">
        <f t="shared" si="39"/>
        <v>134.92827399999999</v>
      </c>
      <c r="P115" s="85">
        <f t="shared" si="26"/>
        <v>-7.1726000000012391E-2</v>
      </c>
      <c r="Q115" s="88">
        <f t="shared" si="43"/>
        <v>0.89952182666666658</v>
      </c>
      <c r="R115" s="6">
        <f t="shared" si="47"/>
        <v>11288.050000000007</v>
      </c>
      <c r="S115" s="101">
        <f t="shared" si="40"/>
        <v>10947.150890000006</v>
      </c>
      <c r="T115" s="101"/>
      <c r="U115" s="108"/>
      <c r="V115" s="102">
        <f t="shared" si="44"/>
        <v>7247.8200000000006</v>
      </c>
      <c r="W115" s="102">
        <f t="shared" si="45"/>
        <v>18194.970890000008</v>
      </c>
      <c r="X115" s="92">
        <f t="shared" si="41"/>
        <v>17120</v>
      </c>
      <c r="Y115" s="6">
        <f t="shared" si="46"/>
        <v>1074.9708900000078</v>
      </c>
      <c r="Z115" s="4">
        <f t="shared" si="35"/>
        <v>6.2790355724299474E-2</v>
      </c>
      <c r="AA115" s="4">
        <f t="shared" si="33"/>
        <v>0.10888890700939458</v>
      </c>
      <c r="AB115" s="117">
        <f t="shared" si="34"/>
        <v>0.15565921229629648</v>
      </c>
    </row>
    <row r="116" spans="1:28">
      <c r="A116" s="104" t="s">
        <v>426</v>
      </c>
      <c r="B116">
        <v>135</v>
      </c>
      <c r="C116" s="2">
        <v>139.06</v>
      </c>
      <c r="D116" s="3">
        <v>0.97030000000000005</v>
      </c>
      <c r="E116" s="1">
        <f t="shared" si="42"/>
        <v>0.2199532786666667</v>
      </c>
      <c r="F116" s="148">
        <f t="shared" si="37"/>
        <v>6.3757496296296234E-2</v>
      </c>
      <c r="G116" s="9"/>
      <c r="H116" s="40">
        <f t="shared" si="38"/>
        <v>8.6072619999999915</v>
      </c>
      <c r="I116" t="s">
        <v>7</v>
      </c>
      <c r="J116" s="92" t="s">
        <v>417</v>
      </c>
      <c r="K116" s="82">
        <f t="shared" si="28"/>
        <v>43640</v>
      </c>
      <c r="L116" s="83" t="str">
        <f t="shared" ca="1" si="29"/>
        <v>2019/12/31</v>
      </c>
      <c r="M116" s="81">
        <f t="shared" ca="1" si="30"/>
        <v>25785</v>
      </c>
      <c r="N116" s="105">
        <f t="shared" ca="1" si="31"/>
        <v>0.12184024161334096</v>
      </c>
      <c r="O116" s="85">
        <f t="shared" si="39"/>
        <v>134.92991800000001</v>
      </c>
      <c r="P116" s="85">
        <f t="shared" si="26"/>
        <v>-7.0081999999985101E-2</v>
      </c>
      <c r="Q116" s="88">
        <f t="shared" si="43"/>
        <v>0.89953278666666681</v>
      </c>
      <c r="R116" s="6">
        <f t="shared" si="47"/>
        <v>11427.110000000006</v>
      </c>
      <c r="S116" s="101">
        <f t="shared" si="40"/>
        <v>11087.724833000006</v>
      </c>
      <c r="T116" s="101"/>
      <c r="U116" s="108"/>
      <c r="V116" s="102">
        <f t="shared" si="44"/>
        <v>7247.8200000000006</v>
      </c>
      <c r="W116" s="102">
        <f t="shared" si="45"/>
        <v>18335.544833000007</v>
      </c>
      <c r="X116" s="92">
        <f t="shared" si="41"/>
        <v>17255</v>
      </c>
      <c r="Y116" s="6">
        <f t="shared" si="46"/>
        <v>1080.5448330000072</v>
      </c>
      <c r="Z116" s="4">
        <f t="shared" si="35"/>
        <v>6.2622128832223067E-2</v>
      </c>
      <c r="AA116" s="4">
        <f t="shared" si="33"/>
        <v>0.10797695584570333</v>
      </c>
      <c r="AB116" s="117">
        <f t="shared" si="34"/>
        <v>0.15619578237037046</v>
      </c>
    </row>
    <row r="117" spans="1:28">
      <c r="A117" s="104" t="s">
        <v>427</v>
      </c>
      <c r="B117">
        <v>135</v>
      </c>
      <c r="C117" s="2">
        <v>140.36000000000001</v>
      </c>
      <c r="D117" s="3">
        <v>0.96140000000000003</v>
      </c>
      <c r="E117" s="1">
        <f t="shared" si="42"/>
        <v>0.21996140266666669</v>
      </c>
      <c r="F117" s="148">
        <f t="shared" si="37"/>
        <v>7.3702014814814781E-2</v>
      </c>
      <c r="G117" s="9"/>
      <c r="H117" s="40">
        <f t="shared" si="38"/>
        <v>9.9497719999999958</v>
      </c>
      <c r="I117" t="s">
        <v>7</v>
      </c>
      <c r="J117" s="92" t="s">
        <v>419</v>
      </c>
      <c r="K117" s="82">
        <f t="shared" si="28"/>
        <v>43641</v>
      </c>
      <c r="L117" s="83" t="str">
        <f t="shared" ca="1" si="29"/>
        <v>2019/12/31</v>
      </c>
      <c r="M117" s="81">
        <f t="shared" ca="1" si="30"/>
        <v>25650</v>
      </c>
      <c r="N117" s="105">
        <f t="shared" ca="1" si="31"/>
        <v>0.14158544951267052</v>
      </c>
      <c r="O117" s="85">
        <f t="shared" si="39"/>
        <v>134.94210400000003</v>
      </c>
      <c r="P117" s="85">
        <f t="shared" si="26"/>
        <v>-5.7895999999971082E-2</v>
      </c>
      <c r="Q117" s="88">
        <f t="shared" si="43"/>
        <v>0.8996140266666669</v>
      </c>
      <c r="R117" s="6">
        <f t="shared" si="47"/>
        <v>11567.470000000007</v>
      </c>
      <c r="S117" s="101">
        <f t="shared" si="40"/>
        <v>11120.965658000006</v>
      </c>
      <c r="T117" s="101"/>
      <c r="U117" s="108"/>
      <c r="V117" s="102">
        <f t="shared" si="44"/>
        <v>7247.8200000000006</v>
      </c>
      <c r="W117" s="102">
        <f t="shared" si="45"/>
        <v>18368.785658000008</v>
      </c>
      <c r="X117" s="92">
        <f t="shared" si="41"/>
        <v>17390</v>
      </c>
      <c r="Y117" s="6">
        <f t="shared" si="46"/>
        <v>978.78565800000797</v>
      </c>
      <c r="Z117" s="4">
        <f t="shared" si="35"/>
        <v>5.628439666475038E-2</v>
      </c>
      <c r="AA117" s="4">
        <f t="shared" si="33"/>
        <v>9.6506437274827217E-2</v>
      </c>
      <c r="AB117" s="117">
        <f t="shared" si="34"/>
        <v>0.14625938785185191</v>
      </c>
    </row>
    <row r="118" spans="1:28">
      <c r="A118" s="104" t="s">
        <v>428</v>
      </c>
      <c r="B118">
        <v>135</v>
      </c>
      <c r="C118" s="2">
        <v>140.6</v>
      </c>
      <c r="D118" s="3">
        <v>0.9597</v>
      </c>
      <c r="E118" s="1">
        <f t="shared" si="42"/>
        <v>0.21995587999999999</v>
      </c>
      <c r="F118" s="148">
        <f t="shared" si="37"/>
        <v>7.5537925925925925E-2</v>
      </c>
      <c r="G118" s="9"/>
      <c r="H118" s="40">
        <f t="shared" si="38"/>
        <v>10.197620000000001</v>
      </c>
      <c r="I118" t="s">
        <v>7</v>
      </c>
      <c r="J118" s="92" t="s">
        <v>421</v>
      </c>
      <c r="K118" s="82">
        <f t="shared" si="28"/>
        <v>43642</v>
      </c>
      <c r="L118" s="83" t="str">
        <f t="shared" ca="1" si="29"/>
        <v>2019/12/31</v>
      </c>
      <c r="M118" s="81">
        <f t="shared" ca="1" si="30"/>
        <v>25515</v>
      </c>
      <c r="N118" s="105">
        <f t="shared" ca="1" si="31"/>
        <v>0.14588012149715854</v>
      </c>
      <c r="O118" s="85">
        <f t="shared" si="39"/>
        <v>134.93382</v>
      </c>
      <c r="P118" s="85">
        <f t="shared" si="26"/>
        <v>-6.6180000000002792E-2</v>
      </c>
      <c r="Q118" s="88">
        <f t="shared" si="43"/>
        <v>0.89955879999999999</v>
      </c>
      <c r="R118" s="6">
        <f t="shared" si="47"/>
        <v>11708.070000000007</v>
      </c>
      <c r="S118" s="101">
        <f t="shared" si="40"/>
        <v>11236.234779000006</v>
      </c>
      <c r="T118" s="101"/>
      <c r="U118" s="108"/>
      <c r="V118" s="102">
        <f t="shared" si="44"/>
        <v>7247.8200000000006</v>
      </c>
      <c r="W118" s="102">
        <f t="shared" si="45"/>
        <v>18484.054779000006</v>
      </c>
      <c r="X118" s="92">
        <f t="shared" si="41"/>
        <v>17525</v>
      </c>
      <c r="Y118" s="6">
        <f t="shared" si="46"/>
        <v>959.05477900000551</v>
      </c>
      <c r="Z118" s="4">
        <f t="shared" si="35"/>
        <v>5.4724951726105919E-2</v>
      </c>
      <c r="AA118" s="4">
        <f t="shared" si="33"/>
        <v>9.3318865583750243E-2</v>
      </c>
      <c r="AB118" s="117">
        <f t="shared" si="34"/>
        <v>0.14441795407407407</v>
      </c>
    </row>
    <row r="119" spans="1:28">
      <c r="A119" s="104" t="s">
        <v>429</v>
      </c>
      <c r="B119">
        <v>135</v>
      </c>
      <c r="C119" s="2">
        <v>139.37</v>
      </c>
      <c r="D119" s="3">
        <v>0.96819999999999995</v>
      </c>
      <c r="E119" s="1">
        <f t="shared" si="42"/>
        <v>0.21995868933333335</v>
      </c>
      <c r="F119" s="148">
        <f t="shared" si="37"/>
        <v>6.612888148148155E-2</v>
      </c>
      <c r="G119" s="9"/>
      <c r="H119" s="40">
        <f t="shared" si="38"/>
        <v>8.9273990000000083</v>
      </c>
      <c r="I119" t="s">
        <v>7</v>
      </c>
      <c r="J119" s="92" t="s">
        <v>423</v>
      </c>
      <c r="K119" s="82">
        <f t="shared" si="28"/>
        <v>43643</v>
      </c>
      <c r="L119" s="83" t="str">
        <f t="shared" ca="1" si="29"/>
        <v>2019/12/31</v>
      </c>
      <c r="M119" s="81">
        <f t="shared" ca="1" si="30"/>
        <v>25380</v>
      </c>
      <c r="N119" s="105">
        <f t="shared" ca="1" si="31"/>
        <v>0.12838851989755723</v>
      </c>
      <c r="O119" s="85">
        <f t="shared" si="39"/>
        <v>134.93803399999999</v>
      </c>
      <c r="P119" s="85">
        <f t="shared" si="26"/>
        <v>-6.19660000000124E-2</v>
      </c>
      <c r="Q119" s="88">
        <f t="shared" si="43"/>
        <v>0.8995868933333333</v>
      </c>
      <c r="R119" s="6">
        <f t="shared" si="47"/>
        <v>11847.440000000008</v>
      </c>
      <c r="S119" s="101">
        <f t="shared" si="40"/>
        <v>11470.691408000006</v>
      </c>
      <c r="T119" s="101"/>
      <c r="U119" s="108"/>
      <c r="V119" s="102">
        <f t="shared" si="44"/>
        <v>7247.8200000000006</v>
      </c>
      <c r="W119" s="102">
        <f t="shared" si="45"/>
        <v>18718.511408000006</v>
      </c>
      <c r="X119" s="92">
        <f t="shared" si="41"/>
        <v>17660</v>
      </c>
      <c r="Y119" s="6">
        <f t="shared" si="46"/>
        <v>1058.5114080000058</v>
      </c>
      <c r="Z119" s="4">
        <f t="shared" si="35"/>
        <v>5.9938358323896157E-2</v>
      </c>
      <c r="AA119" s="4">
        <f t="shared" si="33"/>
        <v>0.10166088254332961</v>
      </c>
      <c r="AB119" s="117">
        <f t="shared" si="34"/>
        <v>0.1538298078518518</v>
      </c>
    </row>
    <row r="120" spans="1:28">
      <c r="A120" s="104" t="s">
        <v>430</v>
      </c>
      <c r="B120">
        <v>135</v>
      </c>
      <c r="C120" s="2">
        <v>140.82</v>
      </c>
      <c r="D120" s="3">
        <v>0.95820000000000005</v>
      </c>
      <c r="E120" s="1">
        <f t="shared" si="42"/>
        <v>0.21995581600000003</v>
      </c>
      <c r="F120" s="148">
        <f t="shared" si="37"/>
        <v>7.7220844444444423E-2</v>
      </c>
      <c r="G120" s="9"/>
      <c r="H120" s="40">
        <f t="shared" si="38"/>
        <v>10.424813999999998</v>
      </c>
      <c r="I120" t="s">
        <v>7</v>
      </c>
      <c r="J120" s="92" t="s">
        <v>425</v>
      </c>
      <c r="K120" s="82">
        <f t="shared" si="28"/>
        <v>43644</v>
      </c>
      <c r="L120" s="83" t="str">
        <f t="shared" ca="1" si="29"/>
        <v>2019/12/31</v>
      </c>
      <c r="M120" s="81">
        <f t="shared" ca="1" si="30"/>
        <v>25245</v>
      </c>
      <c r="N120" s="105">
        <f t="shared" ca="1" si="31"/>
        <v>0.15072517765894233</v>
      </c>
      <c r="O120" s="85">
        <f t="shared" si="39"/>
        <v>134.93372400000001</v>
      </c>
      <c r="P120" s="85">
        <f t="shared" si="26"/>
        <v>-6.6275999999987789E-2</v>
      </c>
      <c r="Q120" s="88">
        <f t="shared" si="43"/>
        <v>0.89955816000000011</v>
      </c>
      <c r="R120" s="6">
        <f t="shared" si="47"/>
        <v>11988.260000000007</v>
      </c>
      <c r="S120" s="101">
        <f t="shared" si="40"/>
        <v>11487.150732000007</v>
      </c>
      <c r="T120" s="101"/>
      <c r="U120" s="108"/>
      <c r="V120" s="102">
        <f t="shared" si="44"/>
        <v>7247.8200000000006</v>
      </c>
      <c r="W120" s="102">
        <f t="shared" si="45"/>
        <v>18734.970732000009</v>
      </c>
      <c r="X120" s="92">
        <f t="shared" si="41"/>
        <v>17795</v>
      </c>
      <c r="Y120" s="6">
        <f t="shared" si="46"/>
        <v>939.97073200000887</v>
      </c>
      <c r="Z120" s="4">
        <f t="shared" si="35"/>
        <v>5.282218218600776E-2</v>
      </c>
      <c r="AA120" s="4">
        <f t="shared" si="33"/>
        <v>8.9120573650967039E-2</v>
      </c>
      <c r="AB120" s="117">
        <f t="shared" si="34"/>
        <v>0.14273497155555559</v>
      </c>
    </row>
    <row r="121" spans="1:28">
      <c r="A121" s="104" t="s">
        <v>450</v>
      </c>
      <c r="B121">
        <v>135</v>
      </c>
      <c r="C121" s="2">
        <v>136.94</v>
      </c>
      <c r="D121" s="3">
        <v>0.98540000000000005</v>
      </c>
      <c r="E121" s="1">
        <f t="shared" si="42"/>
        <v>0.2199604506666667</v>
      </c>
      <c r="F121" s="148">
        <f t="shared" si="37"/>
        <v>4.7540281481481428E-2</v>
      </c>
      <c r="G121" s="9"/>
      <c r="H121" s="40">
        <f t="shared" si="38"/>
        <v>6.4179379999999924</v>
      </c>
      <c r="I121" t="s">
        <v>7</v>
      </c>
      <c r="J121" s="92" t="s">
        <v>441</v>
      </c>
      <c r="K121" s="82">
        <f t="shared" si="28"/>
        <v>43647</v>
      </c>
      <c r="L121" s="83" t="str">
        <f t="shared" ca="1" si="29"/>
        <v>2019/12/31</v>
      </c>
      <c r="M121" s="81">
        <f t="shared" ca="1" si="30"/>
        <v>24840</v>
      </c>
      <c r="N121" s="105">
        <f t="shared" ca="1" si="31"/>
        <v>9.4305449677938691E-2</v>
      </c>
      <c r="O121" s="85">
        <f t="shared" si="39"/>
        <v>134.940676</v>
      </c>
      <c r="P121" s="85">
        <f t="shared" si="26"/>
        <v>-5.9324000000003707E-2</v>
      </c>
      <c r="Q121" s="88">
        <f t="shared" si="43"/>
        <v>0.89960450666666669</v>
      </c>
      <c r="R121" s="6">
        <f t="shared" si="47"/>
        <v>12125.200000000008</v>
      </c>
      <c r="S121" s="101">
        <f t="shared" si="40"/>
        <v>11948.172080000009</v>
      </c>
      <c r="T121" s="101"/>
      <c r="U121" s="108"/>
      <c r="V121" s="102">
        <f t="shared" si="44"/>
        <v>7247.8200000000006</v>
      </c>
      <c r="W121" s="102">
        <f t="shared" si="45"/>
        <v>19195.992080000011</v>
      </c>
      <c r="X121" s="92">
        <f t="shared" si="41"/>
        <v>17930</v>
      </c>
      <c r="Y121" s="6">
        <f t="shared" si="46"/>
        <v>1265.9920800000109</v>
      </c>
      <c r="Z121" s="4">
        <f t="shared" si="35"/>
        <v>7.0607477969883536E-2</v>
      </c>
      <c r="AA121" s="4">
        <f t="shared" si="33"/>
        <v>0.11851439312949319</v>
      </c>
      <c r="AB121" s="117">
        <f t="shared" si="34"/>
        <v>0.17242016918518527</v>
      </c>
    </row>
    <row r="122" spans="1:28">
      <c r="A122" s="104" t="s">
        <v>451</v>
      </c>
      <c r="B122">
        <v>135</v>
      </c>
      <c r="C122" s="2">
        <v>137.34</v>
      </c>
      <c r="D122" s="3">
        <v>0.98250000000000004</v>
      </c>
      <c r="E122" s="1">
        <f t="shared" si="42"/>
        <v>0.21995770000000003</v>
      </c>
      <c r="F122" s="148">
        <f t="shared" si="37"/>
        <v>5.0600133333333339E-2</v>
      </c>
      <c r="G122" s="9"/>
      <c r="H122" s="40">
        <f t="shared" si="38"/>
        <v>6.8310180000000003</v>
      </c>
      <c r="I122" t="s">
        <v>7</v>
      </c>
      <c r="J122" s="92" t="s">
        <v>443</v>
      </c>
      <c r="K122" s="82">
        <f t="shared" si="28"/>
        <v>43648</v>
      </c>
      <c r="L122" s="83" t="str">
        <f t="shared" ca="1" si="29"/>
        <v>2019/12/31</v>
      </c>
      <c r="M122" s="81">
        <f t="shared" ca="1" si="30"/>
        <v>24705</v>
      </c>
      <c r="N122" s="105">
        <f t="shared" ca="1" si="31"/>
        <v>0.1009237632058288</v>
      </c>
      <c r="O122" s="85">
        <f t="shared" si="39"/>
        <v>134.93655000000001</v>
      </c>
      <c r="P122" s="85">
        <f t="shared" si="26"/>
        <v>-6.3449999999988904E-2</v>
      </c>
      <c r="Q122" s="88">
        <f t="shared" si="43"/>
        <v>0.89957700000000007</v>
      </c>
      <c r="R122" s="6">
        <f t="shared" si="47"/>
        <v>12262.540000000008</v>
      </c>
      <c r="S122" s="101">
        <f t="shared" si="40"/>
        <v>12047.945550000008</v>
      </c>
      <c r="T122" s="101"/>
      <c r="U122" s="108"/>
      <c r="V122" s="102">
        <f t="shared" si="44"/>
        <v>7247.8200000000006</v>
      </c>
      <c r="W122" s="102">
        <f t="shared" si="45"/>
        <v>19295.765550000007</v>
      </c>
      <c r="X122" s="92">
        <f t="shared" si="41"/>
        <v>18065</v>
      </c>
      <c r="Y122" s="6">
        <f t="shared" si="46"/>
        <v>1230.7655500000074</v>
      </c>
      <c r="Z122" s="4">
        <f t="shared" si="35"/>
        <v>6.8129839468586084E-2</v>
      </c>
      <c r="AA122" s="4">
        <f t="shared" si="33"/>
        <v>0.11377878060640634</v>
      </c>
      <c r="AB122" s="117">
        <f t="shared" si="34"/>
        <v>0.16935756666666668</v>
      </c>
    </row>
    <row r="123" spans="1:28">
      <c r="A123" s="104" t="s">
        <v>452</v>
      </c>
      <c r="B123">
        <v>135</v>
      </c>
      <c r="C123" s="2">
        <v>138.44999999999999</v>
      </c>
      <c r="D123" s="3">
        <v>0.97460000000000002</v>
      </c>
      <c r="E123" s="1">
        <f t="shared" si="42"/>
        <v>0.21995558000000001</v>
      </c>
      <c r="F123" s="148">
        <f t="shared" si="37"/>
        <v>5.9091222222222045E-2</v>
      </c>
      <c r="G123" s="9"/>
      <c r="H123" s="40">
        <f t="shared" si="38"/>
        <v>7.977314999999976</v>
      </c>
      <c r="I123" t="s">
        <v>7</v>
      </c>
      <c r="J123" s="92" t="s">
        <v>445</v>
      </c>
      <c r="K123" s="82">
        <f t="shared" si="28"/>
        <v>43649</v>
      </c>
      <c r="L123" s="83" t="str">
        <f t="shared" ca="1" si="29"/>
        <v>2019/12/31</v>
      </c>
      <c r="M123" s="81">
        <f t="shared" ca="1" si="30"/>
        <v>24570</v>
      </c>
      <c r="N123" s="105">
        <f t="shared" ca="1" si="31"/>
        <v>0.11850712148962113</v>
      </c>
      <c r="O123" s="85">
        <f t="shared" si="39"/>
        <v>134.93337</v>
      </c>
      <c r="P123" s="85">
        <f t="shared" si="26"/>
        <v>-6.663000000000352E-2</v>
      </c>
      <c r="Q123" s="88">
        <f t="shared" si="43"/>
        <v>0.89955580000000002</v>
      </c>
      <c r="R123" s="6">
        <f t="shared" si="47"/>
        <v>12400.990000000009</v>
      </c>
      <c r="S123" s="101">
        <f t="shared" si="40"/>
        <v>12086.00485400001</v>
      </c>
      <c r="T123" s="101"/>
      <c r="U123" s="108"/>
      <c r="V123" s="102">
        <f t="shared" si="44"/>
        <v>7247.8200000000006</v>
      </c>
      <c r="W123" s="102">
        <f t="shared" si="45"/>
        <v>19333.82485400001</v>
      </c>
      <c r="X123" s="92">
        <f t="shared" si="41"/>
        <v>18200</v>
      </c>
      <c r="Y123" s="6">
        <f t="shared" si="46"/>
        <v>1133.8248540000095</v>
      </c>
      <c r="Z123" s="4">
        <f t="shared" si="35"/>
        <v>6.2298068901099457E-2</v>
      </c>
      <c r="AA123" s="4">
        <f t="shared" si="33"/>
        <v>0.10352503830287763</v>
      </c>
      <c r="AB123" s="117">
        <f t="shared" si="34"/>
        <v>0.16086435777777797</v>
      </c>
    </row>
    <row r="124" spans="1:28">
      <c r="A124" s="104" t="s">
        <v>453</v>
      </c>
      <c r="B124">
        <v>135</v>
      </c>
      <c r="C124" s="2">
        <v>138.85</v>
      </c>
      <c r="D124" s="3">
        <v>0.9718</v>
      </c>
      <c r="E124" s="1">
        <f t="shared" si="42"/>
        <v>0.21995628666666667</v>
      </c>
      <c r="F124" s="148">
        <f t="shared" si="37"/>
        <v>6.2151074074073956E-2</v>
      </c>
      <c r="G124" s="9"/>
      <c r="H124" s="40">
        <f t="shared" si="38"/>
        <v>8.3903949999999838</v>
      </c>
      <c r="I124" t="s">
        <v>7</v>
      </c>
      <c r="J124" s="92" t="s">
        <v>447</v>
      </c>
      <c r="K124" s="82">
        <f t="shared" si="28"/>
        <v>43650</v>
      </c>
      <c r="L124" s="83" t="str">
        <f t="shared" ca="1" si="29"/>
        <v>2019/12/31</v>
      </c>
      <c r="M124" s="81">
        <f t="shared" ca="1" si="30"/>
        <v>24435</v>
      </c>
      <c r="N124" s="105">
        <f t="shared" ca="1" si="31"/>
        <v>0.12533227644771819</v>
      </c>
      <c r="O124" s="85">
        <f t="shared" si="39"/>
        <v>134.93442999999999</v>
      </c>
      <c r="P124" s="85">
        <f t="shared" si="26"/>
        <v>-6.5570000000008122E-2</v>
      </c>
      <c r="Q124" s="88">
        <f t="shared" si="43"/>
        <v>0.89956286666666663</v>
      </c>
      <c r="R124" s="6">
        <f t="shared" si="47"/>
        <v>12539.840000000009</v>
      </c>
      <c r="S124" s="101">
        <f t="shared" si="40"/>
        <v>12186.216512000008</v>
      </c>
      <c r="T124" s="101"/>
      <c r="U124" s="108"/>
      <c r="V124" s="102">
        <f t="shared" si="44"/>
        <v>7247.8200000000006</v>
      </c>
      <c r="W124" s="102">
        <f t="shared" si="45"/>
        <v>19434.03651200001</v>
      </c>
      <c r="X124" s="92">
        <f t="shared" si="41"/>
        <v>18335</v>
      </c>
      <c r="Y124" s="6">
        <f t="shared" si="46"/>
        <v>1099.0365120000097</v>
      </c>
      <c r="Z124" s="4">
        <f t="shared" si="35"/>
        <v>5.994199683665169E-2</v>
      </c>
      <c r="AA124" s="4">
        <f t="shared" si="33"/>
        <v>9.9126785350288182E-2</v>
      </c>
      <c r="AB124" s="117">
        <f t="shared" si="34"/>
        <v>0.15780521259259273</v>
      </c>
    </row>
    <row r="125" spans="1:28">
      <c r="A125" s="104" t="s">
        <v>454</v>
      </c>
      <c r="B125">
        <v>135</v>
      </c>
      <c r="C125" s="2">
        <v>138.33000000000001</v>
      </c>
      <c r="D125" s="3">
        <v>0.97550000000000003</v>
      </c>
      <c r="E125" s="1">
        <f t="shared" si="42"/>
        <v>0.21996061</v>
      </c>
      <c r="F125" s="148">
        <f t="shared" si="37"/>
        <v>5.8173266666666786E-2</v>
      </c>
      <c r="G125" s="9"/>
      <c r="H125" s="40">
        <f t="shared" si="38"/>
        <v>7.8533910000000162</v>
      </c>
      <c r="I125" t="s">
        <v>7</v>
      </c>
      <c r="J125" s="92" t="s">
        <v>449</v>
      </c>
      <c r="K125" s="82">
        <f t="shared" si="28"/>
        <v>43651</v>
      </c>
      <c r="L125" s="83" t="str">
        <f t="shared" ca="1" si="29"/>
        <v>2019/12/31</v>
      </c>
      <c r="M125" s="81">
        <f t="shared" ca="1" si="30"/>
        <v>24300</v>
      </c>
      <c r="N125" s="105">
        <f t="shared" ca="1" si="31"/>
        <v>0.11796245740740764</v>
      </c>
      <c r="O125" s="85">
        <f t="shared" si="39"/>
        <v>134.94091500000002</v>
      </c>
      <c r="P125" s="85">
        <f t="shared" si="26"/>
        <v>-5.9084999999981846E-2</v>
      </c>
      <c r="Q125" s="88">
        <f t="shared" si="43"/>
        <v>0.89960610000000008</v>
      </c>
      <c r="R125" s="6">
        <f t="shared" si="47"/>
        <v>12678.170000000009</v>
      </c>
      <c r="S125" s="101">
        <f t="shared" si="40"/>
        <v>12367.55483500001</v>
      </c>
      <c r="T125" s="101"/>
      <c r="U125" s="108"/>
      <c r="V125" s="102">
        <f t="shared" si="44"/>
        <v>7247.8200000000006</v>
      </c>
      <c r="W125" s="102">
        <f t="shared" si="45"/>
        <v>19615.37483500001</v>
      </c>
      <c r="X125" s="92">
        <f t="shared" si="41"/>
        <v>18470</v>
      </c>
      <c r="Y125" s="6">
        <f t="shared" si="46"/>
        <v>1145.3748350000096</v>
      </c>
      <c r="Z125" s="4">
        <f t="shared" si="35"/>
        <v>6.201271440173306E-2</v>
      </c>
      <c r="AA125" s="4">
        <f t="shared" si="33"/>
        <v>0.10206348811015409</v>
      </c>
      <c r="AB125" s="117">
        <f t="shared" si="34"/>
        <v>0.16178734333333322</v>
      </c>
    </row>
    <row r="126" spans="1:28">
      <c r="A126" s="104" t="s">
        <v>456</v>
      </c>
      <c r="B126">
        <v>135</v>
      </c>
      <c r="C126" s="2">
        <v>142.88999999999999</v>
      </c>
      <c r="D126" s="3">
        <v>0.94430000000000003</v>
      </c>
      <c r="E126" s="1">
        <f t="shared" si="42"/>
        <v>0.21995401800000003</v>
      </c>
      <c r="F126" s="148">
        <f t="shared" si="37"/>
        <v>9.3055577777777718E-2</v>
      </c>
      <c r="G126" s="9"/>
      <c r="H126" s="40">
        <f t="shared" si="38"/>
        <v>12.562502999999992</v>
      </c>
      <c r="I126" t="s">
        <v>7</v>
      </c>
      <c r="J126" s="92" t="s">
        <v>457</v>
      </c>
      <c r="K126" s="82">
        <f t="shared" si="28"/>
        <v>43654</v>
      </c>
      <c r="L126" s="83" t="str">
        <f t="shared" ca="1" si="29"/>
        <v>2019/12/31</v>
      </c>
      <c r="M126" s="81">
        <f t="shared" ca="1" si="30"/>
        <v>23895</v>
      </c>
      <c r="N126" s="105">
        <f t="shared" ca="1" si="31"/>
        <v>0.19189427055869415</v>
      </c>
      <c r="O126" s="85">
        <f t="shared" si="39"/>
        <v>134.931027</v>
      </c>
      <c r="P126" s="85">
        <f t="shared" si="26"/>
        <v>-6.8972999999999729E-2</v>
      </c>
      <c r="Q126" s="88">
        <f t="shared" si="43"/>
        <v>0.89954018000000002</v>
      </c>
      <c r="R126" s="6">
        <f t="shared" si="47"/>
        <v>12821.060000000009</v>
      </c>
      <c r="S126" s="101">
        <f t="shared" si="40"/>
        <v>12106.926958000009</v>
      </c>
      <c r="T126" s="101"/>
      <c r="U126" s="108"/>
      <c r="V126" s="102">
        <f t="shared" si="44"/>
        <v>7247.8200000000006</v>
      </c>
      <c r="W126" s="102">
        <f t="shared" si="45"/>
        <v>19354.746958000011</v>
      </c>
      <c r="X126" s="92">
        <f t="shared" si="41"/>
        <v>18605</v>
      </c>
      <c r="Y126" s="6">
        <f t="shared" si="46"/>
        <v>749.74695800001064</v>
      </c>
      <c r="Z126" s="4">
        <f t="shared" si="35"/>
        <v>4.0298143402311748E-2</v>
      </c>
      <c r="AA126" s="4">
        <f t="shared" si="33"/>
        <v>6.6015239522487779E-2</v>
      </c>
      <c r="AB126" s="117">
        <f t="shared" si="34"/>
        <v>0.1268984402222223</v>
      </c>
    </row>
    <row r="127" spans="1:28">
      <c r="A127" s="104" t="s">
        <v>458</v>
      </c>
      <c r="B127">
        <v>135</v>
      </c>
      <c r="C127" s="2">
        <v>142.59</v>
      </c>
      <c r="D127" s="3">
        <v>0.94630000000000003</v>
      </c>
      <c r="E127" s="1">
        <f t="shared" si="42"/>
        <v>0.21995527800000003</v>
      </c>
      <c r="F127" s="148">
        <f t="shared" si="37"/>
        <v>9.0760688888888844E-2</v>
      </c>
      <c r="G127" s="9"/>
      <c r="H127" s="40">
        <f t="shared" si="38"/>
        <v>12.252692999999994</v>
      </c>
      <c r="I127" t="s">
        <v>7</v>
      </c>
      <c r="J127" s="92" t="s">
        <v>459</v>
      </c>
      <c r="K127" s="82">
        <f t="shared" si="28"/>
        <v>43655</v>
      </c>
      <c r="L127" s="83" t="str">
        <f t="shared" ca="1" si="29"/>
        <v>2019/12/31</v>
      </c>
      <c r="M127" s="81">
        <f t="shared" ca="1" si="30"/>
        <v>23760</v>
      </c>
      <c r="N127" s="105">
        <f t="shared" ca="1" si="31"/>
        <v>0.18822529229797971</v>
      </c>
      <c r="O127" s="85">
        <f t="shared" si="39"/>
        <v>134.932917</v>
      </c>
      <c r="P127" s="85">
        <f t="shared" si="26"/>
        <v>-6.7082999999996673E-2</v>
      </c>
      <c r="Q127" s="88">
        <f t="shared" si="43"/>
        <v>0.89955278000000005</v>
      </c>
      <c r="R127" s="6">
        <f t="shared" si="47"/>
        <v>12963.650000000009</v>
      </c>
      <c r="S127" s="101">
        <f t="shared" si="40"/>
        <v>12267.501995000008</v>
      </c>
      <c r="T127" s="101"/>
      <c r="U127" s="108"/>
      <c r="V127" s="102">
        <f t="shared" si="44"/>
        <v>7247.8200000000006</v>
      </c>
      <c r="W127" s="102">
        <f t="shared" si="45"/>
        <v>19515.321995000009</v>
      </c>
      <c r="X127" s="92">
        <f t="shared" si="41"/>
        <v>18740</v>
      </c>
      <c r="Y127" s="6">
        <f t="shared" si="46"/>
        <v>775.32199500000934</v>
      </c>
      <c r="Z127" s="4">
        <f t="shared" si="35"/>
        <v>4.1372571771612021E-2</v>
      </c>
      <c r="AA127" s="4">
        <f t="shared" si="33"/>
        <v>6.7465180235604327E-2</v>
      </c>
      <c r="AB127" s="117">
        <f t="shared" si="34"/>
        <v>0.1291945891111112</v>
      </c>
    </row>
    <row r="128" spans="1:28">
      <c r="A128" s="104" t="s">
        <v>460</v>
      </c>
      <c r="B128">
        <v>135</v>
      </c>
      <c r="C128" s="2">
        <v>143.59</v>
      </c>
      <c r="D128" s="3">
        <v>0.93969999999999998</v>
      </c>
      <c r="E128" s="1">
        <f t="shared" si="42"/>
        <v>0.21995434866666669</v>
      </c>
      <c r="F128" s="148">
        <f t="shared" si="37"/>
        <v>9.8410318518518516E-2</v>
      </c>
      <c r="G128" s="9"/>
      <c r="H128" s="40">
        <f t="shared" si="38"/>
        <v>13.285392999999999</v>
      </c>
      <c r="I128" t="s">
        <v>7</v>
      </c>
      <c r="J128" s="92" t="s">
        <v>461</v>
      </c>
      <c r="K128" s="82">
        <f t="shared" si="28"/>
        <v>43656</v>
      </c>
      <c r="L128" s="83" t="str">
        <f t="shared" ca="1" si="29"/>
        <v>2019/12/31</v>
      </c>
      <c r="M128" s="81">
        <f t="shared" ca="1" si="30"/>
        <v>23625</v>
      </c>
      <c r="N128" s="105">
        <f t="shared" ca="1" si="31"/>
        <v>0.20525580719576716</v>
      </c>
      <c r="O128" s="85">
        <f t="shared" si="39"/>
        <v>134.931523</v>
      </c>
      <c r="P128" s="85">
        <f t="shared" si="26"/>
        <v>-6.8477000000001453E-2</v>
      </c>
      <c r="Q128" s="88">
        <f t="shared" si="43"/>
        <v>0.89954348666666661</v>
      </c>
      <c r="R128" s="6">
        <f t="shared" si="47"/>
        <v>13107.240000000009</v>
      </c>
      <c r="S128" s="101">
        <f t="shared" si="40"/>
        <v>12316.873428000008</v>
      </c>
      <c r="T128" s="101"/>
      <c r="U128" s="108"/>
      <c r="V128" s="102">
        <f t="shared" si="44"/>
        <v>7247.8200000000006</v>
      </c>
      <c r="W128" s="102">
        <f t="shared" si="45"/>
        <v>19564.69342800001</v>
      </c>
      <c r="X128" s="92">
        <f t="shared" si="41"/>
        <v>18875</v>
      </c>
      <c r="Y128" s="6">
        <f t="shared" si="46"/>
        <v>689.69342800000959</v>
      </c>
      <c r="Z128" s="4">
        <f t="shared" si="35"/>
        <v>3.6540049165563415E-2</v>
      </c>
      <c r="AA128" s="4">
        <f t="shared" si="33"/>
        <v>5.9317343328305627E-2</v>
      </c>
      <c r="AB128" s="117">
        <f t="shared" si="34"/>
        <v>0.12154403014814817</v>
      </c>
    </row>
    <row r="129" spans="1:28">
      <c r="A129" s="104" t="s">
        <v>462</v>
      </c>
      <c r="B129">
        <v>135</v>
      </c>
      <c r="C129" s="2">
        <v>143.58000000000001</v>
      </c>
      <c r="D129" s="3">
        <v>0.93969999999999998</v>
      </c>
      <c r="E129" s="1">
        <f t="shared" si="42"/>
        <v>0.21994808400000004</v>
      </c>
      <c r="F129" s="148">
        <f t="shared" si="37"/>
        <v>9.8333822222222297E-2</v>
      </c>
      <c r="G129" s="9"/>
      <c r="H129" s="40">
        <f t="shared" si="38"/>
        <v>13.27506600000001</v>
      </c>
      <c r="I129" t="s">
        <v>7</v>
      </c>
      <c r="J129" s="92" t="s">
        <v>463</v>
      </c>
      <c r="K129" s="82">
        <f t="shared" si="28"/>
        <v>43657</v>
      </c>
      <c r="L129" s="83" t="str">
        <f t="shared" ca="1" si="29"/>
        <v>2019/12/31</v>
      </c>
      <c r="M129" s="81">
        <f t="shared" ca="1" si="30"/>
        <v>23490</v>
      </c>
      <c r="N129" s="105">
        <f t="shared" ca="1" si="31"/>
        <v>0.20627497190293756</v>
      </c>
      <c r="O129" s="85">
        <f t="shared" si="39"/>
        <v>134.92212600000002</v>
      </c>
      <c r="P129" s="85">
        <f t="shared" si="26"/>
        <v>-7.7873999999980015E-2</v>
      </c>
      <c r="Q129" s="88">
        <f t="shared" si="43"/>
        <v>0.89948084000000017</v>
      </c>
      <c r="R129" s="6">
        <f t="shared" si="47"/>
        <v>13250.820000000009</v>
      </c>
      <c r="S129" s="101">
        <f t="shared" si="40"/>
        <v>12451.795554000008</v>
      </c>
      <c r="T129" s="101"/>
      <c r="U129" s="108"/>
      <c r="V129" s="102">
        <f t="shared" si="44"/>
        <v>7247.8200000000006</v>
      </c>
      <c r="W129" s="102">
        <f t="shared" si="45"/>
        <v>19699.615554000007</v>
      </c>
      <c r="X129" s="92">
        <f t="shared" si="41"/>
        <v>19010</v>
      </c>
      <c r="Y129" s="6">
        <f t="shared" si="46"/>
        <v>689.61555400000725</v>
      </c>
      <c r="Z129" s="4">
        <f t="shared" si="35"/>
        <v>3.6276462598632708E-2</v>
      </c>
      <c r="AA129" s="4">
        <f t="shared" si="33"/>
        <v>5.8629909931662949E-2</v>
      </c>
      <c r="AB129" s="117">
        <f t="shared" si="34"/>
        <v>0.12161426177777775</v>
      </c>
    </row>
    <row r="130" spans="1:28">
      <c r="A130" s="104" t="s">
        <v>464</v>
      </c>
      <c r="B130">
        <v>135</v>
      </c>
      <c r="C130" s="2">
        <v>143.04</v>
      </c>
      <c r="D130" s="3">
        <v>0.94330000000000003</v>
      </c>
      <c r="E130" s="1">
        <f t="shared" si="42"/>
        <v>0.21995308800000002</v>
      </c>
      <c r="F130" s="148">
        <f t="shared" ref="F130:F138" si="48">IF(G130="",($F$1*C130-B130)/B130,H130/B130)</f>
        <v>9.4203022222222058E-2</v>
      </c>
      <c r="G130" s="9"/>
      <c r="H130" s="40">
        <f t="shared" ref="H130:H138" si="49">IF(G130="",$F$1*C130-B130,G130-B130)</f>
        <v>12.717407999999978</v>
      </c>
      <c r="I130" t="s">
        <v>7</v>
      </c>
      <c r="J130" s="92" t="s">
        <v>465</v>
      </c>
      <c r="K130" s="82">
        <f t="shared" si="28"/>
        <v>43658</v>
      </c>
      <c r="L130" s="83" t="str">
        <f t="shared" ca="1" si="29"/>
        <v>2019/12/31</v>
      </c>
      <c r="M130" s="81">
        <f t="shared" ca="1" si="30"/>
        <v>23355</v>
      </c>
      <c r="N130" s="105">
        <f t="shared" ca="1" si="31"/>
        <v>0.19875204110468814</v>
      </c>
      <c r="O130" s="85">
        <f t="shared" ref="O130:O138" si="50">D130*C130</f>
        <v>134.929632</v>
      </c>
      <c r="P130" s="85">
        <f t="shared" ref="P130:P141" si="51">O130-B130</f>
        <v>-7.0368000000001985E-2</v>
      </c>
      <c r="Q130" s="88">
        <f t="shared" si="43"/>
        <v>0.89953088000000003</v>
      </c>
      <c r="R130" s="6">
        <f t="shared" si="47"/>
        <v>13393.86000000001</v>
      </c>
      <c r="S130" s="101">
        <f t="shared" ref="S130:S138" si="52">R130*D130</f>
        <v>12634.42813800001</v>
      </c>
      <c r="T130" s="101"/>
      <c r="U130" s="108"/>
      <c r="V130" s="102">
        <f t="shared" si="44"/>
        <v>7247.8200000000006</v>
      </c>
      <c r="W130" s="102">
        <f t="shared" si="45"/>
        <v>19882.24813800001</v>
      </c>
      <c r="X130" s="92">
        <f t="shared" si="41"/>
        <v>19145</v>
      </c>
      <c r="Y130" s="6">
        <f t="shared" si="46"/>
        <v>737.24813800000993</v>
      </c>
      <c r="Z130" s="4">
        <f t="shared" si="35"/>
        <v>3.8508651762862778E-2</v>
      </c>
      <c r="AA130" s="4">
        <f t="shared" si="33"/>
        <v>6.1968309969254065E-2</v>
      </c>
      <c r="AB130" s="117">
        <f t="shared" si="34"/>
        <v>0.12575006577777798</v>
      </c>
    </row>
    <row r="131" spans="1:28">
      <c r="A131" s="104" t="s">
        <v>482</v>
      </c>
      <c r="B131">
        <v>135</v>
      </c>
      <c r="C131" s="2">
        <v>141.28</v>
      </c>
      <c r="D131" s="3">
        <v>0.95499999999999996</v>
      </c>
      <c r="E131" s="1">
        <f t="shared" si="42"/>
        <v>0.21994826666666667</v>
      </c>
      <c r="F131" s="148">
        <f t="shared" si="48"/>
        <v>8.0739674074074078E-2</v>
      </c>
      <c r="G131" s="9"/>
      <c r="H131" s="40">
        <f t="shared" si="49"/>
        <v>10.899856</v>
      </c>
      <c r="I131" t="s">
        <v>7</v>
      </c>
      <c r="J131" s="92" t="s">
        <v>473</v>
      </c>
      <c r="K131" s="82">
        <f t="shared" ref="K131:K194" si="53">DATE(MID(J131,1,4),MID(J131,5,2),MID(J131,7,2))</f>
        <v>43661</v>
      </c>
      <c r="L131" s="83" t="str">
        <f t="shared" ref="L131:L165" ca="1" si="54">IF(LEN(J131) &gt; 15,DATE(MID(J131,12,4),MID(J131,16,2),MID(J131,18,2)),TEXT(TODAY(),"yyyy/m/d"))</f>
        <v>2019/12/31</v>
      </c>
      <c r="M131" s="81">
        <f t="shared" ref="M131:M194" ca="1" si="55">(L131-K131+1)*B131</f>
        <v>22950</v>
      </c>
      <c r="N131" s="105">
        <f t="shared" ref="N131:N165" ca="1" si="56">H131/M131*365</f>
        <v>0.17335282962962964</v>
      </c>
      <c r="O131" s="85">
        <f t="shared" si="50"/>
        <v>134.92239999999998</v>
      </c>
      <c r="P131" s="85">
        <f t="shared" si="51"/>
        <v>-7.7600000000018099E-2</v>
      </c>
      <c r="Q131" s="88">
        <f t="shared" si="43"/>
        <v>0.89948266666666654</v>
      </c>
      <c r="R131" s="6">
        <f t="shared" si="47"/>
        <v>13535.14000000001</v>
      </c>
      <c r="S131" s="101">
        <f t="shared" si="52"/>
        <v>12926.058700000009</v>
      </c>
      <c r="T131" s="101"/>
      <c r="U131" s="108"/>
      <c r="V131" s="102">
        <f t="shared" si="44"/>
        <v>7247.8200000000006</v>
      </c>
      <c r="W131" s="102">
        <f t="shared" si="45"/>
        <v>20173.878700000008</v>
      </c>
      <c r="X131" s="92">
        <f t="shared" ref="X131:X138" si="57">X130+B131</f>
        <v>19280</v>
      </c>
      <c r="Y131" s="6">
        <f t="shared" si="46"/>
        <v>893.87870000000839</v>
      </c>
      <c r="Z131" s="4">
        <f t="shared" si="35"/>
        <v>4.6363003112033674E-2</v>
      </c>
      <c r="AA131" s="4">
        <f t="shared" ref="AA131:AA136" si="58">S131/(X131-V131)-1</f>
        <v>7.4290668856350939E-2</v>
      </c>
      <c r="AB131" s="117">
        <f t="shared" ref="AB131:AB194" si="59">IF(E131-F131&lt;0,"达成",E131-F131)</f>
        <v>0.13920859259259261</v>
      </c>
    </row>
    <row r="132" spans="1:28">
      <c r="A132" s="104" t="s">
        <v>483</v>
      </c>
      <c r="B132">
        <v>135</v>
      </c>
      <c r="C132" s="2">
        <v>141.09</v>
      </c>
      <c r="D132" s="3">
        <v>0.95640000000000003</v>
      </c>
      <c r="E132" s="1">
        <f t="shared" si="42"/>
        <v>0.21995898400000002</v>
      </c>
      <c r="F132" s="148">
        <f t="shared" si="48"/>
        <v>7.9286244444444445E-2</v>
      </c>
      <c r="G132" s="9"/>
      <c r="H132" s="40">
        <f t="shared" si="49"/>
        <v>10.703643</v>
      </c>
      <c r="I132" t="s">
        <v>7</v>
      </c>
      <c r="J132" s="92" t="s">
        <v>475</v>
      </c>
      <c r="K132" s="82">
        <f t="shared" si="53"/>
        <v>43662</v>
      </c>
      <c r="L132" s="83" t="str">
        <f t="shared" ca="1" si="54"/>
        <v>2019/12/31</v>
      </c>
      <c r="M132" s="81">
        <f t="shared" ca="1" si="55"/>
        <v>22815</v>
      </c>
      <c r="N132" s="105">
        <f t="shared" ca="1" si="56"/>
        <v>0.17123952202498355</v>
      </c>
      <c r="O132" s="85">
        <f t="shared" si="50"/>
        <v>134.93847600000001</v>
      </c>
      <c r="P132" s="85">
        <f t="shared" si="51"/>
        <v>-6.1523999999991474E-2</v>
      </c>
      <c r="Q132" s="88">
        <f t="shared" si="43"/>
        <v>0.89958984000000008</v>
      </c>
      <c r="R132" s="6">
        <f t="shared" si="47"/>
        <v>13676.23000000001</v>
      </c>
      <c r="S132" s="101">
        <f t="shared" si="52"/>
        <v>13079.946372000011</v>
      </c>
      <c r="T132" s="101"/>
      <c r="U132" s="108"/>
      <c r="V132" s="102">
        <f t="shared" si="44"/>
        <v>7247.8200000000006</v>
      </c>
      <c r="W132" s="102">
        <f t="shared" si="45"/>
        <v>20327.766372000013</v>
      </c>
      <c r="X132" s="92">
        <f t="shared" si="57"/>
        <v>19415</v>
      </c>
      <c r="Y132" s="6">
        <f t="shared" si="46"/>
        <v>912.76637200001278</v>
      </c>
      <c r="Z132" s="4">
        <f t="shared" ref="Z132:Z136" si="60">W132/X132-1</f>
        <v>4.7013462374453363E-2</v>
      </c>
      <c r="AA132" s="4">
        <f t="shared" si="58"/>
        <v>7.5018728415295222E-2</v>
      </c>
      <c r="AB132" s="117">
        <f t="shared" si="59"/>
        <v>0.14067273955555559</v>
      </c>
    </row>
    <row r="133" spans="1:28">
      <c r="A133" s="104" t="s">
        <v>484</v>
      </c>
      <c r="B133">
        <v>135</v>
      </c>
      <c r="C133" s="2">
        <v>141.15</v>
      </c>
      <c r="D133" s="3">
        <v>0.95599999999999996</v>
      </c>
      <c r="E133" s="1">
        <f t="shared" si="42"/>
        <v>0.21995960000000003</v>
      </c>
      <c r="F133" s="148">
        <f t="shared" si="48"/>
        <v>7.9745222222222176E-2</v>
      </c>
      <c r="G133" s="9"/>
      <c r="H133" s="40">
        <f t="shared" si="49"/>
        <v>10.765604999999994</v>
      </c>
      <c r="I133" t="s">
        <v>7</v>
      </c>
      <c r="J133" s="92" t="s">
        <v>477</v>
      </c>
      <c r="K133" s="82">
        <f t="shared" si="53"/>
        <v>43663</v>
      </c>
      <c r="L133" s="83" t="str">
        <f t="shared" ca="1" si="54"/>
        <v>2019/12/31</v>
      </c>
      <c r="M133" s="81">
        <f t="shared" ca="1" si="55"/>
        <v>22680</v>
      </c>
      <c r="N133" s="105">
        <f t="shared" ca="1" si="56"/>
        <v>0.17325598875661366</v>
      </c>
      <c r="O133" s="85">
        <f t="shared" si="50"/>
        <v>134.93940000000001</v>
      </c>
      <c r="P133" s="85">
        <f t="shared" si="51"/>
        <v>-6.059999999999377E-2</v>
      </c>
      <c r="Q133" s="88">
        <f t="shared" si="43"/>
        <v>0.89959600000000006</v>
      </c>
      <c r="R133" s="6">
        <f t="shared" si="47"/>
        <v>13817.38000000001</v>
      </c>
      <c r="S133" s="101">
        <f t="shared" si="52"/>
        <v>13209.415280000008</v>
      </c>
      <c r="T133" s="101"/>
      <c r="U133" s="108"/>
      <c r="V133" s="102">
        <f t="shared" si="44"/>
        <v>7247.8200000000006</v>
      </c>
      <c r="W133" s="102">
        <f t="shared" si="45"/>
        <v>20457.235280000008</v>
      </c>
      <c r="X133" s="92">
        <f t="shared" si="57"/>
        <v>19550</v>
      </c>
      <c r="Y133" s="6">
        <f t="shared" si="46"/>
        <v>907.23528000000806</v>
      </c>
      <c r="Z133" s="4">
        <f t="shared" si="60"/>
        <v>4.6405896675192126E-2</v>
      </c>
      <c r="AA133" s="4">
        <f t="shared" si="58"/>
        <v>7.3745895442922205E-2</v>
      </c>
      <c r="AB133" s="117">
        <f t="shared" si="59"/>
        <v>0.14021437777777784</v>
      </c>
    </row>
    <row r="134" spans="1:28">
      <c r="A134" s="104" t="s">
        <v>485</v>
      </c>
      <c r="B134">
        <v>135</v>
      </c>
      <c r="C134" s="2">
        <v>143.43</v>
      </c>
      <c r="D134" s="3">
        <v>0.94069999999999998</v>
      </c>
      <c r="E134" s="1">
        <f t="shared" si="42"/>
        <v>0.21994973400000001</v>
      </c>
      <c r="F134" s="148">
        <f t="shared" si="48"/>
        <v>9.7186377777777749E-2</v>
      </c>
      <c r="G134" s="9"/>
      <c r="H134" s="40">
        <f t="shared" si="49"/>
        <v>13.120160999999996</v>
      </c>
      <c r="I134" t="s">
        <v>7</v>
      </c>
      <c r="J134" s="92" t="s">
        <v>479</v>
      </c>
      <c r="K134" s="82">
        <f t="shared" si="53"/>
        <v>43664</v>
      </c>
      <c r="L134" s="83" t="str">
        <f t="shared" ca="1" si="54"/>
        <v>2019/12/31</v>
      </c>
      <c r="M134" s="81">
        <f t="shared" ca="1" si="55"/>
        <v>22545</v>
      </c>
      <c r="N134" s="105">
        <f t="shared" ca="1" si="56"/>
        <v>0.21241334065202919</v>
      </c>
      <c r="O134" s="85">
        <f t="shared" si="50"/>
        <v>134.924601</v>
      </c>
      <c r="P134" s="85">
        <f t="shared" si="51"/>
        <v>-7.5399000000004435E-2</v>
      </c>
      <c r="Q134" s="88">
        <f t="shared" si="43"/>
        <v>0.89949733999999992</v>
      </c>
      <c r="R134" s="6">
        <f t="shared" si="47"/>
        <v>13960.81000000001</v>
      </c>
      <c r="S134" s="101">
        <f t="shared" si="52"/>
        <v>13132.93396700001</v>
      </c>
      <c r="T134" s="101"/>
      <c r="U134" s="108"/>
      <c r="V134" s="102">
        <f t="shared" si="44"/>
        <v>7247.8200000000006</v>
      </c>
      <c r="W134" s="102">
        <f t="shared" si="45"/>
        <v>20380.753967000011</v>
      </c>
      <c r="X134" s="92">
        <f t="shared" si="57"/>
        <v>19685</v>
      </c>
      <c r="Y134" s="6">
        <f t="shared" si="46"/>
        <v>695.75396700001147</v>
      </c>
      <c r="Z134" s="4">
        <f t="shared" si="60"/>
        <v>3.5344372212344988E-2</v>
      </c>
      <c r="AA134" s="4">
        <f t="shared" si="58"/>
        <v>5.5941456745018492E-2</v>
      </c>
      <c r="AB134" s="117">
        <f t="shared" si="59"/>
        <v>0.12276335622222226</v>
      </c>
    </row>
    <row r="135" spans="1:28">
      <c r="A135" s="104" t="s">
        <v>486</v>
      </c>
      <c r="B135">
        <v>135</v>
      </c>
      <c r="C135" s="2">
        <v>142.47999999999999</v>
      </c>
      <c r="D135" s="3">
        <v>0.94699999999999995</v>
      </c>
      <c r="E135" s="1">
        <f t="shared" si="42"/>
        <v>0.21995237333333334</v>
      </c>
      <c r="F135" s="148">
        <f t="shared" si="48"/>
        <v>8.9919229629629588E-2</v>
      </c>
      <c r="G135" s="9"/>
      <c r="H135" s="40">
        <f t="shared" si="49"/>
        <v>12.139095999999995</v>
      </c>
      <c r="I135" t="s">
        <v>7</v>
      </c>
      <c r="J135" s="92" t="s">
        <v>481</v>
      </c>
      <c r="K135" s="82">
        <f t="shared" si="53"/>
        <v>43665</v>
      </c>
      <c r="L135" s="83" t="str">
        <f t="shared" ca="1" si="54"/>
        <v>2019/12/31</v>
      </c>
      <c r="M135" s="81">
        <f t="shared" ca="1" si="55"/>
        <v>22410</v>
      </c>
      <c r="N135" s="105">
        <f t="shared" ca="1" si="56"/>
        <v>0.19771396876394456</v>
      </c>
      <c r="O135" s="85">
        <f t="shared" si="50"/>
        <v>134.92855999999998</v>
      </c>
      <c r="P135" s="85">
        <f t="shared" si="51"/>
        <v>-7.1440000000023929E-2</v>
      </c>
      <c r="Q135" s="88">
        <f t="shared" si="43"/>
        <v>0.89952373333333313</v>
      </c>
      <c r="R135" s="6">
        <f t="shared" si="47"/>
        <v>14103.29000000001</v>
      </c>
      <c r="S135" s="101">
        <f t="shared" si="52"/>
        <v>13355.815630000008</v>
      </c>
      <c r="T135" s="101"/>
      <c r="U135" s="108"/>
      <c r="V135" s="102">
        <f t="shared" si="44"/>
        <v>7247.8200000000006</v>
      </c>
      <c r="W135" s="102">
        <f t="shared" si="45"/>
        <v>20603.635630000008</v>
      </c>
      <c r="X135" s="92">
        <f t="shared" si="57"/>
        <v>19820</v>
      </c>
      <c r="Y135" s="6">
        <f t="shared" si="46"/>
        <v>783.63563000000795</v>
      </c>
      <c r="Z135" s="4">
        <f t="shared" si="60"/>
        <v>3.9537620080726921E-2</v>
      </c>
      <c r="AA135" s="4">
        <f t="shared" si="58"/>
        <v>6.2330926696882116E-2</v>
      </c>
      <c r="AB135" s="117">
        <f t="shared" si="59"/>
        <v>0.13003314370370375</v>
      </c>
    </row>
    <row r="136" spans="1:28">
      <c r="A136" s="104" t="s">
        <v>487</v>
      </c>
      <c r="B136">
        <v>960</v>
      </c>
      <c r="C136" s="2">
        <v>1024.6199999999999</v>
      </c>
      <c r="D136" s="3">
        <v>0.93640000000000001</v>
      </c>
      <c r="E136" s="1">
        <f t="shared" si="42"/>
        <v>0.29000000000000004</v>
      </c>
      <c r="F136" s="148">
        <f t="shared" si="48"/>
        <v>0.1022136187499998</v>
      </c>
      <c r="H136" s="40">
        <f t="shared" si="49"/>
        <v>98.125073999999813</v>
      </c>
      <c r="I136" t="s">
        <v>7</v>
      </c>
      <c r="J136" s="92" t="s">
        <v>488</v>
      </c>
      <c r="K136" s="82">
        <f t="shared" si="53"/>
        <v>43668</v>
      </c>
      <c r="L136" s="83" t="str">
        <f t="shared" ca="1" si="54"/>
        <v>2019/12/31</v>
      </c>
      <c r="M136" s="81">
        <f t="shared" ca="1" si="55"/>
        <v>156480</v>
      </c>
      <c r="N136" s="105">
        <f t="shared" ca="1" si="56"/>
        <v>0.22888325671012227</v>
      </c>
      <c r="O136" s="85">
        <f t="shared" si="50"/>
        <v>959.45416799999987</v>
      </c>
      <c r="P136" s="85">
        <f t="shared" si="51"/>
        <v>-0.54583200000013221</v>
      </c>
      <c r="Q136" s="88">
        <v>1.6</v>
      </c>
      <c r="R136" s="6">
        <f t="shared" si="47"/>
        <v>15127.910000000011</v>
      </c>
      <c r="S136" s="101">
        <f t="shared" si="52"/>
        <v>14165.77492400001</v>
      </c>
      <c r="T136" s="101"/>
      <c r="U136" s="108"/>
      <c r="V136" s="102">
        <f t="shared" si="44"/>
        <v>7247.8200000000006</v>
      </c>
      <c r="W136" s="102">
        <f t="shared" si="45"/>
        <v>21413.594924000012</v>
      </c>
      <c r="X136" s="92">
        <f t="shared" si="57"/>
        <v>20780</v>
      </c>
      <c r="Y136" s="6">
        <f t="shared" si="46"/>
        <v>633.59492400001182</v>
      </c>
      <c r="Z136" s="4">
        <f t="shared" si="60"/>
        <v>3.0490612319538535E-2</v>
      </c>
      <c r="AA136" s="4">
        <f t="shared" si="58"/>
        <v>4.6821349110047983E-2</v>
      </c>
      <c r="AB136" s="117">
        <f t="shared" si="59"/>
        <v>0.18778638125000024</v>
      </c>
    </row>
    <row r="137" spans="1:28">
      <c r="A137" s="104" t="s">
        <v>489</v>
      </c>
      <c r="B137">
        <v>240</v>
      </c>
      <c r="C137" s="2">
        <v>253.9</v>
      </c>
      <c r="D137" s="3">
        <v>0.94479999999999997</v>
      </c>
      <c r="E137" s="1">
        <f t="shared" si="42"/>
        <v>0.28992314666666663</v>
      </c>
      <c r="F137" s="148">
        <f t="shared" si="48"/>
        <v>9.2510541666666529E-2</v>
      </c>
      <c r="H137" s="40">
        <f t="shared" si="49"/>
        <v>22.202529999999967</v>
      </c>
      <c r="I137" t="s">
        <v>7</v>
      </c>
      <c r="J137" s="92" t="s">
        <v>490</v>
      </c>
      <c r="K137" s="82">
        <f t="shared" si="53"/>
        <v>43669</v>
      </c>
      <c r="L137" s="83" t="str">
        <f t="shared" ca="1" si="54"/>
        <v>2019/12/31</v>
      </c>
      <c r="M137" s="81">
        <f t="shared" ca="1" si="55"/>
        <v>38880</v>
      </c>
      <c r="N137" s="105">
        <f t="shared" ca="1" si="56"/>
        <v>0.20843424511316841</v>
      </c>
      <c r="O137" s="85">
        <f t="shared" si="50"/>
        <v>239.88471999999999</v>
      </c>
      <c r="P137" s="85">
        <f t="shared" si="51"/>
        <v>-0.11528000000001271</v>
      </c>
      <c r="Q137" s="88">
        <f t="shared" si="43"/>
        <v>1.5992314666666665</v>
      </c>
      <c r="R137" s="6">
        <f t="shared" si="47"/>
        <v>15381.81000000001</v>
      </c>
      <c r="S137" s="101">
        <f t="shared" si="52"/>
        <v>14532.73408800001</v>
      </c>
      <c r="T137" s="101"/>
      <c r="U137" s="108"/>
      <c r="V137" s="102">
        <f t="shared" ref="V137" si="61">U137+V136</f>
        <v>7247.8200000000006</v>
      </c>
      <c r="W137" s="102">
        <f t="shared" ref="W137" si="62">S137+V137</f>
        <v>21780.554088000012</v>
      </c>
      <c r="X137" s="92">
        <f t="shared" si="57"/>
        <v>21020</v>
      </c>
      <c r="Y137" s="6">
        <f t="shared" ref="Y137" si="63">W137-X137</f>
        <v>760.55408800001169</v>
      </c>
      <c r="Z137" s="4">
        <f t="shared" ref="Z137" si="64">W137/X137-1</f>
        <v>3.618240190295019E-2</v>
      </c>
      <c r="AA137" s="4">
        <f t="shared" ref="AA137" si="65">S137/(X137-V137)-1</f>
        <v>5.5223943340851678E-2</v>
      </c>
      <c r="AB137" s="117">
        <f t="shared" si="59"/>
        <v>0.1974126050000001</v>
      </c>
    </row>
    <row r="138" spans="1:28">
      <c r="A138" s="104" t="s">
        <v>495</v>
      </c>
      <c r="B138">
        <v>240</v>
      </c>
      <c r="C138" s="2">
        <v>251.55</v>
      </c>
      <c r="D138" s="3">
        <v>0.9536</v>
      </c>
      <c r="E138" s="1">
        <f t="shared" ref="E138" si="66">10%*Q138+13%</f>
        <v>0.28991872000000002</v>
      </c>
      <c r="F138" s="148">
        <f t="shared" si="48"/>
        <v>8.239868750000004E-2</v>
      </c>
      <c r="H138" s="40">
        <f t="shared" si="49"/>
        <v>19.77568500000001</v>
      </c>
      <c r="I138" t="s">
        <v>7</v>
      </c>
      <c r="J138" s="92" t="s">
        <v>494</v>
      </c>
      <c r="K138" s="82">
        <f t="shared" si="53"/>
        <v>43670</v>
      </c>
      <c r="L138" s="83" t="str">
        <f t="shared" ca="1" si="54"/>
        <v>2019/12/31</v>
      </c>
      <c r="M138" s="81">
        <f t="shared" ca="1" si="55"/>
        <v>38640</v>
      </c>
      <c r="N138" s="105">
        <f t="shared" ca="1" si="56"/>
        <v>0.1868044778726709</v>
      </c>
      <c r="O138" s="85">
        <f t="shared" si="50"/>
        <v>239.87808000000001</v>
      </c>
      <c r="P138" s="85">
        <f t="shared" si="51"/>
        <v>-0.1219199999999887</v>
      </c>
      <c r="Q138" s="88">
        <f t="shared" ref="Q138" si="67">O138/150</f>
        <v>1.5991872</v>
      </c>
      <c r="R138" s="6">
        <f t="shared" si="47"/>
        <v>15633.36000000001</v>
      </c>
      <c r="S138" s="101">
        <f t="shared" si="52"/>
        <v>14907.972096000009</v>
      </c>
      <c r="T138" s="101"/>
      <c r="U138" s="108"/>
      <c r="V138" s="102">
        <f t="shared" ref="V138" si="68">U138+V137</f>
        <v>7247.8200000000006</v>
      </c>
      <c r="W138" s="102">
        <f t="shared" ref="W138" si="69">S138+V138</f>
        <v>22155.792096000008</v>
      </c>
      <c r="X138" s="92">
        <f t="shared" si="57"/>
        <v>21260</v>
      </c>
      <c r="Y138" s="6">
        <f t="shared" ref="Y138" si="70">W138-X138</f>
        <v>895.79209600000831</v>
      </c>
      <c r="Z138" s="4">
        <f t="shared" ref="Z138" si="71">W138/X138-1</f>
        <v>4.2135093885230956E-2</v>
      </c>
      <c r="AA138" s="4">
        <f t="shared" ref="AA138" si="72">S138/(X138-V138)-1</f>
        <v>6.3929531022296926E-2</v>
      </c>
      <c r="AB138" s="117">
        <f t="shared" si="59"/>
        <v>0.20752003249999998</v>
      </c>
    </row>
    <row r="139" spans="1:28">
      <c r="A139" s="104" t="s">
        <v>502</v>
      </c>
      <c r="B139">
        <v>135</v>
      </c>
      <c r="C139" s="2">
        <v>140.99</v>
      </c>
      <c r="D139" s="3">
        <v>0.95699999999999996</v>
      </c>
      <c r="E139" s="1">
        <f t="shared" ref="E139:E141" si="73">10%*Q139+13%</f>
        <v>0.21995162000000001</v>
      </c>
      <c r="F139" s="148">
        <f t="shared" ref="F139:F141" si="74">IF(G139="",($F$1*C139-B139)/B139,H139/B139)</f>
        <v>7.8521281481481409E-2</v>
      </c>
      <c r="H139" s="40">
        <f t="shared" ref="H139:H141" si="75">IF(G139="",$F$1*C139-B139,G139-B139)</f>
        <v>10.60037299999999</v>
      </c>
      <c r="I139" t="s">
        <v>7</v>
      </c>
      <c r="J139" s="92" t="s">
        <v>497</v>
      </c>
      <c r="K139" s="82">
        <f t="shared" si="53"/>
        <v>43671</v>
      </c>
      <c r="L139" s="83" t="str">
        <f t="shared" ca="1" si="54"/>
        <v>2019/12/31</v>
      </c>
      <c r="M139" s="81">
        <f t="shared" ca="1" si="55"/>
        <v>21600</v>
      </c>
      <c r="N139" s="105">
        <f t="shared" ca="1" si="56"/>
        <v>0.17912667337962948</v>
      </c>
      <c r="O139" s="85">
        <f t="shared" ref="O139:O141" si="76">D139*C139</f>
        <v>134.92743000000002</v>
      </c>
      <c r="P139" s="85">
        <f t="shared" si="51"/>
        <v>-7.2569999999984702E-2</v>
      </c>
      <c r="Q139" s="88">
        <f t="shared" ref="Q139:Q140" si="77">O139/150</f>
        <v>0.8995162000000001</v>
      </c>
      <c r="R139" s="6">
        <f t="shared" ref="R139:R140" si="78">R138+C139-T139</f>
        <v>15774.350000000009</v>
      </c>
      <c r="S139" s="101">
        <f t="shared" ref="S139:S140" si="79">R139*D139</f>
        <v>15096.052950000008</v>
      </c>
      <c r="T139" s="101"/>
      <c r="U139" s="108"/>
      <c r="V139" s="102">
        <f t="shared" ref="V139:V140" si="80">U139+V138</f>
        <v>7247.8200000000006</v>
      </c>
      <c r="W139" s="102">
        <f t="shared" ref="W139:W140" si="81">S139+V139</f>
        <v>22343.872950000008</v>
      </c>
      <c r="X139" s="92">
        <f t="shared" ref="X139:X140" si="82">X138+B139</f>
        <v>21395</v>
      </c>
      <c r="Y139" s="6">
        <f t="shared" ref="Y139:Y140" si="83">W139-X139</f>
        <v>948.87295000000813</v>
      </c>
      <c r="Z139" s="4">
        <f t="shared" ref="Z139:Z140" si="84">W139/X139-1</f>
        <v>4.4350219677495195E-2</v>
      </c>
      <c r="AA139" s="4">
        <f t="shared" ref="AA139:AA140" si="85">S139/(X139-V139)-1</f>
        <v>6.7071525915412655E-2</v>
      </c>
      <c r="AB139" s="117">
        <f t="shared" si="59"/>
        <v>0.14143033851851861</v>
      </c>
    </row>
    <row r="140" spans="1:28">
      <c r="A140" s="104" t="s">
        <v>503</v>
      </c>
      <c r="B140">
        <v>135</v>
      </c>
      <c r="C140" s="2">
        <v>140.77000000000001</v>
      </c>
      <c r="D140" s="3">
        <v>0.95850000000000002</v>
      </c>
      <c r="E140" s="1">
        <f t="shared" si="73"/>
        <v>0.21995203000000002</v>
      </c>
      <c r="F140" s="148">
        <f t="shared" si="74"/>
        <v>7.6838362962962911E-2</v>
      </c>
      <c r="H140" s="40">
        <f t="shared" si="75"/>
        <v>10.373178999999993</v>
      </c>
      <c r="I140" t="s">
        <v>7</v>
      </c>
      <c r="J140" s="92" t="s">
        <v>499</v>
      </c>
      <c r="K140" s="82">
        <f t="shared" si="53"/>
        <v>43672</v>
      </c>
      <c r="L140" s="83" t="str">
        <f t="shared" ca="1" si="54"/>
        <v>2019/12/31</v>
      </c>
      <c r="M140" s="81">
        <f t="shared" ca="1" si="55"/>
        <v>21465</v>
      </c>
      <c r="N140" s="105">
        <f t="shared" ca="1" si="56"/>
        <v>0.17638995271371991</v>
      </c>
      <c r="O140" s="85">
        <f t="shared" si="76"/>
        <v>134.92804500000003</v>
      </c>
      <c r="P140" s="85">
        <f t="shared" si="51"/>
        <v>-7.1954999999974234E-2</v>
      </c>
      <c r="Q140" s="88">
        <f t="shared" si="77"/>
        <v>0.89952030000000016</v>
      </c>
      <c r="R140" s="6">
        <f t="shared" si="78"/>
        <v>15915.12000000001</v>
      </c>
      <c r="S140" s="101">
        <f t="shared" si="79"/>
        <v>15254.64252000001</v>
      </c>
      <c r="T140" s="101"/>
      <c r="U140" s="108"/>
      <c r="V140" s="102">
        <f t="shared" si="80"/>
        <v>7247.8200000000006</v>
      </c>
      <c r="W140" s="102">
        <f t="shared" si="81"/>
        <v>22502.462520000012</v>
      </c>
      <c r="X140" s="92">
        <f t="shared" si="82"/>
        <v>21530</v>
      </c>
      <c r="Y140" s="6">
        <f t="shared" si="83"/>
        <v>972.46252000001186</v>
      </c>
      <c r="Z140" s="4">
        <f t="shared" si="84"/>
        <v>4.5167790060381519E-2</v>
      </c>
      <c r="AA140" s="4">
        <f t="shared" si="85"/>
        <v>6.8089221673442779E-2</v>
      </c>
      <c r="AB140" s="117">
        <f t="shared" si="59"/>
        <v>0.1431136670370371</v>
      </c>
    </row>
    <row r="141" spans="1:28">
      <c r="A141" s="104" t="s">
        <v>504</v>
      </c>
      <c r="B141">
        <v>135</v>
      </c>
      <c r="C141" s="2">
        <v>140.80000000000001</v>
      </c>
      <c r="D141" s="3">
        <v>0.95830000000000004</v>
      </c>
      <c r="E141" s="1">
        <f t="shared" si="73"/>
        <v>0.2199524266666667</v>
      </c>
      <c r="F141" s="148">
        <f t="shared" si="74"/>
        <v>7.7067851851851985E-2</v>
      </c>
      <c r="H141" s="40">
        <f t="shared" si="75"/>
        <v>10.404160000000019</v>
      </c>
      <c r="I141" t="s">
        <v>7</v>
      </c>
      <c r="J141" s="92" t="s">
        <v>501</v>
      </c>
      <c r="K141" s="82">
        <f t="shared" si="53"/>
        <v>43675</v>
      </c>
      <c r="L141" s="83" t="str">
        <f t="shared" ca="1" si="54"/>
        <v>2019/12/31</v>
      </c>
      <c r="M141" s="81">
        <f t="shared" ca="1" si="55"/>
        <v>21060</v>
      </c>
      <c r="N141" s="105">
        <f t="shared" ca="1" si="56"/>
        <v>0.18031901234567932</v>
      </c>
      <c r="O141" s="85">
        <f t="shared" si="76"/>
        <v>134.92864000000003</v>
      </c>
      <c r="P141" s="85">
        <f t="shared" si="51"/>
        <v>-7.1359999999970114E-2</v>
      </c>
      <c r="Q141" s="88">
        <f t="shared" ref="Q141" si="86">O141/150</f>
        <v>0.89952426666666685</v>
      </c>
      <c r="R141" s="6">
        <f t="shared" ref="R141" si="87">R140+C141-T141</f>
        <v>16055.920000000009</v>
      </c>
      <c r="S141" s="101">
        <f t="shared" ref="S141" si="88">R141*D141</f>
        <v>15386.388136000009</v>
      </c>
      <c r="T141" s="101"/>
      <c r="U141" s="108"/>
      <c r="V141" s="102">
        <f t="shared" ref="V141" si="89">U141+V140</f>
        <v>7247.8200000000006</v>
      </c>
      <c r="W141" s="102">
        <f t="shared" ref="W141" si="90">S141+V141</f>
        <v>22634.208136000008</v>
      </c>
      <c r="X141" s="92">
        <f t="shared" ref="X141" si="91">X140+B141</f>
        <v>21665</v>
      </c>
      <c r="Y141" s="6">
        <f t="shared" ref="Y141" si="92">W141-X141</f>
        <v>969.20813600000838</v>
      </c>
      <c r="Z141" s="4">
        <f t="shared" ref="Z141" si="93">W141/X141-1</f>
        <v>4.4736124440341918E-2</v>
      </c>
      <c r="AA141" s="4">
        <f t="shared" ref="AA141" si="94">S141/(X141-V141)-1</f>
        <v>6.7225916302633859E-2</v>
      </c>
      <c r="AB141" s="117">
        <f t="shared" si="59"/>
        <v>0.1428845748148147</v>
      </c>
    </row>
    <row r="142" spans="1:28">
      <c r="A142" s="104" t="s">
        <v>514</v>
      </c>
      <c r="B142">
        <v>135</v>
      </c>
      <c r="C142" s="2">
        <v>140.06</v>
      </c>
      <c r="D142" s="3">
        <v>0.96340000000000003</v>
      </c>
      <c r="E142" s="1">
        <f t="shared" ref="E142:E145" si="95">10%*Q142+13%</f>
        <v>0.21995586933333333</v>
      </c>
      <c r="F142" s="148">
        <f t="shared" ref="F142:F145" si="96">IF(G142="",($F$1*C142-B142)/B142,H142/B142)</f>
        <v>7.1407125925925907E-2</v>
      </c>
      <c r="H142" s="40">
        <f t="shared" ref="H142:H145" si="97">IF(G142="",$F$1*C142-B142,G142-B142)</f>
        <v>9.639961999999997</v>
      </c>
      <c r="I142" t="s">
        <v>7</v>
      </c>
      <c r="J142" s="92" t="s">
        <v>507</v>
      </c>
      <c r="K142" s="82">
        <f t="shared" si="53"/>
        <v>43676</v>
      </c>
      <c r="L142" s="83" t="str">
        <f t="shared" ca="1" si="54"/>
        <v>2019/12/31</v>
      </c>
      <c r="M142" s="81">
        <f t="shared" ca="1" si="55"/>
        <v>20925</v>
      </c>
      <c r="N142" s="105">
        <f t="shared" ca="1" si="56"/>
        <v>0.16815226427718036</v>
      </c>
      <c r="O142" s="85">
        <f t="shared" ref="O142:O145" si="98">D142*C142</f>
        <v>134.93380400000001</v>
      </c>
      <c r="P142" s="85">
        <f t="shared" ref="P142:P145" si="99">O142-B142</f>
        <v>-6.6195999999990818E-2</v>
      </c>
      <c r="Q142" s="88">
        <f t="shared" ref="Q142:Q144" si="100">O142/150</f>
        <v>0.89955869333333338</v>
      </c>
      <c r="R142" s="6">
        <f t="shared" ref="R142:R145" si="101">R141+C142-T142</f>
        <v>16195.980000000009</v>
      </c>
      <c r="S142" s="101">
        <f t="shared" ref="S142:S145" si="102">R142*D142</f>
        <v>15603.207132000009</v>
      </c>
      <c r="T142" s="101"/>
      <c r="U142" s="108"/>
      <c r="V142" s="102">
        <f t="shared" ref="V142:V145" si="103">U142+V141</f>
        <v>7247.8200000000006</v>
      </c>
      <c r="W142" s="102">
        <f t="shared" ref="W142:W145" si="104">S142+V142</f>
        <v>22851.02713200001</v>
      </c>
      <c r="X142" s="92">
        <f t="shared" ref="X142:X145" si="105">X141+B142</f>
        <v>21800</v>
      </c>
      <c r="Y142" s="6">
        <f t="shared" ref="Y142:Y145" si="106">W142-X142</f>
        <v>1051.0271320000102</v>
      </c>
      <c r="Z142" s="4">
        <f t="shared" ref="Z142:Z145" si="107">W142/X142-1</f>
        <v>4.8212253761468427E-2</v>
      </c>
      <c r="AA142" s="4">
        <f t="shared" ref="AA142:AA145" si="108">S142/(X142-V142)-1</f>
        <v>7.2224720419896471E-2</v>
      </c>
      <c r="AB142" s="117">
        <f t="shared" si="59"/>
        <v>0.14854874340740742</v>
      </c>
    </row>
    <row r="143" spans="1:28">
      <c r="A143" s="104" t="s">
        <v>515</v>
      </c>
      <c r="B143">
        <v>135</v>
      </c>
      <c r="C143" s="2">
        <v>140.57</v>
      </c>
      <c r="D143" s="3">
        <v>0.95989999999999998</v>
      </c>
      <c r="E143" s="1">
        <f t="shared" si="95"/>
        <v>0.21995542866666667</v>
      </c>
      <c r="F143" s="148">
        <f t="shared" si="96"/>
        <v>7.5308437037036852E-2</v>
      </c>
      <c r="H143" s="40">
        <f t="shared" si="97"/>
        <v>10.166638999999975</v>
      </c>
      <c r="I143" t="s">
        <v>7</v>
      </c>
      <c r="J143" s="92" t="s">
        <v>509</v>
      </c>
      <c r="K143" s="82">
        <f t="shared" si="53"/>
        <v>43677</v>
      </c>
      <c r="L143" s="83" t="str">
        <f t="shared" ca="1" si="54"/>
        <v>2019/12/31</v>
      </c>
      <c r="M143" s="81">
        <f t="shared" ca="1" si="55"/>
        <v>20790</v>
      </c>
      <c r="N143" s="105">
        <f t="shared" ca="1" si="56"/>
        <v>0.17849077609427563</v>
      </c>
      <c r="O143" s="85">
        <f t="shared" si="98"/>
        <v>134.933143</v>
      </c>
      <c r="P143" s="85">
        <f t="shared" si="99"/>
        <v>-6.6856999999998834E-2</v>
      </c>
      <c r="Q143" s="88">
        <f t="shared" si="100"/>
        <v>0.8995542866666667</v>
      </c>
      <c r="R143" s="6">
        <f t="shared" si="101"/>
        <v>16336.550000000008</v>
      </c>
      <c r="S143" s="101">
        <f t="shared" si="102"/>
        <v>15681.454345000007</v>
      </c>
      <c r="T143" s="101"/>
      <c r="U143" s="108"/>
      <c r="V143" s="102">
        <f t="shared" si="103"/>
        <v>7247.8200000000006</v>
      </c>
      <c r="W143" s="102">
        <f t="shared" si="104"/>
        <v>22929.274345000009</v>
      </c>
      <c r="X143" s="92">
        <f t="shared" si="105"/>
        <v>21935</v>
      </c>
      <c r="Y143" s="6">
        <f t="shared" si="106"/>
        <v>994.27434500000891</v>
      </c>
      <c r="Z143" s="4">
        <f t="shared" si="107"/>
        <v>4.5328212673809487E-2</v>
      </c>
      <c r="AA143" s="4">
        <f t="shared" si="108"/>
        <v>6.769674947811688E-2</v>
      </c>
      <c r="AB143" s="117">
        <f t="shared" si="59"/>
        <v>0.14464699162962982</v>
      </c>
    </row>
    <row r="144" spans="1:28">
      <c r="A144" s="104" t="s">
        <v>516</v>
      </c>
      <c r="B144">
        <v>135</v>
      </c>
      <c r="C144" s="2">
        <v>141.47999999999999</v>
      </c>
      <c r="D144" s="3">
        <v>0.95369999999999999</v>
      </c>
      <c r="E144" s="1">
        <f t="shared" si="95"/>
        <v>0.21995298400000002</v>
      </c>
      <c r="F144" s="148">
        <f t="shared" si="96"/>
        <v>8.2269599999999929E-2</v>
      </c>
      <c r="H144" s="40">
        <f t="shared" si="97"/>
        <v>11.106395999999989</v>
      </c>
      <c r="I144" t="s">
        <v>7</v>
      </c>
      <c r="J144" s="92" t="s">
        <v>510</v>
      </c>
      <c r="K144" s="82">
        <f t="shared" si="53"/>
        <v>43678</v>
      </c>
      <c r="L144" s="83" t="str">
        <f t="shared" ca="1" si="54"/>
        <v>2019/12/31</v>
      </c>
      <c r="M144" s="81">
        <f t="shared" ca="1" si="55"/>
        <v>20655</v>
      </c>
      <c r="N144" s="105">
        <f t="shared" ca="1" si="56"/>
        <v>0.19626407843137236</v>
      </c>
      <c r="O144" s="85">
        <f t="shared" si="98"/>
        <v>134.92947599999999</v>
      </c>
      <c r="P144" s="85">
        <f t="shared" si="99"/>
        <v>-7.0524000000006026E-2</v>
      </c>
      <c r="Q144" s="88">
        <f t="shared" si="100"/>
        <v>0.89952983999999991</v>
      </c>
      <c r="R144" s="6">
        <f t="shared" si="101"/>
        <v>16478.03000000001</v>
      </c>
      <c r="S144" s="101">
        <f t="shared" si="102"/>
        <v>15715.097211000009</v>
      </c>
      <c r="T144" s="101"/>
      <c r="U144" s="108"/>
      <c r="V144" s="102">
        <f t="shared" si="103"/>
        <v>7247.8200000000006</v>
      </c>
      <c r="W144" s="102">
        <f t="shared" si="104"/>
        <v>22962.917211000011</v>
      </c>
      <c r="X144" s="92">
        <f t="shared" si="105"/>
        <v>22070</v>
      </c>
      <c r="Y144" s="6">
        <f t="shared" si="106"/>
        <v>892.91721100001087</v>
      </c>
      <c r="Z144" s="4">
        <f t="shared" si="107"/>
        <v>4.0458414635252016E-2</v>
      </c>
      <c r="AA144" s="4">
        <f t="shared" si="108"/>
        <v>6.0241962450868103E-2</v>
      </c>
      <c r="AB144" s="117">
        <f t="shared" si="59"/>
        <v>0.13768338400000008</v>
      </c>
    </row>
    <row r="145" spans="1:28">
      <c r="A145" s="104" t="s">
        <v>517</v>
      </c>
      <c r="B145">
        <v>240</v>
      </c>
      <c r="C145" s="2">
        <v>254.46</v>
      </c>
      <c r="D145" s="3">
        <v>0.94269999999999998</v>
      </c>
      <c r="E145" s="1">
        <f t="shared" si="95"/>
        <v>0.29000000000000004</v>
      </c>
      <c r="F145" s="148">
        <f t="shared" si="96"/>
        <v>9.4920175000000023E-2</v>
      </c>
      <c r="H145" s="40">
        <f t="shared" si="97"/>
        <v>22.780842000000007</v>
      </c>
      <c r="I145" t="s">
        <v>7</v>
      </c>
      <c r="J145" s="92" t="s">
        <v>511</v>
      </c>
      <c r="K145" s="82">
        <f t="shared" si="53"/>
        <v>43679</v>
      </c>
      <c r="L145" s="83" t="str">
        <f t="shared" ca="1" si="54"/>
        <v>2019/12/31</v>
      </c>
      <c r="M145" s="81">
        <f t="shared" ca="1" si="55"/>
        <v>36480</v>
      </c>
      <c r="N145" s="105">
        <f t="shared" ca="1" si="56"/>
        <v>0.22793331496710534</v>
      </c>
      <c r="O145" s="85">
        <f t="shared" si="98"/>
        <v>239.87944200000001</v>
      </c>
      <c r="P145" s="85">
        <f t="shared" si="99"/>
        <v>-0.1205579999999884</v>
      </c>
      <c r="Q145" s="88">
        <f>B145/150</f>
        <v>1.6</v>
      </c>
      <c r="R145" s="6">
        <f t="shared" si="101"/>
        <v>16732.490000000009</v>
      </c>
      <c r="S145" s="101">
        <f t="shared" si="102"/>
        <v>15773.718323000008</v>
      </c>
      <c r="T145" s="101"/>
      <c r="U145" s="108"/>
      <c r="V145" s="102">
        <f t="shared" si="103"/>
        <v>7247.8200000000006</v>
      </c>
      <c r="W145" s="102">
        <f t="shared" si="104"/>
        <v>23021.538323000008</v>
      </c>
      <c r="X145" s="92">
        <f t="shared" si="105"/>
        <v>22310</v>
      </c>
      <c r="Y145" s="6">
        <f t="shared" si="106"/>
        <v>711.53832300000795</v>
      </c>
      <c r="Z145" s="4">
        <f t="shared" si="107"/>
        <v>3.1893246212461035E-2</v>
      </c>
      <c r="AA145" s="4">
        <f t="shared" si="108"/>
        <v>4.7240062394687143E-2</v>
      </c>
      <c r="AB145" s="117">
        <f t="shared" si="59"/>
        <v>0.19507982500000001</v>
      </c>
    </row>
    <row r="146" spans="1:28">
      <c r="A146" s="104" t="s">
        <v>527</v>
      </c>
      <c r="B146">
        <v>240</v>
      </c>
      <c r="C146" s="2">
        <v>257.33</v>
      </c>
      <c r="D146" s="3">
        <v>0.93220000000000003</v>
      </c>
      <c r="E146" s="1">
        <f t="shared" ref="E146:E150" si="109">10%*Q146+13%</f>
        <v>0.29000000000000004</v>
      </c>
      <c r="F146" s="148">
        <f t="shared" ref="F146:F150" si="110">IF(G146="",($F$1*C146-B146)/B146,H146/B146)</f>
        <v>0.10726954583333329</v>
      </c>
      <c r="H146" s="40">
        <f t="shared" ref="H146:H150" si="111">IF(G146="",$F$1*C146-B146,G146-B146)</f>
        <v>25.744690999999989</v>
      </c>
      <c r="I146" t="s">
        <v>7</v>
      </c>
      <c r="J146" s="92" t="s">
        <v>528</v>
      </c>
      <c r="K146" s="82">
        <f t="shared" si="53"/>
        <v>43682</v>
      </c>
      <c r="L146" s="83" t="str">
        <f t="shared" ca="1" si="54"/>
        <v>2019/12/31</v>
      </c>
      <c r="M146" s="81">
        <f t="shared" ca="1" si="55"/>
        <v>35760</v>
      </c>
      <c r="N146" s="105">
        <f t="shared" ca="1" si="56"/>
        <v>0.26277439079977616</v>
      </c>
      <c r="O146" s="85">
        <f t="shared" ref="O146:O150" si="112">D146*C146</f>
        <v>239.883026</v>
      </c>
      <c r="P146" s="85">
        <f t="shared" ref="P146:P150" si="113">O146-B146</f>
        <v>-0.11697399999999902</v>
      </c>
      <c r="Q146" s="88">
        <f t="shared" ref="Q146:Q150" si="114">B146/150</f>
        <v>1.6</v>
      </c>
      <c r="R146" s="6">
        <f t="shared" ref="R146:R150" si="115">R145+C146-T146</f>
        <v>16989.820000000011</v>
      </c>
      <c r="S146" s="101">
        <f t="shared" ref="S146:S150" si="116">R146*D146</f>
        <v>15837.910204000011</v>
      </c>
      <c r="T146" s="101"/>
      <c r="U146" s="108"/>
      <c r="V146" s="102">
        <f t="shared" ref="V146:V150" si="117">U146+V145</f>
        <v>7247.8200000000006</v>
      </c>
      <c r="W146" s="102">
        <f t="shared" ref="W146:W150" si="118">S146+V146</f>
        <v>23085.73020400001</v>
      </c>
      <c r="X146" s="92">
        <f t="shared" ref="X146:X150" si="119">X145+B146</f>
        <v>22550</v>
      </c>
      <c r="Y146" s="6">
        <f t="shared" ref="Y146:Y150" si="120">W146-X146</f>
        <v>535.73020400001042</v>
      </c>
      <c r="Z146" s="4">
        <f t="shared" ref="Z146:Z150" si="121">W146/X146-1</f>
        <v>2.3757436984479297E-2</v>
      </c>
      <c r="AA146" s="4">
        <f t="shared" ref="AA146:AA150" si="122">S146/(X146-V146)-1</f>
        <v>3.5010057651917004E-2</v>
      </c>
      <c r="AB146" s="117">
        <f t="shared" si="59"/>
        <v>0.18273045416666675</v>
      </c>
    </row>
    <row r="147" spans="1:28">
      <c r="A147" s="104" t="s">
        <v>529</v>
      </c>
      <c r="B147">
        <v>360</v>
      </c>
      <c r="C147" s="2">
        <f>262.68+131.34</f>
        <v>394.02</v>
      </c>
      <c r="D147" s="3">
        <v>0.91320000000000001</v>
      </c>
      <c r="E147" s="1">
        <f t="shared" si="109"/>
        <v>0.29000000000000004</v>
      </c>
      <c r="F147" s="148">
        <f t="shared" si="110"/>
        <v>0.13029014999999997</v>
      </c>
      <c r="H147" s="40">
        <f t="shared" si="111"/>
        <v>46.904453999999987</v>
      </c>
      <c r="I147" t="s">
        <v>7</v>
      </c>
      <c r="J147" s="92" t="s">
        <v>530</v>
      </c>
      <c r="K147" s="82">
        <f t="shared" si="53"/>
        <v>43683</v>
      </c>
      <c r="L147" s="83" t="str">
        <f t="shared" ca="1" si="54"/>
        <v>2019/12/31</v>
      </c>
      <c r="M147" s="81">
        <f t="shared" ca="1" si="55"/>
        <v>53280</v>
      </c>
      <c r="N147" s="105">
        <f t="shared" ca="1" si="56"/>
        <v>0.32132368074324313</v>
      </c>
      <c r="O147" s="85">
        <f t="shared" si="112"/>
        <v>359.81906399999997</v>
      </c>
      <c r="P147" s="85">
        <f t="shared" si="113"/>
        <v>-0.18093600000003107</v>
      </c>
      <c r="Q147" s="88">
        <v>1.6</v>
      </c>
      <c r="R147" s="6">
        <f t="shared" si="115"/>
        <v>17383.840000000011</v>
      </c>
      <c r="S147" s="101">
        <f t="shared" si="116"/>
        <v>15874.92268800001</v>
      </c>
      <c r="T147" s="101"/>
      <c r="U147" s="108"/>
      <c r="V147" s="102">
        <f t="shared" si="117"/>
        <v>7247.8200000000006</v>
      </c>
      <c r="W147" s="102">
        <f t="shared" si="118"/>
        <v>23122.742688000009</v>
      </c>
      <c r="X147" s="92">
        <f t="shared" si="119"/>
        <v>22910</v>
      </c>
      <c r="Y147" s="6">
        <f t="shared" si="120"/>
        <v>212.74268800000937</v>
      </c>
      <c r="Z147" s="4">
        <f t="shared" si="121"/>
        <v>9.2860186817986801E-3</v>
      </c>
      <c r="AA147" s="4">
        <f t="shared" si="122"/>
        <v>1.3583210510925703E-2</v>
      </c>
      <c r="AB147" s="117">
        <f t="shared" si="59"/>
        <v>0.15970985000000007</v>
      </c>
    </row>
    <row r="148" spans="1:28">
      <c r="A148" s="104" t="s">
        <v>531</v>
      </c>
      <c r="B148">
        <v>360</v>
      </c>
      <c r="C148" s="2">
        <v>395.75</v>
      </c>
      <c r="D148" s="3">
        <v>0.90920000000000001</v>
      </c>
      <c r="E148" s="1">
        <f t="shared" si="109"/>
        <v>0.29000000000000004</v>
      </c>
      <c r="F148" s="148">
        <f t="shared" si="110"/>
        <v>0.13525284722222214</v>
      </c>
      <c r="H148" s="40">
        <f t="shared" si="111"/>
        <v>48.691024999999968</v>
      </c>
      <c r="I148" t="s">
        <v>7</v>
      </c>
      <c r="J148" s="92" t="s">
        <v>532</v>
      </c>
      <c r="K148" s="82">
        <f t="shared" si="53"/>
        <v>43684</v>
      </c>
      <c r="L148" s="83" t="str">
        <f t="shared" ca="1" si="54"/>
        <v>2019/12/31</v>
      </c>
      <c r="M148" s="81">
        <f t="shared" ca="1" si="55"/>
        <v>52920</v>
      </c>
      <c r="N148" s="105">
        <f t="shared" ca="1" si="56"/>
        <v>0.33583189956538145</v>
      </c>
      <c r="O148" s="85">
        <f t="shared" si="112"/>
        <v>359.8159</v>
      </c>
      <c r="P148" s="85">
        <f t="shared" si="113"/>
        <v>-0.18410000000000082</v>
      </c>
      <c r="Q148" s="88">
        <v>1.6</v>
      </c>
      <c r="R148" s="6">
        <f t="shared" si="115"/>
        <v>17779.590000000011</v>
      </c>
      <c r="S148" s="101">
        <f t="shared" si="116"/>
        <v>16165.203228000009</v>
      </c>
      <c r="T148" s="101"/>
      <c r="U148" s="108"/>
      <c r="V148" s="102">
        <f t="shared" si="117"/>
        <v>7247.8200000000006</v>
      </c>
      <c r="W148" s="102">
        <f t="shared" si="118"/>
        <v>23413.023228000009</v>
      </c>
      <c r="X148" s="92">
        <f t="shared" si="119"/>
        <v>23270</v>
      </c>
      <c r="Y148" s="6">
        <f t="shared" si="120"/>
        <v>143.02322800000911</v>
      </c>
      <c r="Z148" s="4">
        <f t="shared" si="121"/>
        <v>6.1462495917494753E-3</v>
      </c>
      <c r="AA148" s="4">
        <f t="shared" si="122"/>
        <v>8.9265772822431089E-3</v>
      </c>
      <c r="AB148" s="117">
        <f t="shared" si="59"/>
        <v>0.1547471527777779</v>
      </c>
    </row>
    <row r="149" spans="1:28">
      <c r="A149" s="104" t="s">
        <v>533</v>
      </c>
      <c r="B149">
        <v>240</v>
      </c>
      <c r="C149" s="2">
        <v>262.33999999999997</v>
      </c>
      <c r="D149" s="3">
        <v>0.91439999999999999</v>
      </c>
      <c r="E149" s="1">
        <f t="shared" si="109"/>
        <v>0.29000000000000004</v>
      </c>
      <c r="F149" s="148">
        <f t="shared" si="110"/>
        <v>0.12882715833333311</v>
      </c>
      <c r="H149" s="40">
        <f t="shared" si="111"/>
        <v>30.918517999999949</v>
      </c>
      <c r="I149" t="s">
        <v>7</v>
      </c>
      <c r="J149" s="92" t="s">
        <v>534</v>
      </c>
      <c r="K149" s="82">
        <f t="shared" si="53"/>
        <v>43685</v>
      </c>
      <c r="L149" s="83" t="str">
        <f t="shared" ca="1" si="54"/>
        <v>2019/12/31</v>
      </c>
      <c r="M149" s="81">
        <f t="shared" ca="1" si="55"/>
        <v>35040</v>
      </c>
      <c r="N149" s="105">
        <f t="shared" ca="1" si="56"/>
        <v>0.32206789583333284</v>
      </c>
      <c r="O149" s="85">
        <f t="shared" si="112"/>
        <v>239.88369599999999</v>
      </c>
      <c r="P149" s="85">
        <f t="shared" si="113"/>
        <v>-0.11630400000001373</v>
      </c>
      <c r="Q149" s="88">
        <f t="shared" si="114"/>
        <v>1.6</v>
      </c>
      <c r="R149" s="6">
        <f t="shared" si="115"/>
        <v>18041.930000000011</v>
      </c>
      <c r="S149" s="101">
        <f t="shared" si="116"/>
        <v>16497.540792000011</v>
      </c>
      <c r="T149" s="101"/>
      <c r="U149" s="108"/>
      <c r="V149" s="102">
        <f t="shared" si="117"/>
        <v>7247.8200000000006</v>
      </c>
      <c r="W149" s="102">
        <f t="shared" si="118"/>
        <v>23745.36079200001</v>
      </c>
      <c r="X149" s="92">
        <f t="shared" si="119"/>
        <v>23510</v>
      </c>
      <c r="Y149" s="6">
        <f t="shared" si="120"/>
        <v>235.36079200001041</v>
      </c>
      <c r="Z149" s="4">
        <f t="shared" si="121"/>
        <v>1.0011092811569977E-2</v>
      </c>
      <c r="AA149" s="4">
        <f t="shared" si="122"/>
        <v>1.4472893056159064E-2</v>
      </c>
      <c r="AB149" s="117">
        <f t="shared" si="59"/>
        <v>0.16117284166666693</v>
      </c>
    </row>
    <row r="150" spans="1:28">
      <c r="A150" s="104" t="s">
        <v>535</v>
      </c>
      <c r="B150">
        <v>240</v>
      </c>
      <c r="C150" s="2">
        <v>265.32</v>
      </c>
      <c r="D150" s="3">
        <v>0.90410000000000001</v>
      </c>
      <c r="E150" s="1">
        <f t="shared" si="109"/>
        <v>0.29000000000000004</v>
      </c>
      <c r="F150" s="148">
        <f t="shared" si="110"/>
        <v>0.14164984999999983</v>
      </c>
      <c r="H150" s="40">
        <f t="shared" si="111"/>
        <v>33.995963999999958</v>
      </c>
      <c r="I150" t="s">
        <v>7</v>
      </c>
      <c r="J150" s="92" t="s">
        <v>536</v>
      </c>
      <c r="K150" s="82">
        <f t="shared" si="53"/>
        <v>43686</v>
      </c>
      <c r="L150" s="83" t="str">
        <f t="shared" ca="1" si="54"/>
        <v>2019/12/31</v>
      </c>
      <c r="M150" s="81">
        <f t="shared" ca="1" si="55"/>
        <v>34800</v>
      </c>
      <c r="N150" s="105">
        <f t="shared" ca="1" si="56"/>
        <v>0.35656686379310304</v>
      </c>
      <c r="O150" s="85">
        <f t="shared" si="112"/>
        <v>239.875812</v>
      </c>
      <c r="P150" s="85">
        <f t="shared" si="113"/>
        <v>-0.12418800000000374</v>
      </c>
      <c r="Q150" s="88">
        <f t="shared" si="114"/>
        <v>1.6</v>
      </c>
      <c r="R150" s="6">
        <f t="shared" si="115"/>
        <v>18307.250000000011</v>
      </c>
      <c r="S150" s="101">
        <f t="shared" si="116"/>
        <v>16551.584725000012</v>
      </c>
      <c r="T150" s="101"/>
      <c r="U150" s="108"/>
      <c r="V150" s="102">
        <f t="shared" si="117"/>
        <v>7247.8200000000006</v>
      </c>
      <c r="W150" s="102">
        <f t="shared" si="118"/>
        <v>23799.404725000011</v>
      </c>
      <c r="X150" s="92">
        <f t="shared" si="119"/>
        <v>23750</v>
      </c>
      <c r="Y150" s="6">
        <f t="shared" si="120"/>
        <v>49.40472500001124</v>
      </c>
      <c r="Z150" s="4">
        <f t="shared" si="121"/>
        <v>2.0801989473688831E-3</v>
      </c>
      <c r="AA150" s="4">
        <f t="shared" si="122"/>
        <v>2.9938302091003788E-3</v>
      </c>
      <c r="AB150" s="117">
        <f t="shared" si="59"/>
        <v>0.14835015000000021</v>
      </c>
    </row>
    <row r="151" spans="1:28">
      <c r="A151" s="104" t="s">
        <v>555</v>
      </c>
      <c r="B151">
        <v>240</v>
      </c>
      <c r="C151" s="2">
        <v>260.68</v>
      </c>
      <c r="D151" s="3">
        <v>0.92020000000000002</v>
      </c>
      <c r="E151" s="1">
        <f t="shared" ref="E151:E155" si="123">10%*Q151+13%</f>
        <v>0.29000000000000004</v>
      </c>
      <c r="F151" s="148">
        <f t="shared" ref="F151:F155" si="124">IF(G151="",($F$1*C151-B151)/B151,H151/B151)</f>
        <v>0.12168431666666658</v>
      </c>
      <c r="H151" s="40">
        <f t="shared" ref="H151:H155" si="125">IF(G151="",$F$1*C151-B151,G151-B151)</f>
        <v>29.20423599999998</v>
      </c>
      <c r="I151" t="s">
        <v>7</v>
      </c>
      <c r="J151" s="92" t="s">
        <v>546</v>
      </c>
      <c r="K151" s="82">
        <f>DATE(MID(J151,1,4),MID(J151,5,2),MID(J151,7,2))</f>
        <v>43689</v>
      </c>
      <c r="L151" s="83" t="str">
        <f t="shared" ca="1" si="54"/>
        <v>2019/12/31</v>
      </c>
      <c r="M151" s="81">
        <f t="shared" ca="1" si="55"/>
        <v>34080</v>
      </c>
      <c r="N151" s="105">
        <f t="shared" ca="1" si="56"/>
        <v>0.31278010974178383</v>
      </c>
      <c r="O151" s="85">
        <f t="shared" ref="O151:O155" si="126">D151*C151</f>
        <v>239.877736</v>
      </c>
      <c r="P151" s="85">
        <f t="shared" ref="P151:P155" si="127">O151-B151</f>
        <v>-0.12226400000000126</v>
      </c>
      <c r="Q151" s="88">
        <f t="shared" ref="Q151:Q155" si="128">B151/150</f>
        <v>1.6</v>
      </c>
      <c r="R151" s="6">
        <f t="shared" ref="R151:R155" si="129">R150+C151-T151</f>
        <v>18567.930000000011</v>
      </c>
      <c r="S151" s="101">
        <f t="shared" ref="S151:S155" si="130">R151*D151</f>
        <v>17086.209186000011</v>
      </c>
      <c r="T151" s="101"/>
      <c r="U151" s="108"/>
      <c r="V151" s="102">
        <f t="shared" ref="V151:V155" si="131">U151+V150</f>
        <v>7247.8200000000006</v>
      </c>
      <c r="W151" s="102">
        <f t="shared" ref="W151:W155" si="132">S151+V151</f>
        <v>24334.029186000011</v>
      </c>
      <c r="X151" s="92">
        <f t="shared" ref="X151:X155" si="133">X150+B151</f>
        <v>23990</v>
      </c>
      <c r="Y151" s="6">
        <f t="shared" ref="Y151:Y155" si="134">W151-X151</f>
        <v>344.02918600001067</v>
      </c>
      <c r="Z151" s="4">
        <f t="shared" ref="Z151:Z155" si="135">W151/X151-1</f>
        <v>1.4340524635265028E-2</v>
      </c>
      <c r="AA151" s="4">
        <f t="shared" ref="AA151:AA155" si="136">S151/(X151-V151)-1</f>
        <v>2.0548649339573011E-2</v>
      </c>
      <c r="AB151" s="117">
        <f t="shared" si="59"/>
        <v>0.16831568333333347</v>
      </c>
    </row>
    <row r="152" spans="1:28">
      <c r="A152" s="104" t="s">
        <v>556</v>
      </c>
      <c r="B152">
        <v>240</v>
      </c>
      <c r="C152" s="2">
        <v>261.99</v>
      </c>
      <c r="D152" s="3">
        <v>0.91559999999999997</v>
      </c>
      <c r="E152" s="1">
        <f t="shared" si="123"/>
        <v>0.29000000000000004</v>
      </c>
      <c r="F152" s="148">
        <f t="shared" si="124"/>
        <v>0.12732113750000001</v>
      </c>
      <c r="H152" s="40">
        <f t="shared" si="125"/>
        <v>30.557073000000003</v>
      </c>
      <c r="I152" t="s">
        <v>7</v>
      </c>
      <c r="J152" s="92" t="s">
        <v>548</v>
      </c>
      <c r="K152" s="82">
        <f t="shared" si="53"/>
        <v>43690</v>
      </c>
      <c r="L152" s="83" t="str">
        <f t="shared" ca="1" si="54"/>
        <v>2019/12/31</v>
      </c>
      <c r="M152" s="81">
        <f t="shared" ca="1" si="55"/>
        <v>33840</v>
      </c>
      <c r="N152" s="105">
        <f t="shared" ca="1" si="56"/>
        <v>0.32959017863475182</v>
      </c>
      <c r="O152" s="85">
        <f t="shared" si="126"/>
        <v>239.87804399999999</v>
      </c>
      <c r="P152" s="85">
        <f t="shared" si="127"/>
        <v>-0.1219560000000115</v>
      </c>
      <c r="Q152" s="88">
        <f t="shared" si="128"/>
        <v>1.6</v>
      </c>
      <c r="R152" s="6">
        <f t="shared" si="129"/>
        <v>18829.920000000013</v>
      </c>
      <c r="S152" s="101">
        <f t="shared" si="130"/>
        <v>17240.67475200001</v>
      </c>
      <c r="T152" s="101"/>
      <c r="U152" s="108"/>
      <c r="V152" s="102">
        <f t="shared" si="131"/>
        <v>7247.8200000000006</v>
      </c>
      <c r="W152" s="102">
        <f t="shared" si="132"/>
        <v>24488.49475200001</v>
      </c>
      <c r="X152" s="92">
        <f t="shared" si="133"/>
        <v>24230</v>
      </c>
      <c r="Y152" s="6">
        <f t="shared" si="134"/>
        <v>258.49475200000961</v>
      </c>
      <c r="Z152" s="4">
        <f t="shared" si="135"/>
        <v>1.0668376062732632E-2</v>
      </c>
      <c r="AA152" s="4">
        <f t="shared" si="136"/>
        <v>1.5221529391397981E-2</v>
      </c>
      <c r="AB152" s="117">
        <f t="shared" si="59"/>
        <v>0.16267886250000002</v>
      </c>
    </row>
    <row r="153" spans="1:28">
      <c r="A153" s="104" t="s">
        <v>557</v>
      </c>
      <c r="B153">
        <v>90</v>
      </c>
      <c r="C153" s="2">
        <v>97.72</v>
      </c>
      <c r="D153" s="3">
        <v>0.92059999999999997</v>
      </c>
      <c r="E153" s="1">
        <f t="shared" si="123"/>
        <v>0.19</v>
      </c>
      <c r="F153" s="148">
        <f t="shared" si="124"/>
        <v>0.12128271111111104</v>
      </c>
      <c r="H153" s="40">
        <f t="shared" si="125"/>
        <v>10.915443999999994</v>
      </c>
      <c r="I153" t="s">
        <v>7</v>
      </c>
      <c r="J153" s="92" t="s">
        <v>550</v>
      </c>
      <c r="K153" s="82">
        <f t="shared" si="53"/>
        <v>43691</v>
      </c>
      <c r="L153" s="83" t="str">
        <f t="shared" ca="1" si="54"/>
        <v>2019/12/31</v>
      </c>
      <c r="M153" s="81">
        <f t="shared" ca="1" si="55"/>
        <v>12600</v>
      </c>
      <c r="N153" s="105">
        <f t="shared" ca="1" si="56"/>
        <v>0.31620135396825377</v>
      </c>
      <c r="O153" s="85">
        <f t="shared" si="126"/>
        <v>89.961032000000003</v>
      </c>
      <c r="P153" s="85">
        <f t="shared" si="127"/>
        <v>-3.8967999999997005E-2</v>
      </c>
      <c r="Q153" s="88">
        <f t="shared" si="128"/>
        <v>0.6</v>
      </c>
      <c r="R153" s="6">
        <f t="shared" si="129"/>
        <v>18927.640000000014</v>
      </c>
      <c r="S153" s="101">
        <f t="shared" si="130"/>
        <v>17424.785384000013</v>
      </c>
      <c r="T153" s="101"/>
      <c r="U153" s="108"/>
      <c r="V153" s="102">
        <f t="shared" si="131"/>
        <v>7247.8200000000006</v>
      </c>
      <c r="W153" s="102">
        <f t="shared" si="132"/>
        <v>24672.605384000013</v>
      </c>
      <c r="X153" s="92">
        <f t="shared" si="133"/>
        <v>24320</v>
      </c>
      <c r="Y153" s="6">
        <f t="shared" si="134"/>
        <v>352.60538400001315</v>
      </c>
      <c r="Z153" s="4">
        <f t="shared" si="135"/>
        <v>1.4498576644737415E-2</v>
      </c>
      <c r="AA153" s="4">
        <f t="shared" si="136"/>
        <v>2.0653799573341791E-2</v>
      </c>
      <c r="AB153" s="117">
        <f t="shared" si="59"/>
        <v>6.8717288888888964E-2</v>
      </c>
    </row>
    <row r="154" spans="1:28">
      <c r="A154" s="104" t="s">
        <v>558</v>
      </c>
      <c r="B154">
        <v>90</v>
      </c>
      <c r="C154" s="2">
        <v>97.25</v>
      </c>
      <c r="D154" s="3">
        <v>0.92500000000000004</v>
      </c>
      <c r="E154" s="1">
        <f t="shared" si="123"/>
        <v>0.19</v>
      </c>
      <c r="F154" s="148">
        <f t="shared" si="124"/>
        <v>0.11588972222222224</v>
      </c>
      <c r="H154" s="40">
        <f t="shared" si="125"/>
        <v>10.430075000000002</v>
      </c>
      <c r="I154" t="s">
        <v>7</v>
      </c>
      <c r="J154" s="92" t="s">
        <v>552</v>
      </c>
      <c r="K154" s="82">
        <f t="shared" si="53"/>
        <v>43692</v>
      </c>
      <c r="L154" s="83" t="str">
        <f t="shared" ca="1" si="54"/>
        <v>2019/12/31</v>
      </c>
      <c r="M154" s="81">
        <f t="shared" ca="1" si="55"/>
        <v>12510</v>
      </c>
      <c r="N154" s="105">
        <f t="shared" ca="1" si="56"/>
        <v>0.3043147382094325</v>
      </c>
      <c r="O154" s="85">
        <f t="shared" si="126"/>
        <v>89.956250000000011</v>
      </c>
      <c r="P154" s="85">
        <f t="shared" si="127"/>
        <v>-4.3749999999988631E-2</v>
      </c>
      <c r="Q154" s="88">
        <f t="shared" si="128"/>
        <v>0.6</v>
      </c>
      <c r="R154" s="6">
        <f t="shared" si="129"/>
        <v>19024.890000000014</v>
      </c>
      <c r="S154" s="101">
        <f t="shared" si="130"/>
        <v>17598.023250000013</v>
      </c>
      <c r="T154" s="101"/>
      <c r="U154" s="108"/>
      <c r="V154" s="102">
        <f t="shared" si="131"/>
        <v>7247.8200000000006</v>
      </c>
      <c r="W154" s="102">
        <f t="shared" si="132"/>
        <v>24845.843250000013</v>
      </c>
      <c r="X154" s="92">
        <f t="shared" si="133"/>
        <v>24410</v>
      </c>
      <c r="Y154" s="6">
        <f t="shared" si="134"/>
        <v>435.84325000001263</v>
      </c>
      <c r="Z154" s="4">
        <f t="shared" si="135"/>
        <v>1.7855110610406122E-2</v>
      </c>
      <c r="AA154" s="4">
        <f t="shared" si="136"/>
        <v>2.5395564549492766E-2</v>
      </c>
      <c r="AB154" s="117">
        <f t="shared" si="59"/>
        <v>7.4110277777777761E-2</v>
      </c>
    </row>
    <row r="155" spans="1:28">
      <c r="A155" s="104" t="s">
        <v>559</v>
      </c>
      <c r="B155">
        <v>150</v>
      </c>
      <c r="C155" s="2">
        <v>161.53</v>
      </c>
      <c r="D155" s="3">
        <v>0.92820000000000003</v>
      </c>
      <c r="E155" s="1">
        <f t="shared" si="123"/>
        <v>0.23</v>
      </c>
      <c r="F155" s="148">
        <f t="shared" si="124"/>
        <v>0.1120802066666666</v>
      </c>
      <c r="H155" s="40">
        <f t="shared" si="125"/>
        <v>16.81203099999999</v>
      </c>
      <c r="I155" t="s">
        <v>7</v>
      </c>
      <c r="J155" s="92" t="s">
        <v>554</v>
      </c>
      <c r="K155" s="82">
        <f t="shared" si="53"/>
        <v>43693</v>
      </c>
      <c r="L155" s="83" t="str">
        <f t="shared" ca="1" si="54"/>
        <v>2019/12/31</v>
      </c>
      <c r="M155" s="81">
        <f t="shared" ca="1" si="55"/>
        <v>20700</v>
      </c>
      <c r="N155" s="105">
        <f t="shared" ca="1" si="56"/>
        <v>0.29644402487922689</v>
      </c>
      <c r="O155" s="85">
        <f t="shared" si="126"/>
        <v>149.93214600000002</v>
      </c>
      <c r="P155" s="85">
        <f t="shared" si="127"/>
        <v>-6.7853999999982761E-2</v>
      </c>
      <c r="Q155" s="88">
        <f t="shared" si="128"/>
        <v>1</v>
      </c>
      <c r="R155" s="6">
        <f t="shared" si="129"/>
        <v>19186.420000000013</v>
      </c>
      <c r="S155" s="101">
        <f t="shared" si="130"/>
        <v>17808.835044000014</v>
      </c>
      <c r="T155" s="101"/>
      <c r="U155" s="108"/>
      <c r="V155" s="102">
        <f t="shared" si="131"/>
        <v>7247.8200000000006</v>
      </c>
      <c r="W155" s="102">
        <f t="shared" si="132"/>
        <v>25056.655044000014</v>
      </c>
      <c r="X155" s="92">
        <f t="shared" si="133"/>
        <v>24560</v>
      </c>
      <c r="Y155" s="6">
        <f t="shared" si="134"/>
        <v>496.65504400001373</v>
      </c>
      <c r="Z155" s="4">
        <f t="shared" si="135"/>
        <v>2.0222110912052615E-2</v>
      </c>
      <c r="AA155" s="4">
        <f t="shared" si="136"/>
        <v>2.8688186236511815E-2</v>
      </c>
      <c r="AB155" s="117">
        <f t="shared" si="59"/>
        <v>0.11791979333333341</v>
      </c>
    </row>
    <row r="156" spans="1:28">
      <c r="A156" s="104" t="s">
        <v>590</v>
      </c>
      <c r="B156">
        <v>150</v>
      </c>
      <c r="C156" s="2">
        <v>156.75</v>
      </c>
      <c r="D156" s="3">
        <v>0.95650000000000002</v>
      </c>
      <c r="E156" s="1">
        <f t="shared" ref="E156:E160" si="137">10%*Q156+13%</f>
        <v>0.23</v>
      </c>
      <c r="F156" s="148">
        <f t="shared" ref="F156:F160" si="138">IF(G156="",($F$1*C156-B156)/B156,H156/B156)</f>
        <v>7.9171499999999922E-2</v>
      </c>
      <c r="H156" s="40">
        <f t="shared" ref="H156:H160" si="139">IF(G156="",$F$1*C156-B156,G156-B156)</f>
        <v>11.875724999999989</v>
      </c>
      <c r="I156" t="s">
        <v>7</v>
      </c>
      <c r="J156" s="92" t="s">
        <v>581</v>
      </c>
      <c r="K156" s="82">
        <f t="shared" si="53"/>
        <v>43696</v>
      </c>
      <c r="L156" s="83" t="str">
        <f t="shared" ca="1" si="54"/>
        <v>2019/12/31</v>
      </c>
      <c r="M156" s="81">
        <f t="shared" ca="1" si="55"/>
        <v>20250</v>
      </c>
      <c r="N156" s="105">
        <f t="shared" ca="1" si="56"/>
        <v>0.21405627777777755</v>
      </c>
      <c r="O156" s="85">
        <f t="shared" ref="O156:O160" si="140">D156*C156</f>
        <v>149.931375</v>
      </c>
      <c r="P156" s="85">
        <f t="shared" ref="P156:P160" si="141">O156-B156</f>
        <v>-6.8624999999997272E-2</v>
      </c>
      <c r="Q156" s="88">
        <f t="shared" ref="Q156:Q160" si="142">B156/150</f>
        <v>1</v>
      </c>
      <c r="R156" s="6">
        <f t="shared" ref="R156:R160" si="143">R155+C156-T156</f>
        <v>19343.170000000013</v>
      </c>
      <c r="S156" s="101">
        <f t="shared" ref="S156:S160" si="144">R156*D156</f>
        <v>18501.742105000012</v>
      </c>
      <c r="T156" s="101"/>
      <c r="U156" s="108"/>
      <c r="V156" s="102">
        <f t="shared" ref="V156:V160" si="145">U156+V155</f>
        <v>7247.8200000000006</v>
      </c>
      <c r="W156" s="102">
        <f t="shared" ref="W156:W160" si="146">S156+V156</f>
        <v>25749.562105000012</v>
      </c>
      <c r="X156" s="92">
        <f t="shared" ref="X156:X160" si="147">X155+B156</f>
        <v>24710</v>
      </c>
      <c r="Y156" s="6">
        <f t="shared" ref="Y156:Y160" si="148">W156-X156</f>
        <v>1039.5621050000118</v>
      </c>
      <c r="Z156" s="4">
        <f t="shared" ref="Z156:Z160" si="149">W156/X156-1</f>
        <v>4.2070502023472844E-2</v>
      </c>
      <c r="AA156" s="4">
        <f t="shared" ref="AA156:AA160" si="150">S156/(X156-V156)-1</f>
        <v>5.9532206459904202E-2</v>
      </c>
      <c r="AB156" s="117">
        <f t="shared" si="59"/>
        <v>0.15082850000000009</v>
      </c>
    </row>
    <row r="157" spans="1:28">
      <c r="A157" s="104" t="s">
        <v>591</v>
      </c>
      <c r="B157">
        <v>135</v>
      </c>
      <c r="C157" s="2">
        <v>141.13999999999999</v>
      </c>
      <c r="D157" s="3">
        <v>0.95599999999999996</v>
      </c>
      <c r="E157" s="1">
        <f t="shared" si="137"/>
        <v>0.22000000000000003</v>
      </c>
      <c r="F157" s="148">
        <f t="shared" si="138"/>
        <v>7.9668725925925749E-2</v>
      </c>
      <c r="H157" s="40">
        <f t="shared" si="139"/>
        <v>10.755277999999976</v>
      </c>
      <c r="I157" t="s">
        <v>7</v>
      </c>
      <c r="J157" s="92" t="s">
        <v>583</v>
      </c>
      <c r="K157" s="82">
        <f t="shared" si="53"/>
        <v>43697</v>
      </c>
      <c r="L157" s="83" t="str">
        <f t="shared" ca="1" si="54"/>
        <v>2019/12/31</v>
      </c>
      <c r="M157" s="81">
        <f t="shared" ca="1" si="55"/>
        <v>18090</v>
      </c>
      <c r="N157" s="105">
        <f t="shared" ca="1" si="56"/>
        <v>0.21700809673852908</v>
      </c>
      <c r="O157" s="85">
        <f t="shared" si="140"/>
        <v>134.92983999999998</v>
      </c>
      <c r="P157" s="85">
        <f t="shared" si="141"/>
        <v>-7.0160000000015543E-2</v>
      </c>
      <c r="Q157" s="88">
        <f t="shared" si="142"/>
        <v>0.9</v>
      </c>
      <c r="R157" s="6">
        <f t="shared" si="143"/>
        <v>19484.310000000012</v>
      </c>
      <c r="S157" s="101">
        <f t="shared" si="144"/>
        <v>18627.000360000013</v>
      </c>
      <c r="T157" s="101"/>
      <c r="U157" s="108"/>
      <c r="V157" s="102">
        <f t="shared" si="145"/>
        <v>7247.8200000000006</v>
      </c>
      <c r="W157" s="102">
        <f t="shared" si="146"/>
        <v>25874.820360000012</v>
      </c>
      <c r="X157" s="92">
        <f t="shared" si="147"/>
        <v>24845</v>
      </c>
      <c r="Y157" s="6">
        <f t="shared" si="148"/>
        <v>1029.8203600000124</v>
      </c>
      <c r="Z157" s="4">
        <f t="shared" si="149"/>
        <v>4.1449803179714806E-2</v>
      </c>
      <c r="AA157" s="4">
        <f t="shared" si="150"/>
        <v>5.8521897258538624E-2</v>
      </c>
      <c r="AB157" s="117">
        <f t="shared" si="59"/>
        <v>0.14033127407407428</v>
      </c>
    </row>
    <row r="158" spans="1:28">
      <c r="A158" s="104" t="s">
        <v>592</v>
      </c>
      <c r="B158">
        <v>135</v>
      </c>
      <c r="C158" s="2">
        <v>140.88999999999999</v>
      </c>
      <c r="D158" s="3">
        <v>0.9577</v>
      </c>
      <c r="E158" s="1">
        <f t="shared" si="137"/>
        <v>0.22000000000000003</v>
      </c>
      <c r="F158" s="148">
        <f t="shared" si="138"/>
        <v>7.7756318518518386E-2</v>
      </c>
      <c r="H158" s="40">
        <f t="shared" si="139"/>
        <v>10.497102999999981</v>
      </c>
      <c r="I158" t="s">
        <v>7</v>
      </c>
      <c r="J158" s="92" t="s">
        <v>585</v>
      </c>
      <c r="K158" s="82">
        <f t="shared" si="53"/>
        <v>43698</v>
      </c>
      <c r="L158" s="83" t="str">
        <f t="shared" ca="1" si="54"/>
        <v>2019/12/31</v>
      </c>
      <c r="M158" s="81">
        <f t="shared" ca="1" si="55"/>
        <v>17955</v>
      </c>
      <c r="N158" s="105">
        <f t="shared" ca="1" si="56"/>
        <v>0.21339140044555796</v>
      </c>
      <c r="O158" s="85">
        <f t="shared" si="140"/>
        <v>134.930353</v>
      </c>
      <c r="P158" s="85">
        <f t="shared" si="141"/>
        <v>-6.9647000000003345E-2</v>
      </c>
      <c r="Q158" s="88">
        <f t="shared" si="142"/>
        <v>0.9</v>
      </c>
      <c r="R158" s="6">
        <f t="shared" si="143"/>
        <v>19625.200000000012</v>
      </c>
      <c r="S158" s="101">
        <f t="shared" si="144"/>
        <v>18795.05404000001</v>
      </c>
      <c r="T158" s="101"/>
      <c r="U158" s="108"/>
      <c r="V158" s="102">
        <f t="shared" si="145"/>
        <v>7247.8200000000006</v>
      </c>
      <c r="W158" s="102">
        <f t="shared" si="146"/>
        <v>26042.87404000001</v>
      </c>
      <c r="X158" s="92">
        <f t="shared" si="147"/>
        <v>24980</v>
      </c>
      <c r="Y158" s="6">
        <f t="shared" si="148"/>
        <v>1062.8740400000097</v>
      </c>
      <c r="Z158" s="4">
        <f t="shared" si="149"/>
        <v>4.2549000800640835E-2</v>
      </c>
      <c r="AA158" s="4">
        <f t="shared" si="150"/>
        <v>5.994040439472248E-2</v>
      </c>
      <c r="AB158" s="117">
        <f t="shared" si="59"/>
        <v>0.14224368148148164</v>
      </c>
    </row>
    <row r="159" spans="1:28">
      <c r="A159" s="104" t="s">
        <v>593</v>
      </c>
      <c r="B159">
        <v>135</v>
      </c>
      <c r="C159" s="2">
        <v>140.76</v>
      </c>
      <c r="D159" s="3">
        <v>0.95860000000000001</v>
      </c>
      <c r="E159" s="1">
        <f t="shared" si="137"/>
        <v>0.22000000000000003</v>
      </c>
      <c r="F159" s="148">
        <f t="shared" si="138"/>
        <v>7.6761866666666484E-2</v>
      </c>
      <c r="H159" s="40">
        <f t="shared" si="139"/>
        <v>10.362851999999975</v>
      </c>
      <c r="I159" t="s">
        <v>7</v>
      </c>
      <c r="J159" s="92" t="s">
        <v>587</v>
      </c>
      <c r="K159" s="82">
        <f t="shared" si="53"/>
        <v>43699</v>
      </c>
      <c r="L159" s="83" t="str">
        <f t="shared" ca="1" si="54"/>
        <v>2019/12/31</v>
      </c>
      <c r="M159" s="81">
        <f t="shared" ca="1" si="55"/>
        <v>17820</v>
      </c>
      <c r="N159" s="105">
        <f t="shared" ca="1" si="56"/>
        <v>0.2122581919191914</v>
      </c>
      <c r="O159" s="85">
        <f t="shared" si="140"/>
        <v>134.932536</v>
      </c>
      <c r="P159" s="85">
        <f t="shared" si="141"/>
        <v>-6.7464000000001079E-2</v>
      </c>
      <c r="Q159" s="88">
        <f t="shared" si="142"/>
        <v>0.9</v>
      </c>
      <c r="R159" s="6">
        <f t="shared" si="143"/>
        <v>19765.96000000001</v>
      </c>
      <c r="S159" s="101">
        <f t="shared" si="144"/>
        <v>18947.649256000012</v>
      </c>
      <c r="T159" s="101"/>
      <c r="U159" s="108"/>
      <c r="V159" s="102">
        <f t="shared" si="145"/>
        <v>7247.8200000000006</v>
      </c>
      <c r="W159" s="102">
        <f t="shared" si="146"/>
        <v>26195.469256000011</v>
      </c>
      <c r="X159" s="92">
        <f t="shared" si="147"/>
        <v>25115</v>
      </c>
      <c r="Y159" s="6">
        <f t="shared" si="148"/>
        <v>1080.4692560000112</v>
      </c>
      <c r="Z159" s="4">
        <f t="shared" si="149"/>
        <v>4.3020874218594907E-2</v>
      </c>
      <c r="AA159" s="4">
        <f t="shared" si="150"/>
        <v>6.0472288072320968E-2</v>
      </c>
      <c r="AB159" s="117">
        <f t="shared" si="59"/>
        <v>0.14323813333333354</v>
      </c>
    </row>
    <row r="160" spans="1:28">
      <c r="A160" s="104" t="s">
        <v>594</v>
      </c>
      <c r="B160">
        <v>135</v>
      </c>
      <c r="C160" s="2">
        <v>140.72999999999999</v>
      </c>
      <c r="D160" s="3">
        <v>0.95879999999999999</v>
      </c>
      <c r="E160" s="1">
        <f t="shared" si="137"/>
        <v>0.22000000000000003</v>
      </c>
      <c r="F160" s="148">
        <f t="shared" si="138"/>
        <v>7.6532377777777619E-2</v>
      </c>
      <c r="H160" s="40">
        <f t="shared" si="139"/>
        <v>10.331870999999978</v>
      </c>
      <c r="I160" t="s">
        <v>7</v>
      </c>
      <c r="J160" s="92" t="s">
        <v>589</v>
      </c>
      <c r="K160" s="82">
        <f t="shared" si="53"/>
        <v>43700</v>
      </c>
      <c r="L160" s="83" t="str">
        <f t="shared" ca="1" si="54"/>
        <v>2019/12/31</v>
      </c>
      <c r="M160" s="81">
        <f t="shared" ca="1" si="55"/>
        <v>17685</v>
      </c>
      <c r="N160" s="105">
        <f t="shared" ca="1" si="56"/>
        <v>0.21323906785411323</v>
      </c>
      <c r="O160" s="85">
        <f t="shared" si="140"/>
        <v>134.93192399999998</v>
      </c>
      <c r="P160" s="85">
        <f t="shared" si="141"/>
        <v>-6.8076000000019121E-2</v>
      </c>
      <c r="Q160" s="88">
        <f t="shared" si="142"/>
        <v>0.9</v>
      </c>
      <c r="R160" s="6">
        <f t="shared" si="143"/>
        <v>19906.69000000001</v>
      </c>
      <c r="S160" s="101">
        <f t="shared" si="144"/>
        <v>19086.534372000009</v>
      </c>
      <c r="T160" s="101"/>
      <c r="U160" s="108"/>
      <c r="V160" s="102">
        <f t="shared" si="145"/>
        <v>7247.8200000000006</v>
      </c>
      <c r="W160" s="102">
        <f t="shared" si="146"/>
        <v>26334.354372000009</v>
      </c>
      <c r="X160" s="92">
        <f t="shared" si="147"/>
        <v>25250</v>
      </c>
      <c r="Y160" s="6">
        <f t="shared" si="148"/>
        <v>1084.3543720000089</v>
      </c>
      <c r="Z160" s="4">
        <f t="shared" si="149"/>
        <v>4.2944727603960731E-2</v>
      </c>
      <c r="AA160" s="4">
        <f t="shared" si="150"/>
        <v>6.023461447446965E-2</v>
      </c>
      <c r="AB160" s="117">
        <f t="shared" si="59"/>
        <v>0.14346762222222242</v>
      </c>
    </row>
    <row r="161" spans="1:28">
      <c r="A161" s="104" t="s">
        <v>606</v>
      </c>
      <c r="B161">
        <v>135</v>
      </c>
      <c r="C161" s="2">
        <v>141.47</v>
      </c>
      <c r="D161" s="3">
        <v>0.95379999999999998</v>
      </c>
      <c r="E161" s="1">
        <f t="shared" ref="E161:E165" si="151">10%*Q161+13%</f>
        <v>0.22000000000000003</v>
      </c>
      <c r="F161" s="148">
        <f t="shared" ref="F161:F165" si="152">IF(G161="",($F$1*C161-B161)/B161,H161/B161)</f>
        <v>8.219310370370371E-2</v>
      </c>
      <c r="H161" s="40">
        <f t="shared" ref="H161:H165" si="153">IF(G161="",$F$1*C161-B161,G161-B161)</f>
        <v>11.096069</v>
      </c>
      <c r="I161" t="s">
        <v>7</v>
      </c>
      <c r="J161" s="92" t="s">
        <v>597</v>
      </c>
      <c r="K161" s="82">
        <f t="shared" si="53"/>
        <v>43703</v>
      </c>
      <c r="L161" s="83" t="str">
        <f t="shared" ca="1" si="54"/>
        <v>2019/12/31</v>
      </c>
      <c r="M161" s="81">
        <f t="shared" ca="1" si="55"/>
        <v>17280</v>
      </c>
      <c r="N161" s="105">
        <f t="shared" ca="1" si="56"/>
        <v>0.2343787722800926</v>
      </c>
      <c r="O161" s="85">
        <f t="shared" ref="O161:O165" si="154">D161*C161</f>
        <v>134.93408600000001</v>
      </c>
      <c r="P161" s="85">
        <f t="shared" ref="P161:P165" si="155">O161-B161</f>
        <v>-6.5913999999992257E-2</v>
      </c>
      <c r="Q161" s="88">
        <f t="shared" ref="Q161:Q165" si="156">B161/150</f>
        <v>0.9</v>
      </c>
      <c r="R161" s="6">
        <f t="shared" ref="R161:R165" si="157">R160+C161-T161</f>
        <v>20048.160000000011</v>
      </c>
      <c r="S161" s="101">
        <f t="shared" ref="S161:S165" si="158">R161*D161</f>
        <v>19121.935008000011</v>
      </c>
      <c r="T161" s="101"/>
      <c r="U161" s="108"/>
      <c r="V161" s="102">
        <f t="shared" ref="V161:V165" si="159">U161+V160</f>
        <v>7247.8200000000006</v>
      </c>
      <c r="W161" s="102">
        <f t="shared" ref="W161:W165" si="160">S161+V161</f>
        <v>26369.755008000011</v>
      </c>
      <c r="X161" s="92">
        <f t="shared" ref="X161:X165" si="161">X160+B161</f>
        <v>25385</v>
      </c>
      <c r="Y161" s="6">
        <f t="shared" ref="Y161:Y165" si="162">W161-X161</f>
        <v>984.755008000011</v>
      </c>
      <c r="Z161" s="4">
        <f t="shared" ref="Z161:Z165" si="163">W161/X161-1</f>
        <v>3.8792791333465138E-2</v>
      </c>
      <c r="AA161" s="4">
        <f t="shared" ref="AA161:AA165" si="164">S161/(X161-V161)-1</f>
        <v>5.4294824664033348E-2</v>
      </c>
      <c r="AB161" s="117">
        <f t="shared" si="59"/>
        <v>0.13780689629629633</v>
      </c>
    </row>
    <row r="162" spans="1:28">
      <c r="A162" s="104" t="s">
        <v>607</v>
      </c>
      <c r="B162">
        <v>135</v>
      </c>
      <c r="C162" s="2">
        <v>139.22</v>
      </c>
      <c r="D162" s="3">
        <v>0.96919999999999995</v>
      </c>
      <c r="E162" s="1">
        <f t="shared" si="151"/>
        <v>0.22000000000000003</v>
      </c>
      <c r="F162" s="148">
        <f t="shared" si="152"/>
        <v>6.4981437037037001E-2</v>
      </c>
      <c r="H162" s="40">
        <f t="shared" si="153"/>
        <v>8.7724939999999947</v>
      </c>
      <c r="I162" t="s">
        <v>7</v>
      </c>
      <c r="J162" s="92" t="s">
        <v>599</v>
      </c>
      <c r="K162" s="82">
        <f t="shared" si="53"/>
        <v>43704</v>
      </c>
      <c r="L162" s="83" t="str">
        <f t="shared" ca="1" si="54"/>
        <v>2019/12/31</v>
      </c>
      <c r="M162" s="81">
        <f t="shared" ca="1" si="55"/>
        <v>17145</v>
      </c>
      <c r="N162" s="105">
        <f t="shared" ca="1" si="56"/>
        <v>0.18675767337416146</v>
      </c>
      <c r="O162" s="85">
        <f t="shared" si="154"/>
        <v>134.93202399999998</v>
      </c>
      <c r="P162" s="85">
        <f t="shared" si="155"/>
        <v>-6.7976000000015802E-2</v>
      </c>
      <c r="Q162" s="88">
        <f t="shared" si="156"/>
        <v>0.9</v>
      </c>
      <c r="R162" s="6">
        <f t="shared" si="157"/>
        <v>20187.380000000012</v>
      </c>
      <c r="S162" s="101">
        <f t="shared" si="158"/>
        <v>19565.60869600001</v>
      </c>
      <c r="T162" s="101"/>
      <c r="U162" s="108"/>
      <c r="V162" s="102">
        <f t="shared" si="159"/>
        <v>7247.8200000000006</v>
      </c>
      <c r="W162" s="102">
        <f t="shared" si="160"/>
        <v>26813.42869600001</v>
      </c>
      <c r="X162" s="92">
        <f t="shared" si="161"/>
        <v>25520</v>
      </c>
      <c r="Y162" s="6">
        <f t="shared" si="162"/>
        <v>1293.4286960000099</v>
      </c>
      <c r="Z162" s="4">
        <f t="shared" si="163"/>
        <v>5.0682942633229144E-2</v>
      </c>
      <c r="AA162" s="4">
        <f t="shared" si="164"/>
        <v>7.078677508649811E-2</v>
      </c>
      <c r="AB162" s="117">
        <f t="shared" si="59"/>
        <v>0.15501856296296301</v>
      </c>
    </row>
    <row r="163" spans="1:28">
      <c r="A163" s="104" t="s">
        <v>608</v>
      </c>
      <c r="B163">
        <v>135</v>
      </c>
      <c r="C163" s="2">
        <v>139.30000000000001</v>
      </c>
      <c r="D163" s="3">
        <v>0.96860000000000002</v>
      </c>
      <c r="E163" s="1">
        <f t="shared" si="151"/>
        <v>0.22000000000000003</v>
      </c>
      <c r="F163" s="148">
        <f t="shared" si="152"/>
        <v>6.5593407407407378E-2</v>
      </c>
      <c r="H163" s="40">
        <f t="shared" si="153"/>
        <v>8.8551099999999963</v>
      </c>
      <c r="I163" t="s">
        <v>7</v>
      </c>
      <c r="J163" s="92" t="s">
        <v>601</v>
      </c>
      <c r="K163" s="82">
        <f t="shared" si="53"/>
        <v>43705</v>
      </c>
      <c r="L163" s="83" t="str">
        <f t="shared" ca="1" si="54"/>
        <v>2019/12/31</v>
      </c>
      <c r="M163" s="81">
        <f t="shared" ca="1" si="55"/>
        <v>17010</v>
      </c>
      <c r="N163" s="105">
        <f t="shared" ca="1" si="56"/>
        <v>0.19001264844209279</v>
      </c>
      <c r="O163" s="85">
        <f t="shared" si="154"/>
        <v>134.92598000000001</v>
      </c>
      <c r="P163" s="85">
        <f t="shared" si="155"/>
        <v>-7.4019999999990205E-2</v>
      </c>
      <c r="Q163" s="88">
        <f t="shared" si="156"/>
        <v>0.9</v>
      </c>
      <c r="R163" s="6">
        <f t="shared" si="157"/>
        <v>20326.680000000011</v>
      </c>
      <c r="S163" s="101">
        <f t="shared" si="158"/>
        <v>19688.42224800001</v>
      </c>
      <c r="T163" s="101"/>
      <c r="U163" s="108"/>
      <c r="V163" s="102">
        <f t="shared" si="159"/>
        <v>7247.8200000000006</v>
      </c>
      <c r="W163" s="102">
        <f t="shared" si="160"/>
        <v>26936.24224800001</v>
      </c>
      <c r="X163" s="92">
        <f t="shared" si="161"/>
        <v>25655</v>
      </c>
      <c r="Y163" s="6">
        <f t="shared" si="162"/>
        <v>1281.2422480000096</v>
      </c>
      <c r="Z163" s="4">
        <f t="shared" si="163"/>
        <v>4.9941229701812917E-2</v>
      </c>
      <c r="AA163" s="4">
        <f t="shared" si="164"/>
        <v>6.960556956578956E-2</v>
      </c>
      <c r="AB163" s="117">
        <f t="shared" si="59"/>
        <v>0.15440659259259265</v>
      </c>
    </row>
    <row r="164" spans="1:28">
      <c r="A164" s="104" t="s">
        <v>609</v>
      </c>
      <c r="B164">
        <v>135</v>
      </c>
      <c r="C164" s="2">
        <v>139.09</v>
      </c>
      <c r="D164" s="3">
        <v>0.97009999999999996</v>
      </c>
      <c r="E164" s="1">
        <f t="shared" si="151"/>
        <v>0.22000000000000003</v>
      </c>
      <c r="F164" s="148">
        <f t="shared" si="152"/>
        <v>6.39869851851851E-2</v>
      </c>
      <c r="H164" s="40">
        <f t="shared" si="153"/>
        <v>8.6382429999999886</v>
      </c>
      <c r="I164" t="s">
        <v>7</v>
      </c>
      <c r="J164" s="92" t="s">
        <v>603</v>
      </c>
      <c r="K164" s="82">
        <f t="shared" si="53"/>
        <v>43706</v>
      </c>
      <c r="L164" s="83" t="str">
        <f t="shared" ca="1" si="54"/>
        <v>2019/12/31</v>
      </c>
      <c r="M164" s="81">
        <f t="shared" ca="1" si="55"/>
        <v>16875</v>
      </c>
      <c r="N164" s="105">
        <f t="shared" ca="1" si="56"/>
        <v>0.18684199674074051</v>
      </c>
      <c r="O164" s="85">
        <f t="shared" si="154"/>
        <v>134.931209</v>
      </c>
      <c r="P164" s="85">
        <f t="shared" si="155"/>
        <v>-6.8791000000004487E-2</v>
      </c>
      <c r="Q164" s="88">
        <f t="shared" si="156"/>
        <v>0.9</v>
      </c>
      <c r="R164" s="6">
        <f t="shared" si="157"/>
        <v>20465.770000000011</v>
      </c>
      <c r="S164" s="101">
        <f t="shared" si="158"/>
        <v>19853.843477000009</v>
      </c>
      <c r="T164" s="101"/>
      <c r="U164" s="108"/>
      <c r="V164" s="102">
        <f t="shared" si="159"/>
        <v>7247.8200000000006</v>
      </c>
      <c r="W164" s="102">
        <f t="shared" si="160"/>
        <v>27101.663477000009</v>
      </c>
      <c r="X164" s="92">
        <f t="shared" si="161"/>
        <v>25790</v>
      </c>
      <c r="Y164" s="6">
        <f t="shared" si="162"/>
        <v>1311.6634770000092</v>
      </c>
      <c r="Z164" s="4">
        <f t="shared" si="163"/>
        <v>5.0859382590151547E-2</v>
      </c>
      <c r="AA164" s="4">
        <f t="shared" si="164"/>
        <v>7.07394425574559E-2</v>
      </c>
      <c r="AB164" s="117">
        <f t="shared" si="59"/>
        <v>0.15601301481481494</v>
      </c>
    </row>
    <row r="165" spans="1:28">
      <c r="A165" s="104" t="s">
        <v>610</v>
      </c>
      <c r="B165">
        <v>135</v>
      </c>
      <c r="C165" s="2">
        <v>140.29</v>
      </c>
      <c r="D165" s="3">
        <v>0.96179999999999999</v>
      </c>
      <c r="E165" s="1">
        <f t="shared" si="151"/>
        <v>0.22000000000000003</v>
      </c>
      <c r="F165" s="148">
        <f t="shared" si="152"/>
        <v>7.3166540740740624E-2</v>
      </c>
      <c r="H165" s="40">
        <f t="shared" si="153"/>
        <v>9.8774829999999838</v>
      </c>
      <c r="I165" t="s">
        <v>7</v>
      </c>
      <c r="J165" s="92" t="s">
        <v>605</v>
      </c>
      <c r="K165" s="82">
        <f t="shared" si="53"/>
        <v>43707</v>
      </c>
      <c r="L165" s="83" t="str">
        <f t="shared" ca="1" si="54"/>
        <v>2019/12/31</v>
      </c>
      <c r="M165" s="81">
        <f t="shared" ca="1" si="55"/>
        <v>16740</v>
      </c>
      <c r="N165" s="105">
        <f t="shared" ca="1" si="56"/>
        <v>0.21536925298685747</v>
      </c>
      <c r="O165" s="85">
        <f t="shared" si="154"/>
        <v>134.93092199999998</v>
      </c>
      <c r="P165" s="85">
        <f t="shared" si="155"/>
        <v>-6.9078000000018847E-2</v>
      </c>
      <c r="Q165" s="88">
        <f t="shared" si="156"/>
        <v>0.9</v>
      </c>
      <c r="R165" s="6">
        <f t="shared" si="157"/>
        <v>20606.060000000012</v>
      </c>
      <c r="S165" s="101">
        <f t="shared" si="158"/>
        <v>19818.908508000011</v>
      </c>
      <c r="T165" s="101"/>
      <c r="U165" s="108"/>
      <c r="V165" s="102">
        <f t="shared" si="159"/>
        <v>7247.8200000000006</v>
      </c>
      <c r="W165" s="102">
        <f t="shared" si="160"/>
        <v>27066.728508000011</v>
      </c>
      <c r="X165" s="92">
        <f t="shared" si="161"/>
        <v>25925</v>
      </c>
      <c r="Y165" s="6">
        <f t="shared" si="162"/>
        <v>1141.7285080000111</v>
      </c>
      <c r="Z165" s="4">
        <f t="shared" si="163"/>
        <v>4.4039672439730504E-2</v>
      </c>
      <c r="AA165" s="4">
        <f t="shared" si="164"/>
        <v>6.1129598151327569E-2</v>
      </c>
      <c r="AB165" s="117">
        <f t="shared" si="59"/>
        <v>0.14683345925925939</v>
      </c>
    </row>
    <row r="166" spans="1:28">
      <c r="A166" s="104" t="s">
        <v>632</v>
      </c>
      <c r="B166">
        <v>135</v>
      </c>
      <c r="C166" s="2">
        <v>137.08000000000001</v>
      </c>
      <c r="D166" s="3">
        <v>0.98429999999999995</v>
      </c>
      <c r="E166" s="1">
        <f t="shared" ref="E166" si="165">10%*Q166+13%</f>
        <v>0.22000000000000003</v>
      </c>
      <c r="F166" s="148">
        <f t="shared" ref="F166" si="166">IF(G166="",($F$1*C166-B166)/B166,H166/B166)</f>
        <v>4.861122962962975E-2</v>
      </c>
      <c r="H166" s="40">
        <f t="shared" ref="H166" si="167">IF(G166="",$F$1*C166-B166,G166-B166)</f>
        <v>6.5625160000000164</v>
      </c>
      <c r="I166" t="s">
        <v>7</v>
      </c>
      <c r="J166" s="92" t="s">
        <v>623</v>
      </c>
      <c r="K166" s="82">
        <f t="shared" si="53"/>
        <v>43710</v>
      </c>
      <c r="L166" s="83" t="str">
        <f t="shared" ref="L166" ca="1" si="168">IF(LEN(J166) &gt; 15,DATE(MID(J166,12,4),MID(J166,16,2),MID(J166,18,2)),TEXT(TODAY(),"yyyy/m/d"))</f>
        <v>2019/12/31</v>
      </c>
      <c r="M166" s="81">
        <f t="shared" ca="1" si="55"/>
        <v>16335</v>
      </c>
      <c r="N166" s="105">
        <f t="shared" ref="N166" ca="1" si="169">H166/M166*365</f>
        <v>0.1466371802877261</v>
      </c>
      <c r="O166" s="85">
        <f t="shared" ref="O166" si="170">D166*C166</f>
        <v>134.92784399999999</v>
      </c>
      <c r="P166" s="85">
        <f t="shared" ref="P166" si="171">O166-B166</f>
        <v>-7.215600000000677E-2</v>
      </c>
      <c r="Q166" s="88">
        <f t="shared" ref="Q166" si="172">B166/150</f>
        <v>0.9</v>
      </c>
      <c r="R166" s="6">
        <f t="shared" ref="R166" si="173">R165+C166-T166</f>
        <v>20743.140000000014</v>
      </c>
      <c r="S166" s="101">
        <f t="shared" ref="S166" si="174">R166*D166</f>
        <v>20417.472702000014</v>
      </c>
      <c r="T166" s="101"/>
      <c r="U166" s="108"/>
      <c r="V166" s="102">
        <f t="shared" ref="V166" si="175">U166+V165</f>
        <v>7247.8200000000006</v>
      </c>
      <c r="W166" s="102">
        <f t="shared" ref="W166" si="176">S166+V166</f>
        <v>27665.292702000013</v>
      </c>
      <c r="X166" s="92">
        <f t="shared" ref="X166" si="177">X165+B166</f>
        <v>26060</v>
      </c>
      <c r="Y166" s="6">
        <f t="shared" ref="Y166" si="178">W166-X166</f>
        <v>1605.2927020000134</v>
      </c>
      <c r="Z166" s="4">
        <f t="shared" ref="Z166" si="179">W166/X166-1</f>
        <v>6.1599873445894682E-2</v>
      </c>
      <c r="AA166" s="4">
        <f t="shared" ref="AA166" si="180">S166/(X166-V166)-1</f>
        <v>8.5332625033356813E-2</v>
      </c>
      <c r="AB166" s="117">
        <f t="shared" si="59"/>
        <v>0.17138877037037029</v>
      </c>
    </row>
    <row r="167" spans="1:28">
      <c r="A167" s="104" t="s">
        <v>633</v>
      </c>
      <c r="B167">
        <v>135</v>
      </c>
      <c r="C167" s="2">
        <v>136.25</v>
      </c>
      <c r="D167" s="3">
        <v>0.99029999999999996</v>
      </c>
      <c r="E167" s="1">
        <f t="shared" ref="E167:E170" si="181">10%*Q167+13%</f>
        <v>0.22000000000000003</v>
      </c>
      <c r="F167" s="148">
        <f t="shared" ref="F167:F170" si="182">IF(G167="",($F$1*C167-B167)/B167,H167/B167)</f>
        <v>4.2262037037037063E-2</v>
      </c>
      <c r="H167" s="40">
        <f t="shared" ref="H167:H170" si="183">IF(G167="",$F$1*C167-B167,G167-B167)</f>
        <v>5.7053750000000036</v>
      </c>
      <c r="I167" t="s">
        <v>7</v>
      </c>
      <c r="J167" s="92" t="s">
        <v>625</v>
      </c>
      <c r="K167" s="82">
        <f t="shared" si="53"/>
        <v>43711</v>
      </c>
      <c r="L167" s="83" t="str">
        <f t="shared" ref="L167:L170" ca="1" si="184">IF(LEN(J167) &gt; 15,DATE(MID(J167,12,4),MID(J167,16,2),MID(J167,18,2)),TEXT(TODAY(),"yyyy/m/d"))</f>
        <v>2019/12/31</v>
      </c>
      <c r="M167" s="81">
        <f t="shared" ca="1" si="55"/>
        <v>16200</v>
      </c>
      <c r="N167" s="105">
        <f t="shared" ref="N167:N170" ca="1" si="185">H167/M167*365</f>
        <v>0.12854702932098774</v>
      </c>
      <c r="O167" s="85">
        <f t="shared" ref="O167:O170" si="186">D167*C167</f>
        <v>134.92837499999999</v>
      </c>
      <c r="P167" s="85">
        <f t="shared" ref="P167:P170" si="187">O167-B167</f>
        <v>-7.1625000000011596E-2</v>
      </c>
      <c r="Q167" s="88">
        <f t="shared" ref="Q167:Q170" si="188">B167/150</f>
        <v>0.9</v>
      </c>
      <c r="R167" s="6">
        <f t="shared" ref="R167:R170" si="189">R166+C167-T167</f>
        <v>20879.390000000014</v>
      </c>
      <c r="S167" s="101">
        <f t="shared" ref="S167:S170" si="190">R167*D167</f>
        <v>20676.859917000013</v>
      </c>
      <c r="T167" s="101"/>
      <c r="U167" s="108"/>
      <c r="V167" s="102">
        <f t="shared" ref="V167:V170" si="191">U167+V166</f>
        <v>7247.8200000000006</v>
      </c>
      <c r="W167" s="102">
        <f t="shared" ref="W167:W170" si="192">S167+V167</f>
        <v>27924.679917000012</v>
      </c>
      <c r="X167" s="92">
        <f t="shared" ref="X167:X170" si="193">X166+B167</f>
        <v>26195</v>
      </c>
      <c r="Y167" s="6">
        <f t="shared" ref="Y167:Y170" si="194">W167-X167</f>
        <v>1729.6799170000122</v>
      </c>
      <c r="Z167" s="4">
        <f t="shared" ref="Z167:Z170" si="195">W167/X167-1</f>
        <v>6.603091876312317E-2</v>
      </c>
      <c r="AA167" s="4">
        <f t="shared" ref="AA167:AA170" si="196">S167/(X167-V167)-1</f>
        <v>9.1289570110170137E-2</v>
      </c>
      <c r="AB167" s="117">
        <f t="shared" si="59"/>
        <v>0.17773796296296296</v>
      </c>
    </row>
    <row r="168" spans="1:28">
      <c r="A168" s="104" t="s">
        <v>634</v>
      </c>
      <c r="B168">
        <v>135</v>
      </c>
      <c r="C168" s="2">
        <v>135.02000000000001</v>
      </c>
      <c r="D168" s="3">
        <v>0.99929999999999997</v>
      </c>
      <c r="E168" s="1">
        <f t="shared" si="181"/>
        <v>0.22000000000000003</v>
      </c>
      <c r="F168" s="148">
        <f t="shared" si="182"/>
        <v>3.2852992592592674E-2</v>
      </c>
      <c r="H168" s="40">
        <f t="shared" si="183"/>
        <v>4.4351540000000114</v>
      </c>
      <c r="I168" t="s">
        <v>7</v>
      </c>
      <c r="J168" s="92" t="s">
        <v>627</v>
      </c>
      <c r="K168" s="82">
        <f t="shared" si="53"/>
        <v>43712</v>
      </c>
      <c r="L168" s="83" t="str">
        <f t="shared" ca="1" si="184"/>
        <v>2019/12/31</v>
      </c>
      <c r="M168" s="81">
        <f t="shared" ca="1" si="55"/>
        <v>16065</v>
      </c>
      <c r="N168" s="105">
        <f t="shared" ca="1" si="185"/>
        <v>0.10076758232181787</v>
      </c>
      <c r="O168" s="85">
        <f t="shared" si="186"/>
        <v>134.92548600000001</v>
      </c>
      <c r="P168" s="85">
        <f t="shared" si="187"/>
        <v>-7.451399999999353E-2</v>
      </c>
      <c r="Q168" s="88">
        <f t="shared" si="188"/>
        <v>0.9</v>
      </c>
      <c r="R168" s="6">
        <f t="shared" si="189"/>
        <v>21014.410000000014</v>
      </c>
      <c r="S168" s="101">
        <f t="shared" si="190"/>
        <v>20999.699913000015</v>
      </c>
      <c r="T168" s="101"/>
      <c r="U168" s="108"/>
      <c r="V168" s="102">
        <f t="shared" si="191"/>
        <v>7247.8200000000006</v>
      </c>
      <c r="W168" s="102">
        <f t="shared" si="192"/>
        <v>28247.519913000015</v>
      </c>
      <c r="X168" s="92">
        <f t="shared" si="193"/>
        <v>26330</v>
      </c>
      <c r="Y168" s="6">
        <f t="shared" si="194"/>
        <v>1917.5199130000146</v>
      </c>
      <c r="Z168" s="4">
        <f t="shared" si="195"/>
        <v>7.2826430421572885E-2</v>
      </c>
      <c r="AA168" s="4">
        <f t="shared" si="196"/>
        <v>0.10048746594990798</v>
      </c>
      <c r="AB168" s="117">
        <f t="shared" si="59"/>
        <v>0.18714700740740736</v>
      </c>
    </row>
    <row r="169" spans="1:28">
      <c r="A169" s="104" t="s">
        <v>635</v>
      </c>
      <c r="B169">
        <v>135</v>
      </c>
      <c r="C169" s="2">
        <v>133.81</v>
      </c>
      <c r="D169" s="3">
        <v>1.0084</v>
      </c>
      <c r="E169" s="1">
        <f t="shared" si="181"/>
        <v>0.22000000000000003</v>
      </c>
      <c r="F169" s="148">
        <f t="shared" si="182"/>
        <v>2.3596940740740726E-2</v>
      </c>
      <c r="H169" s="40">
        <f t="shared" si="183"/>
        <v>3.1855869999999982</v>
      </c>
      <c r="I169" t="s">
        <v>7</v>
      </c>
      <c r="J169" s="92" t="s">
        <v>629</v>
      </c>
      <c r="K169" s="82">
        <f t="shared" si="53"/>
        <v>43713</v>
      </c>
      <c r="L169" s="83" t="str">
        <f t="shared" ca="1" si="184"/>
        <v>2019/12/31</v>
      </c>
      <c r="M169" s="81">
        <f t="shared" ca="1" si="55"/>
        <v>15930</v>
      </c>
      <c r="N169" s="105">
        <f t="shared" ca="1" si="185"/>
        <v>7.2990537037036993E-2</v>
      </c>
      <c r="O169" s="85">
        <f t="shared" si="186"/>
        <v>134.93400399999999</v>
      </c>
      <c r="P169" s="85">
        <f t="shared" si="187"/>
        <v>-6.59960000000126E-2</v>
      </c>
      <c r="Q169" s="88">
        <f t="shared" si="188"/>
        <v>0.9</v>
      </c>
      <c r="R169" s="6">
        <f t="shared" si="189"/>
        <v>21148.220000000016</v>
      </c>
      <c r="S169" s="101">
        <f t="shared" si="190"/>
        <v>21325.865048000014</v>
      </c>
      <c r="T169" s="101"/>
      <c r="U169" s="108"/>
      <c r="V169" s="102">
        <f t="shared" si="191"/>
        <v>7247.8200000000006</v>
      </c>
      <c r="W169" s="102">
        <f t="shared" si="192"/>
        <v>28573.685048000014</v>
      </c>
      <c r="X169" s="92">
        <f t="shared" si="193"/>
        <v>26465</v>
      </c>
      <c r="Y169" s="6">
        <f t="shared" si="194"/>
        <v>2108.6850480000139</v>
      </c>
      <c r="Z169" s="4">
        <f t="shared" si="195"/>
        <v>7.9678256111846313E-2</v>
      </c>
      <c r="AA169" s="4">
        <f t="shared" si="196"/>
        <v>0.10972916151069056</v>
      </c>
      <c r="AB169" s="117">
        <f t="shared" si="59"/>
        <v>0.1964030592592593</v>
      </c>
    </row>
    <row r="170" spans="1:28">
      <c r="A170" s="104" t="s">
        <v>636</v>
      </c>
      <c r="B170">
        <v>135</v>
      </c>
      <c r="C170" s="33">
        <v>133.38</v>
      </c>
      <c r="D170" s="3">
        <v>1.0116000000000001</v>
      </c>
      <c r="E170" s="1">
        <f t="shared" si="181"/>
        <v>0.22000000000000003</v>
      </c>
      <c r="F170" s="148">
        <f t="shared" si="182"/>
        <v>2.030759999999995E-2</v>
      </c>
      <c r="H170" s="40">
        <f t="shared" si="183"/>
        <v>2.7415259999999932</v>
      </c>
      <c r="I170" t="s">
        <v>7</v>
      </c>
      <c r="J170" s="92" t="s">
        <v>631</v>
      </c>
      <c r="K170" s="82">
        <f t="shared" si="53"/>
        <v>43714</v>
      </c>
      <c r="L170" s="83" t="str">
        <f t="shared" ca="1" si="184"/>
        <v>2019/12/31</v>
      </c>
      <c r="M170" s="81">
        <f t="shared" ca="1" si="55"/>
        <v>15795</v>
      </c>
      <c r="N170" s="105">
        <f t="shared" ca="1" si="185"/>
        <v>6.3352769230769074E-2</v>
      </c>
      <c r="O170" s="85">
        <f t="shared" si="186"/>
        <v>134.92720800000001</v>
      </c>
      <c r="P170" s="85">
        <f t="shared" si="187"/>
        <v>-7.279199999999264E-2</v>
      </c>
      <c r="Q170" s="88">
        <f t="shared" si="188"/>
        <v>0.9</v>
      </c>
      <c r="R170" s="6">
        <f t="shared" si="189"/>
        <v>21281.600000000017</v>
      </c>
      <c r="S170" s="101">
        <f t="shared" si="190"/>
        <v>21528.466560000019</v>
      </c>
      <c r="T170" s="101"/>
      <c r="U170" s="108"/>
      <c r="V170" s="102">
        <f t="shared" si="191"/>
        <v>7247.8200000000006</v>
      </c>
      <c r="W170" s="102">
        <f t="shared" si="192"/>
        <v>28776.286560000019</v>
      </c>
      <c r="X170" s="92">
        <f t="shared" si="193"/>
        <v>26600</v>
      </c>
      <c r="Y170" s="6">
        <f t="shared" si="194"/>
        <v>2176.2865600000187</v>
      </c>
      <c r="Z170" s="4">
        <f t="shared" si="195"/>
        <v>8.1815284210527084E-2</v>
      </c>
      <c r="AA170" s="4">
        <f t="shared" si="196"/>
        <v>0.11245692009892516</v>
      </c>
      <c r="AB170" s="117">
        <f t="shared" si="59"/>
        <v>0.19969240000000008</v>
      </c>
    </row>
    <row r="171" spans="1:28">
      <c r="A171" s="104" t="s">
        <v>650</v>
      </c>
      <c r="B171">
        <v>135</v>
      </c>
      <c r="C171" s="33">
        <v>130.83000000000001</v>
      </c>
      <c r="D171" s="3">
        <v>1.0313000000000001</v>
      </c>
      <c r="E171" s="1">
        <f t="shared" ref="E171:E175" si="197">10%*Q171+13%</f>
        <v>0.22000000000000003</v>
      </c>
      <c r="F171" s="148">
        <f t="shared" ref="F171:F175" si="198">IF(G171="",($F$1*C171-B171)/B171,H171/B171)</f>
        <v>8.0104444444457467E-4</v>
      </c>
      <c r="H171" s="40">
        <f t="shared" ref="H171:H175" si="199">IF(G171="",$F$1*C171-B171,G171-B171)</f>
        <v>0.10814100000001758</v>
      </c>
      <c r="I171" t="s">
        <v>7</v>
      </c>
      <c r="J171" s="92" t="s">
        <v>641</v>
      </c>
      <c r="K171" s="82">
        <f t="shared" si="53"/>
        <v>43717</v>
      </c>
      <c r="L171" s="83" t="str">
        <f t="shared" ref="L171:L175" ca="1" si="200">IF(LEN(J171) &gt; 15,DATE(MID(J171,12,4),MID(J171,16,2),MID(J171,18,2)),TEXT(TODAY(),"yyyy/m/d"))</f>
        <v>2019/12/31</v>
      </c>
      <c r="M171" s="81">
        <f t="shared" ca="1" si="55"/>
        <v>15390</v>
      </c>
      <c r="N171" s="105">
        <f t="shared" ref="N171:N175" ca="1" si="201">H171/M171*365</f>
        <v>2.5647475633532439E-3</v>
      </c>
      <c r="O171" s="85">
        <f t="shared" ref="O171:O175" si="202">D171*C171</f>
        <v>134.92497900000004</v>
      </c>
      <c r="P171" s="85">
        <f t="shared" ref="P171:P175" si="203">O171-B171</f>
        <v>-7.5020999999964033E-2</v>
      </c>
      <c r="Q171" s="88">
        <f t="shared" ref="Q171:Q175" si="204">B171/150</f>
        <v>0.9</v>
      </c>
      <c r="R171" s="6">
        <f t="shared" ref="R171:R175" si="205">R170+C171-T171</f>
        <v>21412.430000000018</v>
      </c>
      <c r="S171" s="101">
        <f t="shared" ref="S171:S175" si="206">R171*D171</f>
        <v>22082.639059000023</v>
      </c>
      <c r="T171" s="101"/>
      <c r="U171" s="108"/>
      <c r="V171" s="102">
        <f t="shared" ref="V171:V175" si="207">U171+V170</f>
        <v>7247.8200000000006</v>
      </c>
      <c r="W171" s="102">
        <f t="shared" ref="W171:W175" si="208">S171+V171</f>
        <v>29330.459059000023</v>
      </c>
      <c r="X171" s="92">
        <f t="shared" ref="X171:X175" si="209">X170+B171</f>
        <v>26735</v>
      </c>
      <c r="Y171" s="6">
        <f t="shared" ref="Y171:Y175" si="210">W171-X171</f>
        <v>2595.4590590000225</v>
      </c>
      <c r="Z171" s="4">
        <f t="shared" ref="Z171:Z175" si="211">W171/X171-1</f>
        <v>9.7080944791472668E-2</v>
      </c>
      <c r="AA171" s="4">
        <f t="shared" ref="AA171:AA175" si="212">S171/(X171-V171)-1</f>
        <v>0.13318802715426359</v>
      </c>
      <c r="AB171" s="117">
        <f t="shared" si="59"/>
        <v>0.21919895555555546</v>
      </c>
    </row>
    <row r="172" spans="1:28">
      <c r="A172" s="104" t="s">
        <v>651</v>
      </c>
      <c r="B172">
        <v>135</v>
      </c>
      <c r="C172" s="33">
        <v>131.24</v>
      </c>
      <c r="D172" s="3">
        <v>1.0281</v>
      </c>
      <c r="E172" s="1">
        <f t="shared" si="197"/>
        <v>0.22000000000000003</v>
      </c>
      <c r="F172" s="148">
        <f t="shared" si="198"/>
        <v>3.9373925925927037E-3</v>
      </c>
      <c r="H172" s="40">
        <f t="shared" si="199"/>
        <v>0.53154800000001501</v>
      </c>
      <c r="I172" t="s">
        <v>7</v>
      </c>
      <c r="J172" s="92" t="s">
        <v>643</v>
      </c>
      <c r="K172" s="82">
        <f t="shared" si="53"/>
        <v>43718</v>
      </c>
      <c r="L172" s="83" t="str">
        <f t="shared" ca="1" si="200"/>
        <v>2019/12/31</v>
      </c>
      <c r="M172" s="81">
        <f t="shared" ca="1" si="55"/>
        <v>15255</v>
      </c>
      <c r="N172" s="105">
        <f t="shared" ca="1" si="201"/>
        <v>1.2718126515896787E-2</v>
      </c>
      <c r="O172" s="85">
        <f t="shared" si="202"/>
        <v>134.92784400000002</v>
      </c>
      <c r="P172" s="85">
        <f t="shared" si="203"/>
        <v>-7.2155999999978349E-2</v>
      </c>
      <c r="Q172" s="88">
        <f t="shared" si="204"/>
        <v>0.9</v>
      </c>
      <c r="R172" s="6">
        <f t="shared" si="205"/>
        <v>21543.67000000002</v>
      </c>
      <c r="S172" s="101">
        <f t="shared" si="206"/>
        <v>22149.04712700002</v>
      </c>
      <c r="T172" s="101"/>
      <c r="U172" s="108"/>
      <c r="V172" s="102">
        <f t="shared" si="207"/>
        <v>7247.8200000000006</v>
      </c>
      <c r="W172" s="102">
        <f t="shared" si="208"/>
        <v>29396.86712700002</v>
      </c>
      <c r="X172" s="92">
        <f t="shared" si="209"/>
        <v>26870</v>
      </c>
      <c r="Y172" s="6">
        <f t="shared" si="210"/>
        <v>2526.8671270000195</v>
      </c>
      <c r="Z172" s="4">
        <f t="shared" si="211"/>
        <v>9.4040458764421908E-2</v>
      </c>
      <c r="AA172" s="4">
        <f t="shared" si="212"/>
        <v>0.12877606499379879</v>
      </c>
      <c r="AB172" s="117">
        <f t="shared" si="59"/>
        <v>0.21606260740740732</v>
      </c>
    </row>
    <row r="173" spans="1:28">
      <c r="A173" s="104" t="s">
        <v>652</v>
      </c>
      <c r="B173">
        <v>135</v>
      </c>
      <c r="C173" s="33">
        <v>131.9</v>
      </c>
      <c r="D173" s="3">
        <v>1.0229999999999999</v>
      </c>
      <c r="E173" s="1">
        <f t="shared" si="197"/>
        <v>0.22000000000000003</v>
      </c>
      <c r="F173" s="148">
        <f t="shared" si="198"/>
        <v>8.9861481481481979E-3</v>
      </c>
      <c r="H173" s="40">
        <f t="shared" si="199"/>
        <v>1.2131300000000067</v>
      </c>
      <c r="I173" t="s">
        <v>7</v>
      </c>
      <c r="J173" s="92" t="s">
        <v>645</v>
      </c>
      <c r="K173" s="82">
        <f t="shared" si="53"/>
        <v>43719</v>
      </c>
      <c r="L173" s="83" t="str">
        <f t="shared" ca="1" si="200"/>
        <v>2019/12/31</v>
      </c>
      <c r="M173" s="81">
        <f t="shared" ca="1" si="55"/>
        <v>15120</v>
      </c>
      <c r="N173" s="105">
        <f t="shared" ca="1" si="201"/>
        <v>2.9285214947090108E-2</v>
      </c>
      <c r="O173" s="85">
        <f t="shared" si="202"/>
        <v>134.93369999999999</v>
      </c>
      <c r="P173" s="85">
        <f t="shared" si="203"/>
        <v>-6.630000000001246E-2</v>
      </c>
      <c r="Q173" s="88">
        <f t="shared" si="204"/>
        <v>0.9</v>
      </c>
      <c r="R173" s="6">
        <f t="shared" si="205"/>
        <v>21675.570000000022</v>
      </c>
      <c r="S173" s="101">
        <f t="shared" si="206"/>
        <v>22174.108110000019</v>
      </c>
      <c r="T173" s="101"/>
      <c r="U173" s="108"/>
      <c r="V173" s="102">
        <f t="shared" si="207"/>
        <v>7247.8200000000006</v>
      </c>
      <c r="W173" s="102">
        <f t="shared" si="208"/>
        <v>29421.928110000019</v>
      </c>
      <c r="X173" s="92">
        <f t="shared" si="209"/>
        <v>27005</v>
      </c>
      <c r="Y173" s="6">
        <f t="shared" si="210"/>
        <v>2416.9281100000189</v>
      </c>
      <c r="Z173" s="4">
        <f t="shared" si="211"/>
        <v>8.949928198481838E-2</v>
      </c>
      <c r="AA173" s="4">
        <f t="shared" si="212"/>
        <v>0.12233163386677748</v>
      </c>
      <c r="AB173" s="117">
        <f t="shared" si="59"/>
        <v>0.21101385185185184</v>
      </c>
    </row>
    <row r="174" spans="1:28">
      <c r="A174" s="104" t="s">
        <v>653</v>
      </c>
      <c r="B174">
        <v>135</v>
      </c>
      <c r="C174" s="33">
        <v>131.28</v>
      </c>
      <c r="D174" s="3">
        <v>1.0278</v>
      </c>
      <c r="E174" s="1">
        <f t="shared" si="197"/>
        <v>0.22000000000000003</v>
      </c>
      <c r="F174" s="148">
        <f t="shared" si="198"/>
        <v>4.2433777777777897E-3</v>
      </c>
      <c r="H174" s="40">
        <f t="shared" si="199"/>
        <v>0.57285600000000159</v>
      </c>
      <c r="I174" t="s">
        <v>7</v>
      </c>
      <c r="J174" s="92" t="s">
        <v>647</v>
      </c>
      <c r="K174" s="82">
        <f t="shared" si="53"/>
        <v>43720</v>
      </c>
      <c r="L174" s="83" t="str">
        <f t="shared" ca="1" si="200"/>
        <v>2019/12/31</v>
      </c>
      <c r="M174" s="81">
        <f t="shared" ca="1" si="55"/>
        <v>14985</v>
      </c>
      <c r="N174" s="105">
        <f t="shared" ca="1" si="201"/>
        <v>1.3953449449449488E-2</v>
      </c>
      <c r="O174" s="85">
        <f t="shared" si="202"/>
        <v>134.92958400000001</v>
      </c>
      <c r="P174" s="85">
        <f t="shared" si="203"/>
        <v>-7.0415999999994483E-2</v>
      </c>
      <c r="Q174" s="88">
        <f t="shared" si="204"/>
        <v>0.9</v>
      </c>
      <c r="R174" s="6">
        <f t="shared" si="205"/>
        <v>21806.85000000002</v>
      </c>
      <c r="S174" s="101">
        <f t="shared" si="206"/>
        <v>22413.080430000024</v>
      </c>
      <c r="T174" s="101"/>
      <c r="U174" s="108"/>
      <c r="V174" s="102">
        <f t="shared" si="207"/>
        <v>7247.8200000000006</v>
      </c>
      <c r="W174" s="102">
        <f t="shared" si="208"/>
        <v>29660.900430000023</v>
      </c>
      <c r="X174" s="92">
        <f t="shared" si="209"/>
        <v>27140</v>
      </c>
      <c r="Y174" s="6">
        <f t="shared" si="210"/>
        <v>2520.9004300000233</v>
      </c>
      <c r="Z174" s="4">
        <f t="shared" si="211"/>
        <v>9.2885056374355957E-2</v>
      </c>
      <c r="AA174" s="4">
        <f t="shared" si="212"/>
        <v>0.12672821329789019</v>
      </c>
      <c r="AB174" s="117">
        <f t="shared" si="59"/>
        <v>0.21575662222222225</v>
      </c>
    </row>
    <row r="175" spans="1:28">
      <c r="A175" s="104" t="s">
        <v>654</v>
      </c>
      <c r="B175">
        <v>135</v>
      </c>
      <c r="C175" s="33">
        <v>131.15</v>
      </c>
      <c r="D175" s="34">
        <v>1.0287999999999999</v>
      </c>
      <c r="E175" s="1">
        <f t="shared" si="197"/>
        <v>0.22000000000000003</v>
      </c>
      <c r="F175" s="148">
        <f t="shared" si="198"/>
        <v>3.2489259259258925E-3</v>
      </c>
      <c r="H175" s="40">
        <f t="shared" si="199"/>
        <v>0.43860499999999547</v>
      </c>
      <c r="I175" t="s">
        <v>7</v>
      </c>
      <c r="J175" s="92" t="s">
        <v>649</v>
      </c>
      <c r="K175" s="82">
        <f t="shared" si="53"/>
        <v>43724</v>
      </c>
      <c r="L175" s="83" t="str">
        <f t="shared" ca="1" si="200"/>
        <v>2019/12/31</v>
      </c>
      <c r="M175" s="81">
        <f t="shared" ca="1" si="55"/>
        <v>14445</v>
      </c>
      <c r="N175" s="105">
        <f t="shared" ca="1" si="201"/>
        <v>1.1082784700588325E-2</v>
      </c>
      <c r="O175" s="85">
        <f t="shared" si="202"/>
        <v>134.92712</v>
      </c>
      <c r="P175" s="85">
        <f t="shared" si="203"/>
        <v>-7.2879999999997835E-2</v>
      </c>
      <c r="Q175" s="88">
        <f t="shared" si="204"/>
        <v>0.9</v>
      </c>
      <c r="R175" s="6">
        <f t="shared" si="205"/>
        <v>21938.000000000022</v>
      </c>
      <c r="S175" s="101">
        <f t="shared" si="206"/>
        <v>22569.814400000021</v>
      </c>
      <c r="T175" s="101"/>
      <c r="U175" s="108"/>
      <c r="V175" s="102">
        <f t="shared" si="207"/>
        <v>7247.8200000000006</v>
      </c>
      <c r="W175" s="102">
        <f t="shared" si="208"/>
        <v>29817.634400000021</v>
      </c>
      <c r="X175" s="92">
        <f t="shared" si="209"/>
        <v>27275</v>
      </c>
      <c r="Y175" s="6">
        <f t="shared" si="210"/>
        <v>2542.6344000000208</v>
      </c>
      <c r="Z175" s="4">
        <f t="shared" si="211"/>
        <v>9.3222159486710199E-2</v>
      </c>
      <c r="AA175" s="4">
        <f t="shared" si="212"/>
        <v>0.126959182471023</v>
      </c>
      <c r="AB175" s="117">
        <f t="shared" si="59"/>
        <v>0.21675107407407412</v>
      </c>
    </row>
    <row r="176" spans="1:28">
      <c r="A176" s="104" t="s">
        <v>655</v>
      </c>
      <c r="B176">
        <v>135</v>
      </c>
      <c r="C176" s="33">
        <v>133.78</v>
      </c>
      <c r="D176" s="34">
        <v>1.0085999999999999</v>
      </c>
      <c r="E176" s="1">
        <f t="shared" ref="E176:E179" si="213">10%*Q176+13%</f>
        <v>0.22000000000000003</v>
      </c>
      <c r="F176" s="148">
        <f t="shared" ref="F176:F179" si="214">IF(G176="",($F$1*C176-B176)/B176,H176/B176)</f>
        <v>2.3367451851851861E-2</v>
      </c>
      <c r="H176" s="40">
        <f t="shared" ref="H176:H179" si="215">IF(G176="",$F$1*C176-B176,G176-B176)</f>
        <v>3.1546060000000011</v>
      </c>
      <c r="I176" t="s">
        <v>7</v>
      </c>
      <c r="J176" s="92" t="s">
        <v>656</v>
      </c>
      <c r="K176" s="82">
        <f t="shared" si="53"/>
        <v>43725</v>
      </c>
      <c r="L176" s="83" t="str">
        <f t="shared" ref="L176:L179" ca="1" si="216">IF(LEN(J176) &gt; 15,DATE(MID(J176,12,4),MID(J176,16,2),MID(J176,18,2)),TEXT(TODAY(),"yyyy/m/d"))</f>
        <v>2019/12/31</v>
      </c>
      <c r="M176" s="81">
        <f t="shared" ca="1" si="55"/>
        <v>14310</v>
      </c>
      <c r="N176" s="105">
        <f t="shared" ref="N176:N179" ca="1" si="217">H176/M176*365</f>
        <v>8.0463395527603107E-2</v>
      </c>
      <c r="O176" s="85">
        <f t="shared" ref="O176:O179" si="218">D176*C176</f>
        <v>134.930508</v>
      </c>
      <c r="P176" s="85">
        <f t="shared" ref="P176:P179" si="219">O176-B176</f>
        <v>-6.9491999999996779E-2</v>
      </c>
      <c r="Q176" s="88">
        <f t="shared" ref="Q176:Q179" si="220">B176/150</f>
        <v>0.9</v>
      </c>
      <c r="R176" s="6">
        <f t="shared" ref="R176:R179" si="221">R175+C176-T176</f>
        <v>22071.780000000021</v>
      </c>
      <c r="S176" s="101">
        <f t="shared" ref="S176:S179" si="222">R176*D176</f>
        <v>22261.597308000019</v>
      </c>
      <c r="T176" s="101"/>
      <c r="U176" s="108"/>
      <c r="V176" s="102">
        <f t="shared" ref="V176:V179" si="223">U176+V175</f>
        <v>7247.8200000000006</v>
      </c>
      <c r="W176" s="102">
        <f t="shared" ref="W176:W179" si="224">S176+V176</f>
        <v>29509.417308000018</v>
      </c>
      <c r="X176" s="92">
        <f t="shared" ref="X176:X179" si="225">X175+B176</f>
        <v>27410</v>
      </c>
      <c r="Y176" s="6">
        <f t="shared" ref="Y176:Y179" si="226">W176-X176</f>
        <v>2099.4173080000182</v>
      </c>
      <c r="Z176" s="4">
        <f t="shared" ref="Z176:Z179" si="227">W176/X176-1</f>
        <v>7.6593115943087042E-2</v>
      </c>
      <c r="AA176" s="4">
        <f t="shared" ref="AA176:AA179" si="228">S176/(X176-V176)-1</f>
        <v>0.10412650358245079</v>
      </c>
      <c r="AB176" s="117">
        <f t="shared" si="59"/>
        <v>0.19663254814814818</v>
      </c>
    </row>
    <row r="177" spans="1:28">
      <c r="A177" s="104" t="s">
        <v>657</v>
      </c>
      <c r="B177">
        <v>135</v>
      </c>
      <c r="C177" s="33">
        <v>133.77000000000001</v>
      </c>
      <c r="D177" s="34">
        <v>1.0086999999999999</v>
      </c>
      <c r="E177" s="1">
        <f t="shared" si="213"/>
        <v>0.22000000000000003</v>
      </c>
      <c r="F177" s="148">
        <f t="shared" si="214"/>
        <v>2.3290955555555642E-2</v>
      </c>
      <c r="H177" s="40">
        <f t="shared" si="215"/>
        <v>3.1442790000000116</v>
      </c>
      <c r="I177" t="s">
        <v>7</v>
      </c>
      <c r="J177" s="92" t="s">
        <v>658</v>
      </c>
      <c r="K177" s="82">
        <f t="shared" si="53"/>
        <v>43726</v>
      </c>
      <c r="L177" s="83" t="str">
        <f t="shared" ca="1" si="216"/>
        <v>2019/12/31</v>
      </c>
      <c r="M177" s="81">
        <f t="shared" ca="1" si="55"/>
        <v>14175</v>
      </c>
      <c r="N177" s="105">
        <f t="shared" ca="1" si="217"/>
        <v>8.0963797883598185E-2</v>
      </c>
      <c r="O177" s="85">
        <f t="shared" si="218"/>
        <v>134.93379899999999</v>
      </c>
      <c r="P177" s="85">
        <f t="shared" si="219"/>
        <v>-6.6201000000006616E-2</v>
      </c>
      <c r="Q177" s="88">
        <f t="shared" si="220"/>
        <v>0.9</v>
      </c>
      <c r="R177" s="6">
        <f t="shared" si="221"/>
        <v>22205.550000000021</v>
      </c>
      <c r="S177" s="101">
        <f t="shared" si="222"/>
        <v>22398.738285000021</v>
      </c>
      <c r="T177" s="101"/>
      <c r="U177" s="108"/>
      <c r="V177" s="102">
        <f t="shared" si="223"/>
        <v>7247.8200000000006</v>
      </c>
      <c r="W177" s="102">
        <f t="shared" si="224"/>
        <v>29646.558285000021</v>
      </c>
      <c r="X177" s="92">
        <f t="shared" si="225"/>
        <v>27545</v>
      </c>
      <c r="Y177" s="6">
        <f t="shared" si="226"/>
        <v>2101.558285000021</v>
      </c>
      <c r="Z177" s="4">
        <f t="shared" si="227"/>
        <v>7.6295454165911103E-2</v>
      </c>
      <c r="AA177" s="4">
        <f t="shared" si="228"/>
        <v>0.10353942197881771</v>
      </c>
      <c r="AB177" s="117">
        <f t="shared" si="59"/>
        <v>0.1967090444444444</v>
      </c>
    </row>
    <row r="178" spans="1:28">
      <c r="A178" s="104" t="s">
        <v>659</v>
      </c>
      <c r="B178">
        <v>135</v>
      </c>
      <c r="C178" s="33">
        <v>132.6</v>
      </c>
      <c r="D178" s="34">
        <v>1.0176000000000001</v>
      </c>
      <c r="E178" s="1">
        <f t="shared" si="213"/>
        <v>0.22000000000000003</v>
      </c>
      <c r="F178" s="148">
        <f t="shared" si="214"/>
        <v>1.4340888888888778E-2</v>
      </c>
      <c r="H178" s="40">
        <f t="shared" si="215"/>
        <v>1.936019999999985</v>
      </c>
      <c r="I178" t="s">
        <v>7</v>
      </c>
      <c r="J178" s="92" t="s">
        <v>660</v>
      </c>
      <c r="K178" s="82">
        <f t="shared" si="53"/>
        <v>43727</v>
      </c>
      <c r="L178" s="83" t="str">
        <f t="shared" ca="1" si="216"/>
        <v>2019/12/31</v>
      </c>
      <c r="M178" s="81">
        <f t="shared" ca="1" si="55"/>
        <v>14040</v>
      </c>
      <c r="N178" s="105">
        <f t="shared" ca="1" si="217"/>
        <v>5.0331004273503885E-2</v>
      </c>
      <c r="O178" s="85">
        <f t="shared" si="218"/>
        <v>134.93376000000001</v>
      </c>
      <c r="P178" s="85">
        <f t="shared" si="219"/>
        <v>-6.6239999999993415E-2</v>
      </c>
      <c r="Q178" s="88">
        <f t="shared" si="220"/>
        <v>0.9</v>
      </c>
      <c r="R178" s="6">
        <f t="shared" si="221"/>
        <v>22338.15000000002</v>
      </c>
      <c r="S178" s="101">
        <f t="shared" si="222"/>
        <v>22731.301440000021</v>
      </c>
      <c r="T178" s="101"/>
      <c r="U178" s="108"/>
      <c r="V178" s="102">
        <f t="shared" si="223"/>
        <v>7247.8200000000006</v>
      </c>
      <c r="W178" s="102">
        <f t="shared" si="224"/>
        <v>29979.121440000021</v>
      </c>
      <c r="X178" s="92">
        <f t="shared" si="225"/>
        <v>27680</v>
      </c>
      <c r="Y178" s="6">
        <f t="shared" si="226"/>
        <v>2299.1214400000208</v>
      </c>
      <c r="Z178" s="4">
        <f t="shared" si="227"/>
        <v>8.3060745664740532E-2</v>
      </c>
      <c r="AA178" s="4">
        <f t="shared" si="228"/>
        <v>0.11252452944326152</v>
      </c>
      <c r="AB178" s="117">
        <f t="shared" si="59"/>
        <v>0.20565911111111124</v>
      </c>
    </row>
    <row r="179" spans="1:28">
      <c r="A179" s="104" t="s">
        <v>661</v>
      </c>
      <c r="B179">
        <v>135</v>
      </c>
      <c r="C179" s="33">
        <v>132.28</v>
      </c>
      <c r="D179" s="34">
        <v>1.02</v>
      </c>
      <c r="E179" s="1">
        <f t="shared" si="213"/>
        <v>0.22000000000000003</v>
      </c>
      <c r="F179" s="148">
        <f t="shared" si="214"/>
        <v>1.1893007407407461E-2</v>
      </c>
      <c r="H179" s="40">
        <f t="shared" si="215"/>
        <v>1.6055560000000071</v>
      </c>
      <c r="I179" t="s">
        <v>7</v>
      </c>
      <c r="J179" s="92" t="s">
        <v>662</v>
      </c>
      <c r="K179" s="82">
        <f t="shared" si="53"/>
        <v>43728</v>
      </c>
      <c r="L179" s="83" t="str">
        <f t="shared" ca="1" si="216"/>
        <v>2019/12/31</v>
      </c>
      <c r="M179" s="81">
        <f t="shared" ca="1" si="55"/>
        <v>13905</v>
      </c>
      <c r="N179" s="105">
        <f t="shared" ca="1" si="217"/>
        <v>4.2145123336929352E-2</v>
      </c>
      <c r="O179" s="85">
        <f t="shared" si="218"/>
        <v>134.9256</v>
      </c>
      <c r="P179" s="85">
        <f t="shared" si="219"/>
        <v>-7.4399999999997135E-2</v>
      </c>
      <c r="Q179" s="88">
        <f t="shared" si="220"/>
        <v>0.9</v>
      </c>
      <c r="R179" s="6">
        <f t="shared" si="221"/>
        <v>22470.430000000018</v>
      </c>
      <c r="S179" s="101">
        <f t="shared" si="222"/>
        <v>22919.838600000021</v>
      </c>
      <c r="T179" s="101"/>
      <c r="U179" s="108"/>
      <c r="V179" s="102">
        <f t="shared" si="223"/>
        <v>7247.8200000000006</v>
      </c>
      <c r="W179" s="102">
        <f t="shared" si="224"/>
        <v>30167.658600000021</v>
      </c>
      <c r="X179" s="92">
        <f t="shared" si="225"/>
        <v>27815</v>
      </c>
      <c r="Y179" s="6">
        <f t="shared" si="226"/>
        <v>2352.6586000000207</v>
      </c>
      <c r="Z179" s="4">
        <f t="shared" si="227"/>
        <v>8.4582369225238985E-2</v>
      </c>
      <c r="AA179" s="4">
        <f t="shared" si="228"/>
        <v>0.11438897311153107</v>
      </c>
      <c r="AB179" s="117">
        <f t="shared" si="59"/>
        <v>0.20810699259259258</v>
      </c>
    </row>
    <row r="180" spans="1:28">
      <c r="A180" s="104" t="s">
        <v>678</v>
      </c>
      <c r="B180">
        <v>135</v>
      </c>
      <c r="C180" s="33">
        <v>133.12</v>
      </c>
      <c r="D180" s="34">
        <v>1.0136000000000001</v>
      </c>
      <c r="E180" s="1">
        <f t="shared" ref="E180:E184" si="229">10%*Q180+13%</f>
        <v>0.22000000000000003</v>
      </c>
      <c r="F180" s="148">
        <f t="shared" ref="F180:F184" si="230">IF(G180="",($F$1*C180-B180)/B180,H180/B180)</f>
        <v>1.8318696296296365E-2</v>
      </c>
      <c r="H180" s="40">
        <f t="shared" ref="H180:H184" si="231">IF(G180="",$F$1*C180-B180,G180-B180)</f>
        <v>2.4730240000000094</v>
      </c>
      <c r="I180" t="s">
        <v>7</v>
      </c>
      <c r="J180" s="92" t="s">
        <v>669</v>
      </c>
      <c r="K180" s="82">
        <f t="shared" si="53"/>
        <v>43731</v>
      </c>
      <c r="L180" s="83" t="str">
        <f t="shared" ref="L180:L184" ca="1" si="232">IF(LEN(J180) &gt; 15,DATE(MID(J180,12,4),MID(J180,16,2),MID(J180,18,2)),TEXT(TODAY(),"yyyy/m/d"))</f>
        <v>2019/12/31</v>
      </c>
      <c r="M180" s="81">
        <f t="shared" ca="1" si="55"/>
        <v>13500</v>
      </c>
      <c r="N180" s="105">
        <f t="shared" ref="N180:N184" ca="1" si="233">H180/M180*365</f>
        <v>6.6863241481481733E-2</v>
      </c>
      <c r="O180" s="85">
        <f t="shared" ref="O180:O184" si="234">D180*C180</f>
        <v>134.93043200000002</v>
      </c>
      <c r="P180" s="85">
        <f t="shared" ref="P180:P184" si="235">O180-B180</f>
        <v>-6.9567999999975427E-2</v>
      </c>
      <c r="Q180" s="88">
        <f t="shared" ref="Q180:Q184" si="236">B180/150</f>
        <v>0.9</v>
      </c>
      <c r="R180" s="6">
        <f t="shared" ref="R180:R184" si="237">R179+C180-T180</f>
        <v>22603.550000000017</v>
      </c>
      <c r="S180" s="101">
        <f t="shared" ref="S180:S184" si="238">R180*D180</f>
        <v>22910.958280000021</v>
      </c>
      <c r="T180" s="101"/>
      <c r="U180" s="108"/>
      <c r="V180" s="102">
        <f t="shared" ref="V180:V184" si="239">U180+V179</f>
        <v>7247.8200000000006</v>
      </c>
      <c r="W180" s="102">
        <f t="shared" ref="W180:W184" si="240">S180+V180</f>
        <v>30158.77828000002</v>
      </c>
      <c r="X180" s="92">
        <f t="shared" ref="X180:X184" si="241">X179+B180</f>
        <v>27950</v>
      </c>
      <c r="Y180" s="6">
        <f t="shared" ref="Y180:Y184" si="242">W180-X180</f>
        <v>2208.7782800000205</v>
      </c>
      <c r="Z180" s="4">
        <f t="shared" ref="Z180:Z184" si="243">W180/X180-1</f>
        <v>7.9026056529517774E-2</v>
      </c>
      <c r="AA180" s="4">
        <f t="shared" ref="AA180:AA184" si="244">S180/(X180-V180)-1</f>
        <v>0.10669302846367001</v>
      </c>
      <c r="AB180" s="117">
        <f t="shared" si="59"/>
        <v>0.20168130370370366</v>
      </c>
    </row>
    <row r="181" spans="1:28">
      <c r="A181" s="104" t="s">
        <v>679</v>
      </c>
      <c r="B181">
        <v>135</v>
      </c>
      <c r="C181" s="33">
        <v>132.84</v>
      </c>
      <c r="D181" s="34">
        <v>1.0157</v>
      </c>
      <c r="E181" s="1">
        <f t="shared" si="229"/>
        <v>0.22000000000000003</v>
      </c>
      <c r="F181" s="148">
        <f t="shared" si="230"/>
        <v>1.6176799999999925E-2</v>
      </c>
      <c r="H181" s="40">
        <f t="shared" si="231"/>
        <v>2.1838679999999897</v>
      </c>
      <c r="I181" t="s">
        <v>7</v>
      </c>
      <c r="J181" s="92" t="s">
        <v>671</v>
      </c>
      <c r="K181" s="82">
        <f t="shared" si="53"/>
        <v>43732</v>
      </c>
      <c r="L181" s="83" t="str">
        <f t="shared" ca="1" si="232"/>
        <v>2019/12/31</v>
      </c>
      <c r="M181" s="81">
        <f t="shared" ca="1" si="55"/>
        <v>13365</v>
      </c>
      <c r="N181" s="105">
        <f t="shared" ca="1" si="233"/>
        <v>5.9641737373737097E-2</v>
      </c>
      <c r="O181" s="85">
        <f t="shared" si="234"/>
        <v>134.925588</v>
      </c>
      <c r="P181" s="85">
        <f t="shared" si="235"/>
        <v>-7.441199999999526E-2</v>
      </c>
      <c r="Q181" s="88">
        <f t="shared" si="236"/>
        <v>0.9</v>
      </c>
      <c r="R181" s="6">
        <f t="shared" si="237"/>
        <v>22736.390000000018</v>
      </c>
      <c r="S181" s="101">
        <f t="shared" si="238"/>
        <v>23093.351323000017</v>
      </c>
      <c r="T181" s="101"/>
      <c r="U181" s="108"/>
      <c r="V181" s="102">
        <f t="shared" si="239"/>
        <v>7247.8200000000006</v>
      </c>
      <c r="W181" s="102">
        <f t="shared" si="240"/>
        <v>30341.171323000017</v>
      </c>
      <c r="X181" s="92">
        <f t="shared" si="241"/>
        <v>28085</v>
      </c>
      <c r="Y181" s="6">
        <f t="shared" si="242"/>
        <v>2256.1713230000169</v>
      </c>
      <c r="Z181" s="4">
        <f t="shared" si="243"/>
        <v>8.0333677158626271E-2</v>
      </c>
      <c r="AA181" s="4">
        <f t="shared" si="244"/>
        <v>0.10827623138063869</v>
      </c>
      <c r="AB181" s="117">
        <f t="shared" si="59"/>
        <v>0.20382320000000009</v>
      </c>
    </row>
    <row r="182" spans="1:28">
      <c r="A182" s="104" t="s">
        <v>680</v>
      </c>
      <c r="B182">
        <v>135</v>
      </c>
      <c r="C182" s="33">
        <v>135.01</v>
      </c>
      <c r="D182" s="34">
        <v>0.99939999999999996</v>
      </c>
      <c r="E182" s="1">
        <f t="shared" si="229"/>
        <v>0.22000000000000003</v>
      </c>
      <c r="F182" s="148">
        <f t="shared" si="230"/>
        <v>3.2776496296296247E-2</v>
      </c>
      <c r="H182" s="40">
        <f t="shared" si="231"/>
        <v>4.4248269999999934</v>
      </c>
      <c r="I182" t="s">
        <v>7</v>
      </c>
      <c r="J182" s="92" t="s">
        <v>673</v>
      </c>
      <c r="K182" s="82">
        <f t="shared" si="53"/>
        <v>43733</v>
      </c>
      <c r="L182" s="83" t="str">
        <f t="shared" ca="1" si="232"/>
        <v>2019/12/31</v>
      </c>
      <c r="M182" s="81">
        <f t="shared" ca="1" si="55"/>
        <v>13230</v>
      </c>
      <c r="N182" s="105">
        <f t="shared" ca="1" si="233"/>
        <v>0.12207572600151154</v>
      </c>
      <c r="O182" s="85">
        <f t="shared" si="234"/>
        <v>134.92899399999999</v>
      </c>
      <c r="P182" s="85">
        <f t="shared" si="235"/>
        <v>-7.1006000000011227E-2</v>
      </c>
      <c r="Q182" s="88">
        <f t="shared" si="236"/>
        <v>0.9</v>
      </c>
      <c r="R182" s="6">
        <f t="shared" si="237"/>
        <v>22871.400000000016</v>
      </c>
      <c r="S182" s="101">
        <f t="shared" si="238"/>
        <v>22857.677160000014</v>
      </c>
      <c r="T182" s="101"/>
      <c r="U182" s="108"/>
      <c r="V182" s="102">
        <f t="shared" si="239"/>
        <v>7247.8200000000006</v>
      </c>
      <c r="W182" s="102">
        <f t="shared" si="240"/>
        <v>30105.497160000014</v>
      </c>
      <c r="X182" s="92">
        <f t="shared" si="241"/>
        <v>28220</v>
      </c>
      <c r="Y182" s="6">
        <f t="shared" si="242"/>
        <v>1885.4971600000135</v>
      </c>
      <c r="Z182" s="4">
        <f t="shared" si="243"/>
        <v>6.6814215450035963E-2</v>
      </c>
      <c r="AA182" s="4">
        <f t="shared" si="244"/>
        <v>8.9904681344524784E-2</v>
      </c>
      <c r="AB182" s="117">
        <f t="shared" si="59"/>
        <v>0.18722350370370378</v>
      </c>
    </row>
    <row r="183" spans="1:28">
      <c r="A183" s="104" t="s">
        <v>681</v>
      </c>
      <c r="B183">
        <v>135</v>
      </c>
      <c r="C183" s="33">
        <v>137.94</v>
      </c>
      <c r="D183" s="34">
        <v>0.97819999999999996</v>
      </c>
      <c r="E183" s="1">
        <f t="shared" si="229"/>
        <v>0.22000000000000003</v>
      </c>
      <c r="F183" s="148">
        <f t="shared" si="230"/>
        <v>5.5189911111111094E-2</v>
      </c>
      <c r="H183" s="40">
        <f t="shared" si="231"/>
        <v>7.4506379999999979</v>
      </c>
      <c r="I183" t="s">
        <v>7</v>
      </c>
      <c r="J183" s="92" t="s">
        <v>675</v>
      </c>
      <c r="K183" s="82">
        <f t="shared" si="53"/>
        <v>43734</v>
      </c>
      <c r="L183" s="83" t="str">
        <f t="shared" ca="1" si="232"/>
        <v>2019/12/31</v>
      </c>
      <c r="M183" s="81">
        <f t="shared" ca="1" si="55"/>
        <v>13095</v>
      </c>
      <c r="N183" s="105">
        <f t="shared" ca="1" si="233"/>
        <v>0.20767337686139742</v>
      </c>
      <c r="O183" s="85">
        <f t="shared" si="234"/>
        <v>134.932908</v>
      </c>
      <c r="P183" s="85">
        <f t="shared" si="235"/>
        <v>-6.7092000000002372E-2</v>
      </c>
      <c r="Q183" s="88">
        <f t="shared" si="236"/>
        <v>0.9</v>
      </c>
      <c r="R183" s="6">
        <f t="shared" si="237"/>
        <v>23009.340000000015</v>
      </c>
      <c r="S183" s="101">
        <f t="shared" si="238"/>
        <v>22507.736388000012</v>
      </c>
      <c r="T183" s="101"/>
      <c r="U183" s="108"/>
      <c r="V183" s="102">
        <f t="shared" si="239"/>
        <v>7247.8200000000006</v>
      </c>
      <c r="W183" s="102">
        <f t="shared" si="240"/>
        <v>29755.556388000012</v>
      </c>
      <c r="X183" s="92">
        <f t="shared" si="241"/>
        <v>28355</v>
      </c>
      <c r="Y183" s="6">
        <f t="shared" si="242"/>
        <v>1400.5563880000118</v>
      </c>
      <c r="Z183" s="4">
        <f t="shared" si="243"/>
        <v>4.9393630329748195E-2</v>
      </c>
      <c r="AA183" s="4">
        <f t="shared" si="244"/>
        <v>6.6354500601217836E-2</v>
      </c>
      <c r="AB183" s="117">
        <f t="shared" si="59"/>
        <v>0.16481008888888893</v>
      </c>
    </row>
    <row r="184" spans="1:28">
      <c r="A184" s="104" t="s">
        <v>682</v>
      </c>
      <c r="B184">
        <v>135</v>
      </c>
      <c r="C184" s="33">
        <v>137.07</v>
      </c>
      <c r="D184" s="34">
        <v>0.98440000000000005</v>
      </c>
      <c r="E184" s="1">
        <f t="shared" si="229"/>
        <v>0.22000000000000003</v>
      </c>
      <c r="F184" s="148">
        <f t="shared" si="230"/>
        <v>4.8534733333333323E-2</v>
      </c>
      <c r="H184" s="40">
        <f t="shared" si="231"/>
        <v>6.5521889999999985</v>
      </c>
      <c r="I184" t="s">
        <v>7</v>
      </c>
      <c r="J184" s="92" t="s">
        <v>677</v>
      </c>
      <c r="K184" s="82">
        <f t="shared" si="53"/>
        <v>43735</v>
      </c>
      <c r="L184" s="83" t="str">
        <f t="shared" ca="1" si="232"/>
        <v>2019/12/31</v>
      </c>
      <c r="M184" s="81">
        <f t="shared" ca="1" si="55"/>
        <v>12960</v>
      </c>
      <c r="N184" s="105">
        <f t="shared" ca="1" si="233"/>
        <v>0.1845331006944444</v>
      </c>
      <c r="O184" s="85">
        <f t="shared" si="234"/>
        <v>134.93170800000001</v>
      </c>
      <c r="P184" s="85">
        <f t="shared" si="235"/>
        <v>-6.8291999999985364E-2</v>
      </c>
      <c r="Q184" s="88">
        <f t="shared" si="236"/>
        <v>0.9</v>
      </c>
      <c r="R184" s="6">
        <f t="shared" si="237"/>
        <v>23146.410000000014</v>
      </c>
      <c r="S184" s="101">
        <f t="shared" si="238"/>
        <v>22785.326004000017</v>
      </c>
      <c r="T184" s="101"/>
      <c r="U184" s="108"/>
      <c r="V184" s="102">
        <f t="shared" si="239"/>
        <v>7247.8200000000006</v>
      </c>
      <c r="W184" s="102">
        <f t="shared" si="240"/>
        <v>30033.146004000017</v>
      </c>
      <c r="X184" s="92">
        <f t="shared" si="241"/>
        <v>28490</v>
      </c>
      <c r="Y184" s="6">
        <f t="shared" si="242"/>
        <v>1543.1460040000165</v>
      </c>
      <c r="Z184" s="4">
        <f t="shared" si="243"/>
        <v>5.416447890487941E-2</v>
      </c>
      <c r="AA184" s="4">
        <f t="shared" si="244"/>
        <v>7.264536897813767E-2</v>
      </c>
      <c r="AB184" s="117">
        <f t="shared" si="59"/>
        <v>0.1714652666666667</v>
      </c>
    </row>
    <row r="185" spans="1:28">
      <c r="A185" s="104" t="s">
        <v>695</v>
      </c>
      <c r="B185">
        <v>135</v>
      </c>
      <c r="C185" s="33">
        <v>138.5</v>
      </c>
      <c r="D185" s="34">
        <v>0.97419999999999995</v>
      </c>
      <c r="E185" s="1">
        <f t="shared" ref="E185:E186" si="245">10%*Q185+13%</f>
        <v>0.22000000000000003</v>
      </c>
      <c r="F185" s="148">
        <f t="shared" ref="F185:F186" si="246">IF(G185="",($F$1*C185-B185)/B185,H185/B185)</f>
        <v>5.9473703703703557E-2</v>
      </c>
      <c r="H185" s="40">
        <f t="shared" ref="H185:H186" si="247">IF(G185="",$F$1*C185-B185,G185-B185)</f>
        <v>8.0289499999999805</v>
      </c>
      <c r="I185" t="s">
        <v>7</v>
      </c>
      <c r="J185" s="92" t="s">
        <v>686</v>
      </c>
      <c r="K185" s="82">
        <f t="shared" si="53"/>
        <v>43738</v>
      </c>
      <c r="L185" s="83" t="str">
        <f t="shared" ref="L185:L186" ca="1" si="248">IF(LEN(J185) &gt; 15,DATE(MID(J185,12,4),MID(J185,16,2),MID(J185,18,2)),TEXT(TODAY(),"yyyy/m/d"))</f>
        <v>2019/12/31</v>
      </c>
      <c r="M185" s="81">
        <f t="shared" ca="1" si="55"/>
        <v>12555</v>
      </c>
      <c r="N185" s="105">
        <f t="shared" ref="N185:N186" ca="1" si="249">H185/M185*365</f>
        <v>0.23341829948227738</v>
      </c>
      <c r="O185" s="85">
        <f t="shared" ref="O185:O186" si="250">D185*C185</f>
        <v>134.92669999999998</v>
      </c>
      <c r="P185" s="85">
        <f t="shared" ref="P185:P186" si="251">O185-B185</f>
        <v>-7.3300000000017462E-2</v>
      </c>
      <c r="Q185" s="88">
        <f t="shared" ref="Q185:Q186" si="252">B185/150</f>
        <v>0.9</v>
      </c>
      <c r="R185" s="6">
        <f t="shared" ref="R185:R186" si="253">R184+C185-T185</f>
        <v>23284.910000000014</v>
      </c>
      <c r="S185" s="101">
        <f t="shared" ref="S185:S186" si="254">R185*D185</f>
        <v>22684.159322000014</v>
      </c>
      <c r="T185" s="101"/>
      <c r="U185" s="108"/>
      <c r="V185" s="102">
        <f t="shared" ref="V185:V186" si="255">U185+V184</f>
        <v>7247.8200000000006</v>
      </c>
      <c r="W185" s="102">
        <f t="shared" ref="W185:W186" si="256">S185+V185</f>
        <v>29931.979322000014</v>
      </c>
      <c r="X185" s="92">
        <f t="shared" ref="X185:X186" si="257">X184+B185</f>
        <v>28625</v>
      </c>
      <c r="Y185" s="6">
        <f t="shared" ref="Y185:Y186" si="258">W185-X185</f>
        <v>1306.9793220000138</v>
      </c>
      <c r="Z185" s="4">
        <f t="shared" ref="Z185:Z186" si="259">W185/X185-1</f>
        <v>4.5658666270742776E-2</v>
      </c>
      <c r="AA185" s="4">
        <f t="shared" ref="AA185:AA186" si="260">S185/(X185-V185)-1</f>
        <v>6.1138995976083521E-2</v>
      </c>
      <c r="AB185" s="117">
        <f t="shared" si="59"/>
        <v>0.16052629629629647</v>
      </c>
    </row>
    <row r="186" spans="1:28">
      <c r="A186" s="104" t="s">
        <v>696</v>
      </c>
      <c r="B186">
        <v>135</v>
      </c>
      <c r="C186" s="33">
        <v>138.52000000000001</v>
      </c>
      <c r="D186" s="34">
        <v>0.97409999999999997</v>
      </c>
      <c r="E186" s="1">
        <f t="shared" si="245"/>
        <v>0.22000000000000003</v>
      </c>
      <c r="F186" s="148">
        <f t="shared" si="246"/>
        <v>5.9626696296296418E-2</v>
      </c>
      <c r="H186" s="40">
        <f t="shared" si="247"/>
        <v>8.0496040000000164</v>
      </c>
      <c r="I186" t="s">
        <v>7</v>
      </c>
      <c r="J186" s="92" t="s">
        <v>688</v>
      </c>
      <c r="K186" s="82">
        <f t="shared" si="53"/>
        <v>43746</v>
      </c>
      <c r="L186" s="83" t="str">
        <f t="shared" ca="1" si="248"/>
        <v>2019/12/31</v>
      </c>
      <c r="M186" s="81">
        <f t="shared" ca="1" si="55"/>
        <v>11475</v>
      </c>
      <c r="N186" s="105">
        <f t="shared" ca="1" si="249"/>
        <v>0.25604404880174347</v>
      </c>
      <c r="O186" s="85">
        <f t="shared" si="250"/>
        <v>134.932332</v>
      </c>
      <c r="P186" s="85">
        <f t="shared" si="251"/>
        <v>-6.7667999999997619E-2</v>
      </c>
      <c r="Q186" s="88">
        <f t="shared" si="252"/>
        <v>0.9</v>
      </c>
      <c r="R186" s="6">
        <f t="shared" si="253"/>
        <v>23423.430000000015</v>
      </c>
      <c r="S186" s="101">
        <f t="shared" si="254"/>
        <v>22816.763163000014</v>
      </c>
      <c r="T186" s="101"/>
      <c r="U186" s="108"/>
      <c r="V186" s="102">
        <f t="shared" si="255"/>
        <v>7247.8200000000006</v>
      </c>
      <c r="W186" s="102">
        <f t="shared" si="256"/>
        <v>30064.583163000014</v>
      </c>
      <c r="X186" s="92">
        <f t="shared" si="257"/>
        <v>28760</v>
      </c>
      <c r="Y186" s="6">
        <f t="shared" si="258"/>
        <v>1304.5831630000139</v>
      </c>
      <c r="Z186" s="4">
        <f t="shared" si="259"/>
        <v>4.5361027920723718E-2</v>
      </c>
      <c r="AA186" s="4">
        <f t="shared" si="260"/>
        <v>6.0643931158999909E-2</v>
      </c>
      <c r="AB186" s="117">
        <f t="shared" si="59"/>
        <v>0.16037330370370362</v>
      </c>
    </row>
    <row r="187" spans="1:28">
      <c r="A187" s="104" t="s">
        <v>697</v>
      </c>
      <c r="B187">
        <v>135</v>
      </c>
      <c r="C187" s="33">
        <v>137.46</v>
      </c>
      <c r="D187" s="34">
        <v>0.98160000000000003</v>
      </c>
      <c r="E187" s="1">
        <f t="shared" ref="E187:E189" si="261">10%*Q187+13%</f>
        <v>0.22000000000000003</v>
      </c>
      <c r="F187" s="148">
        <f t="shared" ref="F187:F189" si="262">IF(G187="",($F$1*C187-B187)/B187,H187/B187)</f>
        <v>5.1518088888888806E-2</v>
      </c>
      <c r="H187" s="40">
        <f t="shared" ref="H187:H189" si="263">IF(G187="",$F$1*C187-B187,G187-B187)</f>
        <v>6.9549419999999884</v>
      </c>
      <c r="I187" t="s">
        <v>7</v>
      </c>
      <c r="J187" s="92" t="s">
        <v>690</v>
      </c>
      <c r="K187" s="82">
        <f t="shared" si="53"/>
        <v>43747</v>
      </c>
      <c r="L187" s="83" t="str">
        <f t="shared" ref="L187:L189" ca="1" si="264">IF(LEN(J187) &gt; 15,DATE(MID(J187,12,4),MID(J187,16,2),MID(J187,18,2)),TEXT(TODAY(),"yyyy/m/d"))</f>
        <v>2019/12/31</v>
      </c>
      <c r="M187" s="81">
        <f t="shared" ca="1" si="55"/>
        <v>11340</v>
      </c>
      <c r="N187" s="105">
        <f t="shared" ref="N187:N189" ca="1" si="265">H187/M187*365</f>
        <v>0.22385836243386203</v>
      </c>
      <c r="O187" s="85">
        <f t="shared" ref="O187:O189" si="266">D187*C187</f>
        <v>134.93073600000002</v>
      </c>
      <c r="P187" s="85">
        <f t="shared" ref="P187:P189" si="267">O187-B187</f>
        <v>-6.9263999999975567E-2</v>
      </c>
      <c r="Q187" s="88">
        <f t="shared" ref="Q187:Q189" si="268">B187/150</f>
        <v>0.9</v>
      </c>
      <c r="R187" s="6">
        <f t="shared" ref="R187:R189" si="269">R186+C187-T187</f>
        <v>23560.890000000014</v>
      </c>
      <c r="S187" s="101">
        <f t="shared" ref="S187:S189" si="270">R187*D187</f>
        <v>23127.369624000014</v>
      </c>
      <c r="T187" s="101"/>
      <c r="U187" s="108"/>
      <c r="V187" s="102">
        <f t="shared" ref="V187:V189" si="271">U187+V186</f>
        <v>7247.8200000000006</v>
      </c>
      <c r="W187" s="102">
        <f t="shared" ref="W187:W189" si="272">S187+V187</f>
        <v>30375.189624000013</v>
      </c>
      <c r="X187" s="92">
        <f t="shared" ref="X187:X189" si="273">X186+B187</f>
        <v>28895</v>
      </c>
      <c r="Y187" s="6">
        <f t="shared" ref="Y187:Y189" si="274">W187-X187</f>
        <v>1480.1896240000133</v>
      </c>
      <c r="Z187" s="4">
        <f t="shared" ref="Z187:Z189" si="275">W187/X187-1</f>
        <v>5.1226496764146479E-2</v>
      </c>
      <c r="AA187" s="4">
        <f t="shared" ref="AA187:AA189" si="276">S187/(X187-V187)-1</f>
        <v>6.8377942253910806E-2</v>
      </c>
      <c r="AB187" s="117">
        <f t="shared" si="59"/>
        <v>0.16848191111111122</v>
      </c>
    </row>
    <row r="188" spans="1:28">
      <c r="A188" s="104" t="s">
        <v>698</v>
      </c>
      <c r="B188">
        <v>135</v>
      </c>
      <c r="C188" s="33">
        <v>135.85</v>
      </c>
      <c r="D188" s="34">
        <v>0.99319999999999997</v>
      </c>
      <c r="E188" s="1">
        <f t="shared" si="261"/>
        <v>0.22000000000000003</v>
      </c>
      <c r="F188" s="148">
        <f t="shared" si="262"/>
        <v>3.9202185185185152E-2</v>
      </c>
      <c r="H188" s="40">
        <f t="shared" si="263"/>
        <v>5.2922949999999958</v>
      </c>
      <c r="I188" t="s">
        <v>7</v>
      </c>
      <c r="J188" s="92" t="s">
        <v>692</v>
      </c>
      <c r="K188" s="82">
        <f t="shared" si="53"/>
        <v>43748</v>
      </c>
      <c r="L188" s="83" t="str">
        <f t="shared" ca="1" si="264"/>
        <v>2019/12/31</v>
      </c>
      <c r="M188" s="81">
        <f t="shared" ca="1" si="55"/>
        <v>11205</v>
      </c>
      <c r="N188" s="105">
        <f t="shared" ca="1" si="265"/>
        <v>0.17239515171798289</v>
      </c>
      <c r="O188" s="85">
        <f t="shared" si="266"/>
        <v>134.92622</v>
      </c>
      <c r="P188" s="85">
        <f t="shared" si="267"/>
        <v>-7.3779999999999291E-2</v>
      </c>
      <c r="Q188" s="88">
        <f t="shared" si="268"/>
        <v>0.9</v>
      </c>
      <c r="R188" s="6">
        <f t="shared" si="269"/>
        <v>23696.740000000013</v>
      </c>
      <c r="S188" s="101">
        <f t="shared" si="270"/>
        <v>23535.602168000012</v>
      </c>
      <c r="T188" s="101"/>
      <c r="U188" s="108"/>
      <c r="V188" s="102">
        <f t="shared" si="271"/>
        <v>7247.8200000000006</v>
      </c>
      <c r="W188" s="102">
        <f t="shared" si="272"/>
        <v>30783.422168000012</v>
      </c>
      <c r="X188" s="92">
        <f t="shared" si="273"/>
        <v>29030</v>
      </c>
      <c r="Y188" s="6">
        <f t="shared" si="274"/>
        <v>1753.4221680000119</v>
      </c>
      <c r="Z188" s="4">
        <f t="shared" si="275"/>
        <v>6.0400350258353885E-2</v>
      </c>
      <c r="AA188" s="4">
        <f t="shared" si="276"/>
        <v>8.0498011126526992E-2</v>
      </c>
      <c r="AB188" s="117">
        <f t="shared" si="59"/>
        <v>0.18079781481481488</v>
      </c>
    </row>
    <row r="189" spans="1:28">
      <c r="A189" s="104" t="s">
        <v>699</v>
      </c>
      <c r="B189">
        <v>135</v>
      </c>
      <c r="C189" s="33">
        <v>135.59</v>
      </c>
      <c r="D189" s="34">
        <v>0.99509999999999998</v>
      </c>
      <c r="E189" s="1">
        <f t="shared" si="261"/>
        <v>0.22000000000000003</v>
      </c>
      <c r="F189" s="148">
        <f t="shared" si="262"/>
        <v>3.7213281481481363E-2</v>
      </c>
      <c r="H189" s="40">
        <f t="shared" si="263"/>
        <v>5.0237929999999835</v>
      </c>
      <c r="I189" t="s">
        <v>7</v>
      </c>
      <c r="J189" s="92" t="s">
        <v>694</v>
      </c>
      <c r="K189" s="82">
        <f t="shared" si="53"/>
        <v>43749</v>
      </c>
      <c r="L189" s="83" t="str">
        <f t="shared" ca="1" si="264"/>
        <v>2019/12/31</v>
      </c>
      <c r="M189" s="81">
        <f t="shared" ca="1" si="55"/>
        <v>11070</v>
      </c>
      <c r="N189" s="105">
        <f t="shared" ca="1" si="265"/>
        <v>0.16564448464317924</v>
      </c>
      <c r="O189" s="85">
        <f t="shared" si="266"/>
        <v>134.92560900000001</v>
      </c>
      <c r="P189" s="85">
        <f t="shared" si="267"/>
        <v>-7.4390999999991436E-2</v>
      </c>
      <c r="Q189" s="88">
        <f t="shared" si="268"/>
        <v>0.9</v>
      </c>
      <c r="R189" s="6">
        <f t="shared" si="269"/>
        <v>23832.330000000013</v>
      </c>
      <c r="S189" s="101">
        <f t="shared" si="270"/>
        <v>23715.551583000011</v>
      </c>
      <c r="T189" s="101"/>
      <c r="U189" s="108"/>
      <c r="V189" s="102">
        <f t="shared" si="271"/>
        <v>7247.8200000000006</v>
      </c>
      <c r="W189" s="102">
        <f t="shared" si="272"/>
        <v>30963.371583000011</v>
      </c>
      <c r="X189" s="92">
        <f t="shared" si="273"/>
        <v>29165</v>
      </c>
      <c r="Y189" s="6">
        <f t="shared" si="274"/>
        <v>1798.371583000011</v>
      </c>
      <c r="Z189" s="4">
        <f t="shared" si="275"/>
        <v>6.1661977815875568E-2</v>
      </c>
      <c r="AA189" s="4">
        <f t="shared" si="276"/>
        <v>8.2053055320073565E-2</v>
      </c>
      <c r="AB189" s="117">
        <f t="shared" si="59"/>
        <v>0.18278671851851866</v>
      </c>
    </row>
    <row r="190" spans="1:28">
      <c r="A190" s="104" t="s">
        <v>711</v>
      </c>
      <c r="B190">
        <v>135</v>
      </c>
      <c r="C190" s="33">
        <v>133.74</v>
      </c>
      <c r="D190" s="34">
        <v>1.0088999999999999</v>
      </c>
      <c r="E190" s="1">
        <f t="shared" ref="E190:E194" si="277">10%*Q190+13%</f>
        <v>0.22000000000000003</v>
      </c>
      <c r="F190" s="148">
        <f t="shared" ref="F190:F194" si="278">IF(G190="",($F$1*C190-B190)/B190,H190/B190)</f>
        <v>2.3061466666666773E-2</v>
      </c>
      <c r="H190" s="40">
        <f t="shared" ref="H190:H194" si="279">IF(G190="",$F$1*C190-B190,G190-B190)</f>
        <v>3.1132980000000146</v>
      </c>
      <c r="I190" t="s">
        <v>7</v>
      </c>
      <c r="J190" s="92" t="s">
        <v>702</v>
      </c>
      <c r="K190" s="82">
        <f t="shared" si="53"/>
        <v>43752</v>
      </c>
      <c r="L190" s="83" t="str">
        <f t="shared" ref="L190:L194" ca="1" si="280">IF(LEN(J190) &gt; 15,DATE(MID(J190,12,4),MID(J190,16,2),MID(J190,18,2)),TEXT(TODAY(),"yyyy/m/d"))</f>
        <v>2019/12/31</v>
      </c>
      <c r="M190" s="81">
        <f t="shared" ca="1" si="55"/>
        <v>10665</v>
      </c>
      <c r="N190" s="105">
        <f t="shared" ref="N190:N194" ca="1" si="281">H190/M190*365</f>
        <v>0.10654981434599206</v>
      </c>
      <c r="O190" s="85">
        <f t="shared" ref="O190:O194" si="282">D190*C190</f>
        <v>134.930286</v>
      </c>
      <c r="P190" s="85">
        <f t="shared" ref="P190:P194" si="283">O190-B190</f>
        <v>-6.9714000000004717E-2</v>
      </c>
      <c r="Q190" s="88">
        <f t="shared" ref="Q190:Q194" si="284">B190/150</f>
        <v>0.9</v>
      </c>
      <c r="R190" s="6">
        <f t="shared" ref="R190:R194" si="285">R189+C190-T190</f>
        <v>23966.070000000014</v>
      </c>
      <c r="S190" s="101">
        <f t="shared" ref="S190:S194" si="286">R190*D190</f>
        <v>24179.368023000014</v>
      </c>
      <c r="T190" s="101"/>
      <c r="U190" s="108"/>
      <c r="V190" s="102">
        <f t="shared" ref="V190:V194" si="287">U190+V189</f>
        <v>7247.8200000000006</v>
      </c>
      <c r="W190" s="102">
        <f t="shared" ref="W190:W194" si="288">S190+V190</f>
        <v>31427.188023000013</v>
      </c>
      <c r="X190" s="92">
        <f t="shared" ref="X190:X194" si="289">X189+B190</f>
        <v>29300</v>
      </c>
      <c r="Y190" s="6">
        <f t="shared" ref="Y190:Y194" si="290">W190-X190</f>
        <v>2127.1880230000133</v>
      </c>
      <c r="Z190" s="4">
        <f t="shared" ref="Z190:Z194" si="291">W190/X190-1</f>
        <v>7.2600273822525985E-2</v>
      </c>
      <c r="AA190" s="4">
        <f t="shared" ref="AA190:AA194" si="292">S190/(X190-V190)-1</f>
        <v>9.6461575363524732E-2</v>
      </c>
      <c r="AB190" s="117">
        <f t="shared" si="59"/>
        <v>0.19693853333333325</v>
      </c>
    </row>
    <row r="191" spans="1:28">
      <c r="A191" s="104" t="s">
        <v>712</v>
      </c>
      <c r="B191">
        <v>135</v>
      </c>
      <c r="C191" s="33">
        <v>135.43</v>
      </c>
      <c r="D191" s="34">
        <v>0.99629999999999996</v>
      </c>
      <c r="E191" s="1">
        <f t="shared" si="277"/>
        <v>0.22000000000000003</v>
      </c>
      <c r="F191" s="148">
        <f t="shared" si="278"/>
        <v>3.5989340740740804E-2</v>
      </c>
      <c r="H191" s="40">
        <f t="shared" si="279"/>
        <v>4.8585610000000088</v>
      </c>
      <c r="I191" t="s">
        <v>7</v>
      </c>
      <c r="J191" s="92" t="s">
        <v>704</v>
      </c>
      <c r="K191" s="82">
        <f t="shared" si="53"/>
        <v>43753</v>
      </c>
      <c r="L191" s="83" t="str">
        <f t="shared" ca="1" si="280"/>
        <v>2019/12/31</v>
      </c>
      <c r="M191" s="81">
        <f t="shared" ca="1" si="55"/>
        <v>10530</v>
      </c>
      <c r="N191" s="105">
        <f t="shared" ca="1" si="281"/>
        <v>0.16841165859449223</v>
      </c>
      <c r="O191" s="85">
        <f t="shared" si="282"/>
        <v>134.928909</v>
      </c>
      <c r="P191" s="85">
        <f t="shared" si="283"/>
        <v>-7.1090999999995574E-2</v>
      </c>
      <c r="Q191" s="88">
        <f t="shared" si="284"/>
        <v>0.9</v>
      </c>
      <c r="R191" s="6">
        <f t="shared" si="285"/>
        <v>24101.500000000015</v>
      </c>
      <c r="S191" s="101">
        <f t="shared" si="286"/>
        <v>24012.324450000015</v>
      </c>
      <c r="T191" s="101"/>
      <c r="U191" s="108"/>
      <c r="V191" s="102">
        <f t="shared" si="287"/>
        <v>7247.8200000000006</v>
      </c>
      <c r="W191" s="102">
        <f t="shared" si="288"/>
        <v>31260.144450000014</v>
      </c>
      <c r="X191" s="92">
        <f t="shared" si="289"/>
        <v>29435</v>
      </c>
      <c r="Y191" s="6">
        <f t="shared" si="290"/>
        <v>1825.1444500000143</v>
      </c>
      <c r="Z191" s="4">
        <f t="shared" si="291"/>
        <v>6.2005926617972218E-2</v>
      </c>
      <c r="AA191" s="4">
        <f t="shared" si="292"/>
        <v>8.2261217964608946E-2</v>
      </c>
      <c r="AB191" s="117">
        <f t="shared" si="59"/>
        <v>0.18401065925925922</v>
      </c>
    </row>
    <row r="192" spans="1:28">
      <c r="A192" s="104" t="s">
        <v>713</v>
      </c>
      <c r="B192">
        <v>135</v>
      </c>
      <c r="C192" s="33">
        <v>136.02000000000001</v>
      </c>
      <c r="D192" s="34">
        <v>0.99199999999999999</v>
      </c>
      <c r="E192" s="1">
        <f t="shared" si="277"/>
        <v>0.22000000000000003</v>
      </c>
      <c r="F192" s="148">
        <f t="shared" si="278"/>
        <v>4.0502622222222347E-2</v>
      </c>
      <c r="H192" s="40">
        <f t="shared" si="279"/>
        <v>5.4678540000000169</v>
      </c>
      <c r="I192" t="s">
        <v>7</v>
      </c>
      <c r="J192" s="92" t="s">
        <v>706</v>
      </c>
      <c r="K192" s="82">
        <f t="shared" si="53"/>
        <v>43754</v>
      </c>
      <c r="L192" s="83" t="str">
        <f t="shared" ca="1" si="280"/>
        <v>2019/12/31</v>
      </c>
      <c r="M192" s="81">
        <f t="shared" ca="1" si="55"/>
        <v>10395</v>
      </c>
      <c r="N192" s="105">
        <f t="shared" ca="1" si="281"/>
        <v>0.1919929494949501</v>
      </c>
      <c r="O192" s="85">
        <f t="shared" si="282"/>
        <v>134.93184000000002</v>
      </c>
      <c r="P192" s="85">
        <f t="shared" si="283"/>
        <v>-6.8159999999977572E-2</v>
      </c>
      <c r="Q192" s="88">
        <f t="shared" si="284"/>
        <v>0.9</v>
      </c>
      <c r="R192" s="6">
        <f t="shared" si="285"/>
        <v>24237.520000000015</v>
      </c>
      <c r="S192" s="101">
        <f t="shared" si="286"/>
        <v>24043.619840000014</v>
      </c>
      <c r="T192" s="101"/>
      <c r="U192" s="108"/>
      <c r="V192" s="102">
        <f t="shared" si="287"/>
        <v>7247.8200000000006</v>
      </c>
      <c r="W192" s="102">
        <f t="shared" si="288"/>
        <v>31291.439840000014</v>
      </c>
      <c r="X192" s="92">
        <f t="shared" si="289"/>
        <v>29570</v>
      </c>
      <c r="Y192" s="6">
        <f t="shared" si="290"/>
        <v>1721.4398400000136</v>
      </c>
      <c r="Z192" s="4">
        <f t="shared" si="291"/>
        <v>5.8215753804532033E-2</v>
      </c>
      <c r="AA192" s="4">
        <f t="shared" si="292"/>
        <v>7.7117908734720908E-2</v>
      </c>
      <c r="AB192" s="117">
        <f t="shared" si="59"/>
        <v>0.17949737777777769</v>
      </c>
    </row>
    <row r="193" spans="1:28">
      <c r="A193" s="104" t="s">
        <v>714</v>
      </c>
      <c r="B193">
        <v>135</v>
      </c>
      <c r="C193" s="33">
        <v>136.27000000000001</v>
      </c>
      <c r="D193" s="34">
        <v>0.99019999999999997</v>
      </c>
      <c r="E193" s="1">
        <f t="shared" si="277"/>
        <v>0.22000000000000003</v>
      </c>
      <c r="F193" s="148">
        <f t="shared" si="278"/>
        <v>4.2415029629629709E-2</v>
      </c>
      <c r="H193" s="40">
        <f t="shared" si="279"/>
        <v>5.7260290000000111</v>
      </c>
      <c r="I193" t="s">
        <v>7</v>
      </c>
      <c r="J193" s="92" t="s">
        <v>708</v>
      </c>
      <c r="K193" s="82">
        <f t="shared" si="53"/>
        <v>43755</v>
      </c>
      <c r="L193" s="83" t="str">
        <f t="shared" ca="1" si="280"/>
        <v>2019/12/31</v>
      </c>
      <c r="M193" s="81">
        <f t="shared" ca="1" si="55"/>
        <v>10260</v>
      </c>
      <c r="N193" s="105">
        <f t="shared" ca="1" si="281"/>
        <v>0.20370376072124796</v>
      </c>
      <c r="O193" s="85">
        <f t="shared" si="282"/>
        <v>134.93455400000002</v>
      </c>
      <c r="P193" s="85">
        <f t="shared" si="283"/>
        <v>-6.5445999999980131E-2</v>
      </c>
      <c r="Q193" s="88">
        <f t="shared" si="284"/>
        <v>0.9</v>
      </c>
      <c r="R193" s="6">
        <f t="shared" si="285"/>
        <v>24373.790000000015</v>
      </c>
      <c r="S193" s="101">
        <f t="shared" si="286"/>
        <v>24134.926858000013</v>
      </c>
      <c r="T193" s="101"/>
      <c r="U193" s="108"/>
      <c r="V193" s="102">
        <f t="shared" si="287"/>
        <v>7247.8200000000006</v>
      </c>
      <c r="W193" s="102">
        <f t="shared" si="288"/>
        <v>31382.746858000013</v>
      </c>
      <c r="X193" s="92">
        <f t="shared" si="289"/>
        <v>29705</v>
      </c>
      <c r="Y193" s="6">
        <f t="shared" si="290"/>
        <v>1677.7468580000132</v>
      </c>
      <c r="Z193" s="4">
        <f t="shared" si="291"/>
        <v>5.6480284733210429E-2</v>
      </c>
      <c r="AA193" s="4">
        <f t="shared" si="292"/>
        <v>7.4708705990690349E-2</v>
      </c>
      <c r="AB193" s="117">
        <f t="shared" si="59"/>
        <v>0.17758497037037033</v>
      </c>
    </row>
    <row r="194" spans="1:28">
      <c r="A194" s="104" t="s">
        <v>715</v>
      </c>
      <c r="B194">
        <v>135</v>
      </c>
      <c r="C194" s="33">
        <v>138.02000000000001</v>
      </c>
      <c r="D194" s="34">
        <v>0.97760000000000002</v>
      </c>
      <c r="E194" s="1">
        <f t="shared" si="277"/>
        <v>0.22000000000000003</v>
      </c>
      <c r="F194" s="148">
        <f t="shared" si="278"/>
        <v>5.5801881481481477E-2</v>
      </c>
      <c r="H194" s="40">
        <f t="shared" si="279"/>
        <v>7.5332539999999995</v>
      </c>
      <c r="I194" t="s">
        <v>7</v>
      </c>
      <c r="J194" s="92" t="s">
        <v>710</v>
      </c>
      <c r="K194" s="82">
        <f t="shared" si="53"/>
        <v>43756</v>
      </c>
      <c r="L194" s="83" t="str">
        <f t="shared" ca="1" si="280"/>
        <v>2019/12/31</v>
      </c>
      <c r="M194" s="81">
        <f t="shared" ca="1" si="55"/>
        <v>10125</v>
      </c>
      <c r="N194" s="105">
        <f t="shared" ca="1" si="281"/>
        <v>0.27156915654320984</v>
      </c>
      <c r="O194" s="85">
        <f t="shared" si="282"/>
        <v>134.92835200000002</v>
      </c>
      <c r="P194" s="85">
        <f t="shared" si="283"/>
        <v>-7.1647999999981948E-2</v>
      </c>
      <c r="Q194" s="88">
        <f t="shared" si="284"/>
        <v>0.9</v>
      </c>
      <c r="R194" s="6">
        <f t="shared" si="285"/>
        <v>24511.810000000016</v>
      </c>
      <c r="S194" s="101">
        <f t="shared" si="286"/>
        <v>23962.745456000015</v>
      </c>
      <c r="T194" s="101"/>
      <c r="U194" s="108"/>
      <c r="V194" s="102">
        <f t="shared" si="287"/>
        <v>7247.8200000000006</v>
      </c>
      <c r="W194" s="102">
        <f t="shared" si="288"/>
        <v>31210.565456000015</v>
      </c>
      <c r="X194" s="92">
        <f t="shared" si="289"/>
        <v>29840</v>
      </c>
      <c r="Y194" s="6">
        <f t="shared" si="290"/>
        <v>1370.5654560000148</v>
      </c>
      <c r="Z194" s="4">
        <f t="shared" si="291"/>
        <v>4.5930477747989862E-2</v>
      </c>
      <c r="AA194" s="4">
        <f t="shared" si="292"/>
        <v>6.0665480533530491E-2</v>
      </c>
      <c r="AB194" s="117">
        <f t="shared" si="59"/>
        <v>0.16419811851851857</v>
      </c>
    </row>
    <row r="195" spans="1:28">
      <c r="A195" s="104" t="s">
        <v>732</v>
      </c>
      <c r="B195">
        <v>135</v>
      </c>
      <c r="C195" s="33">
        <v>138.30000000000001</v>
      </c>
      <c r="D195" s="34">
        <v>0.97560000000000002</v>
      </c>
      <c r="E195" s="1">
        <f t="shared" ref="E195:E199" si="293">10%*Q195+13%</f>
        <v>0.22000000000000003</v>
      </c>
      <c r="F195" s="148">
        <f t="shared" ref="F195:F199" si="294">IF(G195="",($F$1*C195-B195)/B195,H195/B195)</f>
        <v>5.794377777777792E-2</v>
      </c>
      <c r="H195" s="40">
        <f t="shared" ref="H195:H199" si="295">IF(G195="",$F$1*C195-B195,G195-B195)</f>
        <v>7.8224100000000192</v>
      </c>
      <c r="I195" t="s">
        <v>7</v>
      </c>
      <c r="J195" s="92" t="s">
        <v>723</v>
      </c>
      <c r="K195" s="82">
        <f t="shared" ref="K195:K199" si="296">DATE(MID(J195,1,4),MID(J195,5,2),MID(J195,7,2))</f>
        <v>43759</v>
      </c>
      <c r="L195" s="83" t="str">
        <f t="shared" ref="L195:L199" ca="1" si="297">IF(LEN(J195) &gt; 15,DATE(MID(J195,12,4),MID(J195,16,2),MID(J195,18,2)),TEXT(TODAY(),"yyyy/m/d"))</f>
        <v>2019/12/31</v>
      </c>
      <c r="M195" s="81">
        <f t="shared" ref="M195:M204" ca="1" si="298">(L195-K195+1)*B195</f>
        <v>9720</v>
      </c>
      <c r="N195" s="105">
        <f t="shared" ref="N195:N198" ca="1" si="299">H195/M195*365</f>
        <v>0.29374276234567975</v>
      </c>
      <c r="O195" s="85">
        <f t="shared" ref="O195:O199" si="300">D195*C195</f>
        <v>134.92548000000002</v>
      </c>
      <c r="P195" s="85">
        <f t="shared" ref="P195:P199" si="301">O195-B195</f>
        <v>-7.4519999999978381E-2</v>
      </c>
      <c r="Q195" s="88">
        <f t="shared" ref="Q195:Q199" si="302">B195/150</f>
        <v>0.9</v>
      </c>
      <c r="R195" s="6">
        <f t="shared" ref="R195:R199" si="303">R194+C195-T195</f>
        <v>24650.110000000015</v>
      </c>
      <c r="S195" s="101">
        <f t="shared" ref="S195:S199" si="304">R195*D195</f>
        <v>24048.647316000017</v>
      </c>
      <c r="T195" s="101"/>
      <c r="U195" s="108"/>
      <c r="V195" s="102">
        <f t="shared" ref="V195:V199" si="305">U195+V194</f>
        <v>7247.8200000000006</v>
      </c>
      <c r="W195" s="102">
        <f t="shared" ref="W195:W199" si="306">S195+V195</f>
        <v>31296.467316000017</v>
      </c>
      <c r="X195" s="92">
        <f t="shared" ref="X195:X199" si="307">X194+B195</f>
        <v>29975</v>
      </c>
      <c r="Y195" s="6">
        <f t="shared" ref="Y195:Y199" si="308">W195-X195</f>
        <v>1321.4673160000166</v>
      </c>
      <c r="Z195" s="4">
        <f t="shared" ref="Z195:Z199" si="309">W195/X195-1</f>
        <v>4.4085648573812142E-2</v>
      </c>
      <c r="AA195" s="4">
        <f t="shared" ref="AA195:AA199" si="310">S195/(X195-V195)-1</f>
        <v>5.8144799134781211E-2</v>
      </c>
      <c r="AB195" s="117">
        <f t="shared" ref="AB195:AB204" si="311">IF(E195-F195&lt;0,"达成",E195-F195)</f>
        <v>0.1620562222222221</v>
      </c>
    </row>
    <row r="196" spans="1:28">
      <c r="A196" s="104" t="s">
        <v>733</v>
      </c>
      <c r="B196">
        <v>135</v>
      </c>
      <c r="C196" s="33">
        <v>136.86000000000001</v>
      </c>
      <c r="D196" s="34">
        <v>0.9859</v>
      </c>
      <c r="E196" s="1">
        <f t="shared" si="293"/>
        <v>0.22000000000000003</v>
      </c>
      <c r="F196" s="148">
        <f t="shared" si="294"/>
        <v>4.6928311111111252E-2</v>
      </c>
      <c r="H196" s="40">
        <f t="shared" si="295"/>
        <v>6.3353220000000192</v>
      </c>
      <c r="I196" t="s">
        <v>7</v>
      </c>
      <c r="J196" s="92" t="s">
        <v>725</v>
      </c>
      <c r="K196" s="82">
        <f t="shared" si="296"/>
        <v>43760</v>
      </c>
      <c r="L196" s="83" t="str">
        <f t="shared" ca="1" si="297"/>
        <v>2019/12/31</v>
      </c>
      <c r="M196" s="81">
        <f t="shared" ca="1" si="298"/>
        <v>9585</v>
      </c>
      <c r="N196" s="105">
        <f t="shared" ca="1" si="299"/>
        <v>0.24125117683881139</v>
      </c>
      <c r="O196" s="85">
        <f t="shared" si="300"/>
        <v>134.93027400000003</v>
      </c>
      <c r="P196" s="85">
        <f t="shared" si="301"/>
        <v>-6.972599999997442E-2</v>
      </c>
      <c r="Q196" s="88">
        <f t="shared" si="302"/>
        <v>0.9</v>
      </c>
      <c r="R196" s="6">
        <f t="shared" si="303"/>
        <v>24786.970000000016</v>
      </c>
      <c r="S196" s="101">
        <f t="shared" si="304"/>
        <v>24437.473723000014</v>
      </c>
      <c r="T196" s="101"/>
      <c r="U196" s="108"/>
      <c r="V196" s="102">
        <f t="shared" si="305"/>
        <v>7247.8200000000006</v>
      </c>
      <c r="W196" s="102">
        <f t="shared" si="306"/>
        <v>31685.293723000013</v>
      </c>
      <c r="X196" s="92">
        <f t="shared" si="307"/>
        <v>30110</v>
      </c>
      <c r="Y196" s="6">
        <f t="shared" si="308"/>
        <v>1575.2937230000134</v>
      </c>
      <c r="Z196" s="4">
        <f t="shared" si="309"/>
        <v>5.2317958253072616E-2</v>
      </c>
      <c r="AA196" s="4">
        <f t="shared" si="310"/>
        <v>6.8903915680832428E-2</v>
      </c>
      <c r="AB196" s="117">
        <f t="shared" si="311"/>
        <v>0.17307168888888877</v>
      </c>
    </row>
    <row r="197" spans="1:28">
      <c r="A197" s="104" t="s">
        <v>734</v>
      </c>
      <c r="B197">
        <v>135</v>
      </c>
      <c r="C197" s="33">
        <v>137.87</v>
      </c>
      <c r="D197" s="34">
        <v>0.97870000000000001</v>
      </c>
      <c r="E197" s="1">
        <f t="shared" si="293"/>
        <v>0.22000000000000003</v>
      </c>
      <c r="F197" s="148">
        <f t="shared" si="294"/>
        <v>5.4654437037036929E-2</v>
      </c>
      <c r="H197" s="40">
        <f t="shared" si="295"/>
        <v>7.3783489999999858</v>
      </c>
      <c r="I197" t="s">
        <v>7</v>
      </c>
      <c r="J197" s="92" t="s">
        <v>727</v>
      </c>
      <c r="K197" s="82">
        <f t="shared" si="296"/>
        <v>43761</v>
      </c>
      <c r="L197" s="83" t="str">
        <f t="shared" ca="1" si="297"/>
        <v>2019/12/31</v>
      </c>
      <c r="M197" s="81">
        <f t="shared" ca="1" si="298"/>
        <v>9450</v>
      </c>
      <c r="N197" s="105">
        <f t="shared" ca="1" si="299"/>
        <v>0.2849838502645497</v>
      </c>
      <c r="O197" s="85">
        <f t="shared" si="300"/>
        <v>134.933369</v>
      </c>
      <c r="P197" s="85">
        <f t="shared" si="301"/>
        <v>-6.6631000000000995E-2</v>
      </c>
      <c r="Q197" s="88">
        <f t="shared" si="302"/>
        <v>0.9</v>
      </c>
      <c r="R197" s="6">
        <f t="shared" si="303"/>
        <v>24924.840000000015</v>
      </c>
      <c r="S197" s="101">
        <f t="shared" si="304"/>
        <v>24393.940908000015</v>
      </c>
      <c r="T197" s="101"/>
      <c r="U197" s="108"/>
      <c r="V197" s="102">
        <f t="shared" si="305"/>
        <v>7247.8200000000006</v>
      </c>
      <c r="W197" s="102">
        <f t="shared" si="306"/>
        <v>31641.760908000015</v>
      </c>
      <c r="X197" s="92">
        <f t="shared" si="307"/>
        <v>30245</v>
      </c>
      <c r="Y197" s="6">
        <f t="shared" si="308"/>
        <v>1396.7609080000148</v>
      </c>
      <c r="Z197" s="4">
        <f t="shared" si="309"/>
        <v>4.6181547627707653E-2</v>
      </c>
      <c r="AA197" s="4">
        <f t="shared" si="310"/>
        <v>6.0736181914478937E-2</v>
      </c>
      <c r="AB197" s="117">
        <f t="shared" si="311"/>
        <v>0.1653455629629631</v>
      </c>
    </row>
    <row r="198" spans="1:28">
      <c r="A198" s="104" t="s">
        <v>735</v>
      </c>
      <c r="B198">
        <v>135</v>
      </c>
      <c r="C198" s="33">
        <v>138.05000000000001</v>
      </c>
      <c r="D198" s="34">
        <v>0.97740000000000005</v>
      </c>
      <c r="E198" s="1">
        <f t="shared" si="293"/>
        <v>0.22000000000000003</v>
      </c>
      <c r="F198" s="148">
        <f t="shared" si="294"/>
        <v>5.6031370370370343E-2</v>
      </c>
      <c r="H198" s="40">
        <f t="shared" si="295"/>
        <v>7.5642349999999965</v>
      </c>
      <c r="I198" t="s">
        <v>7</v>
      </c>
      <c r="J198" s="92" t="s">
        <v>729</v>
      </c>
      <c r="K198" s="82">
        <f t="shared" si="296"/>
        <v>43762</v>
      </c>
      <c r="L198" s="83" t="str">
        <f t="shared" ca="1" si="297"/>
        <v>2019/12/31</v>
      </c>
      <c r="M198" s="81">
        <f t="shared" ca="1" si="298"/>
        <v>9315</v>
      </c>
      <c r="N198" s="105">
        <f t="shared" ca="1" si="299"/>
        <v>0.29639782877079968</v>
      </c>
      <c r="O198" s="85">
        <f t="shared" si="300"/>
        <v>134.93007000000003</v>
      </c>
      <c r="P198" s="85">
        <f t="shared" si="301"/>
        <v>-6.992999999997096E-2</v>
      </c>
      <c r="Q198" s="88">
        <f t="shared" si="302"/>
        <v>0.9</v>
      </c>
      <c r="R198" s="6">
        <f t="shared" si="303"/>
        <v>25062.890000000014</v>
      </c>
      <c r="S198" s="101">
        <f t="shared" si="304"/>
        <v>24496.468686000015</v>
      </c>
      <c r="T198" s="101"/>
      <c r="U198" s="108"/>
      <c r="V198" s="102">
        <f t="shared" si="305"/>
        <v>7247.8200000000006</v>
      </c>
      <c r="W198" s="102">
        <f t="shared" si="306"/>
        <v>31744.288686000014</v>
      </c>
      <c r="X198" s="92">
        <f t="shared" si="307"/>
        <v>30380</v>
      </c>
      <c r="Y198" s="6">
        <f t="shared" si="308"/>
        <v>1364.2886860000144</v>
      </c>
      <c r="Z198" s="4">
        <f t="shared" si="309"/>
        <v>4.4907461685319783E-2</v>
      </c>
      <c r="AA198" s="4">
        <f t="shared" si="310"/>
        <v>5.8977955644475166E-2</v>
      </c>
      <c r="AB198" s="117">
        <f t="shared" si="311"/>
        <v>0.16396862962962969</v>
      </c>
    </row>
    <row r="199" spans="1:28">
      <c r="A199" s="104" t="s">
        <v>736</v>
      </c>
      <c r="B199">
        <v>135</v>
      </c>
      <c r="C199" s="33">
        <v>137.05000000000001</v>
      </c>
      <c r="D199" s="34">
        <v>0.98450000000000004</v>
      </c>
      <c r="E199" s="1">
        <f t="shared" si="293"/>
        <v>0.22000000000000003</v>
      </c>
      <c r="F199" s="148">
        <f t="shared" si="294"/>
        <v>4.8381740740740677E-2</v>
      </c>
      <c r="H199" s="40">
        <f t="shared" si="295"/>
        <v>6.531534999999991</v>
      </c>
      <c r="I199" t="s">
        <v>7</v>
      </c>
      <c r="J199" s="92" t="s">
        <v>731</v>
      </c>
      <c r="K199" s="82">
        <f t="shared" si="296"/>
        <v>43763</v>
      </c>
      <c r="L199" s="83" t="str">
        <f t="shared" ca="1" si="297"/>
        <v>2019/12/31</v>
      </c>
      <c r="M199" s="81">
        <f t="shared" ca="1" si="298"/>
        <v>9180</v>
      </c>
      <c r="N199" s="105">
        <f ca="1">H199/M199*365</f>
        <v>0.25969610838779922</v>
      </c>
      <c r="O199" s="85">
        <f t="shared" si="300"/>
        <v>134.92572500000003</v>
      </c>
      <c r="P199" s="85">
        <f t="shared" si="301"/>
        <v>-7.4274999999971669E-2</v>
      </c>
      <c r="Q199" s="88">
        <f t="shared" si="302"/>
        <v>0.9</v>
      </c>
      <c r="R199" s="6">
        <f t="shared" si="303"/>
        <v>25199.940000000013</v>
      </c>
      <c r="S199" s="101">
        <f t="shared" si="304"/>
        <v>24809.340930000013</v>
      </c>
      <c r="T199" s="101"/>
      <c r="U199" s="108"/>
      <c r="V199" s="102">
        <f t="shared" si="305"/>
        <v>7247.8200000000006</v>
      </c>
      <c r="W199" s="102">
        <f t="shared" si="306"/>
        <v>32057.160930000013</v>
      </c>
      <c r="X199" s="92">
        <f t="shared" si="307"/>
        <v>30515</v>
      </c>
      <c r="Y199" s="6">
        <f t="shared" si="308"/>
        <v>1542.1609300000127</v>
      </c>
      <c r="Z199" s="4">
        <f t="shared" si="309"/>
        <v>5.0537798787481991E-2</v>
      </c>
      <c r="AA199" s="4">
        <f t="shared" si="310"/>
        <v>6.6280526045700894E-2</v>
      </c>
      <c r="AB199" s="117">
        <f t="shared" si="311"/>
        <v>0.17161825925925936</v>
      </c>
    </row>
    <row r="200" spans="1:28">
      <c r="A200" s="104" t="s">
        <v>740</v>
      </c>
      <c r="B200">
        <v>135</v>
      </c>
      <c r="C200" s="33">
        <v>134.81</v>
      </c>
      <c r="D200" s="34">
        <v>1.0008999999999999</v>
      </c>
      <c r="E200" s="1">
        <f t="shared" ref="E200:E204" si="312">10%*Q200+13%</f>
        <v>0.22000000000000003</v>
      </c>
      <c r="F200" s="148">
        <f t="shared" ref="F200:F204" si="313">IF(G200="",($F$1*C200-B200)/B200,H200/B200)</f>
        <v>3.1246570370370399E-2</v>
      </c>
      <c r="H200" s="40">
        <f t="shared" ref="H200:H204" si="314">IF(G200="",$F$1*C200-B200,G200-B200)</f>
        <v>4.2182870000000037</v>
      </c>
      <c r="I200" t="s">
        <v>7</v>
      </c>
      <c r="J200" s="92" t="s">
        <v>741</v>
      </c>
      <c r="K200" s="82">
        <f t="shared" ref="K200:K204" si="315">DATE(MID(J200,1,4),MID(J200,5,2),MID(J200,7,2))</f>
        <v>43766</v>
      </c>
      <c r="L200" s="83" t="str">
        <f t="shared" ref="L200:L204" ca="1" si="316">IF(LEN(J200) &gt; 15,DATE(MID(J200,12,4),MID(J200,16,2),MID(J200,18,2)),TEXT(TODAY(),"yyyy/m/d"))</f>
        <v>2019/12/31</v>
      </c>
      <c r="M200" s="81">
        <f t="shared" ca="1" si="298"/>
        <v>8775</v>
      </c>
      <c r="N200" s="105">
        <f t="shared" ref="N200:N204" ca="1" si="317">H200/M200*365</f>
        <v>0.17546151054131071</v>
      </c>
      <c r="O200" s="85">
        <f t="shared" ref="O200:O204" si="318">D200*C200</f>
        <v>134.93132899999998</v>
      </c>
      <c r="P200" s="85">
        <f t="shared" ref="P200:P204" si="319">O200-B200</f>
        <v>-6.8671000000023241E-2</v>
      </c>
      <c r="Q200" s="88">
        <f t="shared" ref="Q200:Q204" si="320">B200/150</f>
        <v>0.9</v>
      </c>
      <c r="R200" s="6">
        <f t="shared" ref="R200:R204" si="321">R199+C200-T200</f>
        <v>25334.750000000015</v>
      </c>
      <c r="S200" s="101">
        <f t="shared" ref="S200:S204" si="322">R200*D200</f>
        <v>25357.551275000013</v>
      </c>
      <c r="T200" s="101"/>
      <c r="U200" s="108"/>
      <c r="V200" s="102">
        <f t="shared" ref="V200:V204" si="323">U200+V199</f>
        <v>7247.8200000000006</v>
      </c>
      <c r="W200" s="102">
        <f t="shared" ref="W200:W204" si="324">S200+V200</f>
        <v>32605.371275000012</v>
      </c>
      <c r="X200" s="92">
        <f t="shared" ref="X200:X204" si="325">X199+B200</f>
        <v>30650</v>
      </c>
      <c r="Y200" s="6">
        <f t="shared" ref="Y200:Y204" si="326">W200-X200</f>
        <v>1955.3712750000122</v>
      </c>
      <c r="Z200" s="4">
        <f t="shared" ref="Z200:Z204" si="327">W200/X200-1</f>
        <v>6.3796778955954814E-2</v>
      </c>
      <c r="AA200" s="4">
        <f t="shared" ref="AA200:AA204" si="328">S200/(X200-V200)-1</f>
        <v>8.3555090807780008E-2</v>
      </c>
      <c r="AB200" s="117">
        <f t="shared" si="311"/>
        <v>0.18875342962962963</v>
      </c>
    </row>
    <row r="201" spans="1:28">
      <c r="A201" s="104" t="s">
        <v>742</v>
      </c>
      <c r="B201">
        <v>135</v>
      </c>
      <c r="C201" s="33">
        <v>136.69</v>
      </c>
      <c r="D201" s="34">
        <v>0.98709999999999998</v>
      </c>
      <c r="E201" s="1">
        <f t="shared" si="312"/>
        <v>0.22000000000000003</v>
      </c>
      <c r="F201" s="148">
        <f t="shared" si="313"/>
        <v>4.5627874074074058E-2</v>
      </c>
      <c r="H201" s="40">
        <f t="shared" si="314"/>
        <v>6.1597629999999981</v>
      </c>
      <c r="I201" t="s">
        <v>7</v>
      </c>
      <c r="J201" s="92" t="s">
        <v>743</v>
      </c>
      <c r="K201" s="82">
        <f t="shared" si="315"/>
        <v>43767</v>
      </c>
      <c r="L201" s="83" t="str">
        <f t="shared" ca="1" si="316"/>
        <v>2019/12/31</v>
      </c>
      <c r="M201" s="81">
        <f t="shared" ca="1" si="298"/>
        <v>8640</v>
      </c>
      <c r="N201" s="105">
        <f t="shared" ca="1" si="317"/>
        <v>0.2602214693287036</v>
      </c>
      <c r="O201" s="85">
        <f t="shared" si="318"/>
        <v>134.92669899999999</v>
      </c>
      <c r="P201" s="85">
        <f t="shared" si="319"/>
        <v>-7.3301000000014938E-2</v>
      </c>
      <c r="Q201" s="88">
        <f t="shared" si="320"/>
        <v>0.9</v>
      </c>
      <c r="R201" s="6">
        <f t="shared" si="321"/>
        <v>25471.440000000013</v>
      </c>
      <c r="S201" s="101">
        <f t="shared" si="322"/>
        <v>25142.858424000013</v>
      </c>
      <c r="T201" s="101"/>
      <c r="U201" s="108"/>
      <c r="V201" s="102">
        <f t="shared" si="323"/>
        <v>7247.8200000000006</v>
      </c>
      <c r="W201" s="102">
        <f t="shared" si="324"/>
        <v>32390.678424000012</v>
      </c>
      <c r="X201" s="92">
        <f t="shared" si="325"/>
        <v>30785</v>
      </c>
      <c r="Y201" s="6">
        <f t="shared" si="326"/>
        <v>1605.6784240000125</v>
      </c>
      <c r="Z201" s="4">
        <f t="shared" si="327"/>
        <v>5.2157817898327519E-2</v>
      </c>
      <c r="AA201" s="4">
        <f t="shared" si="328"/>
        <v>6.8218810579687705E-2</v>
      </c>
      <c r="AB201" s="117">
        <f t="shared" si="311"/>
        <v>0.17437212592592596</v>
      </c>
    </row>
    <row r="202" spans="1:28">
      <c r="A202" s="104" t="s">
        <v>744</v>
      </c>
      <c r="B202">
        <v>135</v>
      </c>
      <c r="C202" s="33">
        <v>138.22999999999999</v>
      </c>
      <c r="D202" s="34">
        <v>0.97609999999999997</v>
      </c>
      <c r="E202" s="1">
        <f t="shared" si="312"/>
        <v>0.22000000000000003</v>
      </c>
      <c r="F202" s="148">
        <f t="shared" si="313"/>
        <v>5.7408303703703548E-2</v>
      </c>
      <c r="H202" s="40">
        <f t="shared" si="314"/>
        <v>7.7501209999999787</v>
      </c>
      <c r="I202" t="s">
        <v>7</v>
      </c>
      <c r="J202" s="92" t="s">
        <v>745</v>
      </c>
      <c r="K202" s="82">
        <f t="shared" si="315"/>
        <v>43768</v>
      </c>
      <c r="L202" s="83" t="str">
        <f t="shared" ca="1" si="316"/>
        <v>2019/12/31</v>
      </c>
      <c r="M202" s="81">
        <f t="shared" ca="1" si="298"/>
        <v>8505</v>
      </c>
      <c r="N202" s="105">
        <f t="shared" ca="1" si="317"/>
        <v>0.33260366431510785</v>
      </c>
      <c r="O202" s="85">
        <f t="shared" si="318"/>
        <v>134.92630299999999</v>
      </c>
      <c r="P202" s="85">
        <f t="shared" si="319"/>
        <v>-7.3697000000009893E-2</v>
      </c>
      <c r="Q202" s="88">
        <f t="shared" si="320"/>
        <v>0.9</v>
      </c>
      <c r="R202" s="6">
        <f t="shared" si="321"/>
        <v>25609.670000000013</v>
      </c>
      <c r="S202" s="101">
        <f t="shared" si="322"/>
        <v>24997.598887000011</v>
      </c>
      <c r="T202" s="101"/>
      <c r="U202" s="108"/>
      <c r="V202" s="102">
        <f t="shared" si="323"/>
        <v>7247.8200000000006</v>
      </c>
      <c r="W202" s="102">
        <f t="shared" si="324"/>
        <v>32245.418887000011</v>
      </c>
      <c r="X202" s="92">
        <f t="shared" si="325"/>
        <v>30920</v>
      </c>
      <c r="Y202" s="6">
        <f t="shared" si="326"/>
        <v>1325.4188870000107</v>
      </c>
      <c r="Z202" s="4">
        <f t="shared" si="327"/>
        <v>4.2866070084088381E-2</v>
      </c>
      <c r="AA202" s="4">
        <f t="shared" si="328"/>
        <v>5.5990571506300268E-2</v>
      </c>
      <c r="AB202" s="117">
        <f t="shared" si="311"/>
        <v>0.1625916962962965</v>
      </c>
    </row>
    <row r="203" spans="1:28">
      <c r="A203" s="104" t="s">
        <v>746</v>
      </c>
      <c r="B203">
        <v>135</v>
      </c>
      <c r="C203" s="33">
        <v>138.99</v>
      </c>
      <c r="D203" s="34">
        <v>0.9708</v>
      </c>
      <c r="E203" s="1">
        <f t="shared" si="312"/>
        <v>0.22000000000000003</v>
      </c>
      <c r="F203" s="148">
        <f t="shared" si="313"/>
        <v>6.3222022222222285E-2</v>
      </c>
      <c r="H203" s="40">
        <f t="shared" si="314"/>
        <v>8.5349730000000079</v>
      </c>
      <c r="I203" t="s">
        <v>7</v>
      </c>
      <c r="J203" s="92" t="s">
        <v>747</v>
      </c>
      <c r="K203" s="82">
        <f t="shared" si="315"/>
        <v>43769</v>
      </c>
      <c r="L203" s="83" t="str">
        <f t="shared" ca="1" si="316"/>
        <v>2019/12/31</v>
      </c>
      <c r="M203" s="81">
        <f t="shared" ca="1" si="298"/>
        <v>8370</v>
      </c>
      <c r="N203" s="105">
        <f t="shared" ca="1" si="317"/>
        <v>0.37219416308243763</v>
      </c>
      <c r="O203" s="85">
        <f t="shared" si="318"/>
        <v>134.93149200000002</v>
      </c>
      <c r="P203" s="85">
        <f t="shared" si="319"/>
        <v>-6.8507999999980029E-2</v>
      </c>
      <c r="Q203" s="88">
        <f t="shared" si="320"/>
        <v>0.9</v>
      </c>
      <c r="R203" s="6">
        <f t="shared" si="321"/>
        <v>25748.660000000014</v>
      </c>
      <c r="S203" s="101">
        <f t="shared" si="322"/>
        <v>24996.799128000013</v>
      </c>
      <c r="T203" s="101"/>
      <c r="U203" s="108"/>
      <c r="V203" s="102">
        <f t="shared" si="323"/>
        <v>7247.8200000000006</v>
      </c>
      <c r="W203" s="102">
        <f t="shared" si="324"/>
        <v>32244.619128000013</v>
      </c>
      <c r="X203" s="92">
        <f t="shared" si="325"/>
        <v>31055</v>
      </c>
      <c r="Y203" s="6">
        <f t="shared" si="326"/>
        <v>1189.619128000013</v>
      </c>
      <c r="Z203" s="4">
        <f t="shared" si="327"/>
        <v>3.8306846820158169E-2</v>
      </c>
      <c r="AA203" s="4">
        <f t="shared" si="328"/>
        <v>4.996892231671346E-2</v>
      </c>
      <c r="AB203" s="117">
        <f t="shared" si="311"/>
        <v>0.15677797777777774</v>
      </c>
    </row>
    <row r="204" spans="1:28">
      <c r="A204" s="104" t="s">
        <v>748</v>
      </c>
      <c r="B204">
        <v>135</v>
      </c>
      <c r="C204" s="33">
        <v>137.81</v>
      </c>
      <c r="D204" s="34">
        <v>0.97909999999999997</v>
      </c>
      <c r="E204" s="1">
        <f t="shared" si="312"/>
        <v>0.22000000000000003</v>
      </c>
      <c r="F204" s="148">
        <f t="shared" si="313"/>
        <v>5.4195459259259199E-2</v>
      </c>
      <c r="H204" s="40">
        <f t="shared" si="314"/>
        <v>7.3163869999999918</v>
      </c>
      <c r="I204" t="s">
        <v>7</v>
      </c>
      <c r="J204" s="92" t="s">
        <v>749</v>
      </c>
      <c r="K204" s="82">
        <f t="shared" si="315"/>
        <v>43770</v>
      </c>
      <c r="L204" s="83" t="str">
        <f t="shared" ca="1" si="316"/>
        <v>2019/12/31</v>
      </c>
      <c r="M204" s="81">
        <f t="shared" ca="1" si="298"/>
        <v>8235</v>
      </c>
      <c r="N204" s="105">
        <f t="shared" ca="1" si="317"/>
        <v>0.32428430540376407</v>
      </c>
      <c r="O204" s="85">
        <f t="shared" si="318"/>
        <v>134.92977099999999</v>
      </c>
      <c r="P204" s="85">
        <f t="shared" si="319"/>
        <v>-7.0229000000011865E-2</v>
      </c>
      <c r="Q204" s="88">
        <f t="shared" si="320"/>
        <v>0.9</v>
      </c>
      <c r="R204" s="6">
        <f t="shared" si="321"/>
        <v>25886.470000000016</v>
      </c>
      <c r="S204" s="101">
        <f t="shared" si="322"/>
        <v>25345.442777000015</v>
      </c>
      <c r="T204" s="101"/>
      <c r="U204" s="108"/>
      <c r="V204" s="102">
        <f t="shared" si="323"/>
        <v>7247.8200000000006</v>
      </c>
      <c r="W204" s="102">
        <f t="shared" si="324"/>
        <v>32593.262777000014</v>
      </c>
      <c r="X204" s="92">
        <f t="shared" si="325"/>
        <v>31190</v>
      </c>
      <c r="Y204" s="6">
        <f t="shared" si="326"/>
        <v>1403.2627770000145</v>
      </c>
      <c r="Z204" s="4">
        <f t="shared" si="327"/>
        <v>4.4990791183072032E-2</v>
      </c>
      <c r="AA204" s="4">
        <f t="shared" si="328"/>
        <v>5.8610484801301155E-2</v>
      </c>
      <c r="AB204" s="117">
        <f t="shared" si="311"/>
        <v>0.16580454074074083</v>
      </c>
    </row>
    <row r="205" spans="1:28">
      <c r="A205" s="104" t="s">
        <v>767</v>
      </c>
      <c r="B205">
        <v>135</v>
      </c>
      <c r="C205" s="33">
        <v>137.15</v>
      </c>
      <c r="D205" s="34">
        <v>0.98380000000000001</v>
      </c>
      <c r="E205" s="1">
        <f t="shared" ref="E205:E209" si="329">10%*Q205+13%</f>
        <v>0.22000000000000003</v>
      </c>
      <c r="F205" s="148">
        <f t="shared" ref="F205:F209" si="330">IF(G205="",($F$1*C205-B205)/B205,H205/B205)</f>
        <v>4.9146703703703706E-2</v>
      </c>
      <c r="H205" s="40">
        <f t="shared" ref="H205:H209" si="331">IF(G205="",$F$1*C205-B205,G205-B205)</f>
        <v>6.6348050000000001</v>
      </c>
      <c r="I205" t="s">
        <v>7</v>
      </c>
      <c r="J205" s="92" t="s">
        <v>758</v>
      </c>
      <c r="K205" s="82">
        <f t="shared" ref="K205:K209" si="332">DATE(MID(J205,1,4),MID(J205,5,2),MID(J205,7,2))</f>
        <v>43773</v>
      </c>
      <c r="L205" s="83" t="str">
        <f t="shared" ref="L205:L209" ca="1" si="333">IF(LEN(J205) &gt; 15,DATE(MID(J205,12,4),MID(J205,16,2),MID(J205,18,2)),TEXT(TODAY(),"yyyy/m/d"))</f>
        <v>2019/12/31</v>
      </c>
      <c r="M205" s="81">
        <f t="shared" ref="M205:M209" ca="1" si="334">(L205-K205+1)*B205</f>
        <v>7830</v>
      </c>
      <c r="N205" s="105">
        <f t="shared" ref="N205:N209" ca="1" si="335">H205/M205*365</f>
        <v>0.30928529054916987</v>
      </c>
      <c r="O205" s="85">
        <f t="shared" ref="O205:O209" si="336">D205*C205</f>
        <v>134.92816999999999</v>
      </c>
      <c r="P205" s="85">
        <f t="shared" ref="P205:P209" si="337">O205-B205</f>
        <v>-7.1830000000005612E-2</v>
      </c>
      <c r="Q205" s="88">
        <f t="shared" ref="Q205:Q209" si="338">B205/150</f>
        <v>0.9</v>
      </c>
      <c r="R205" s="6">
        <f t="shared" ref="R205:R209" si="339">R204+C205-T205</f>
        <v>26023.620000000017</v>
      </c>
      <c r="S205" s="101">
        <f t="shared" ref="S205:S209" si="340">R205*D205</f>
        <v>25602.037356000015</v>
      </c>
      <c r="T205" s="101"/>
      <c r="U205" s="108"/>
      <c r="V205" s="102">
        <f t="shared" ref="V205:V209" si="341">U205+V204</f>
        <v>7247.8200000000006</v>
      </c>
      <c r="W205" s="102">
        <f t="shared" ref="W205:W209" si="342">S205+V205</f>
        <v>32849.857356000015</v>
      </c>
      <c r="X205" s="92">
        <f t="shared" ref="X205:X209" si="343">X204+B205</f>
        <v>31325</v>
      </c>
      <c r="Y205" s="6">
        <f t="shared" ref="Y205:Y209" si="344">W205-X205</f>
        <v>1524.857356000015</v>
      </c>
      <c r="Z205" s="4">
        <f t="shared" ref="Z205:Z209" si="345">W205/X205-1</f>
        <v>4.8678606735834462E-2</v>
      </c>
      <c r="AA205" s="4">
        <f t="shared" ref="AA205:AA209" si="346">S205/(X205-V205)-1</f>
        <v>6.333205782404816E-2</v>
      </c>
      <c r="AB205" s="117">
        <f t="shared" ref="AB205:AB209" si="347">IF(E205-F205&lt;0,"达成",E205-F205)</f>
        <v>0.17085329629629631</v>
      </c>
    </row>
    <row r="206" spans="1:28">
      <c r="A206" s="104" t="s">
        <v>768</v>
      </c>
      <c r="B206">
        <v>135</v>
      </c>
      <c r="C206" s="33">
        <v>136.16999999999999</v>
      </c>
      <c r="D206" s="34">
        <v>0.9909</v>
      </c>
      <c r="E206" s="1">
        <f t="shared" si="329"/>
        <v>0.22000000000000003</v>
      </c>
      <c r="F206" s="148">
        <f t="shared" si="330"/>
        <v>4.1650066666666472E-2</v>
      </c>
      <c r="H206" s="40">
        <f t="shared" si="331"/>
        <v>5.6227589999999736</v>
      </c>
      <c r="I206" t="s">
        <v>7</v>
      </c>
      <c r="J206" s="92" t="s">
        <v>760</v>
      </c>
      <c r="K206" s="82">
        <f t="shared" si="332"/>
        <v>43774</v>
      </c>
      <c r="L206" s="83" t="str">
        <f t="shared" ca="1" si="333"/>
        <v>2019/12/31</v>
      </c>
      <c r="M206" s="81">
        <f t="shared" ca="1" si="334"/>
        <v>7695</v>
      </c>
      <c r="N206" s="105">
        <f t="shared" ca="1" si="335"/>
        <v>0.26670656725146075</v>
      </c>
      <c r="O206" s="85">
        <f t="shared" si="336"/>
        <v>134.93085299999998</v>
      </c>
      <c r="P206" s="85">
        <f t="shared" si="337"/>
        <v>-6.9147000000015169E-2</v>
      </c>
      <c r="Q206" s="88">
        <f t="shared" si="338"/>
        <v>0.9</v>
      </c>
      <c r="R206" s="6">
        <f t="shared" si="339"/>
        <v>26159.790000000015</v>
      </c>
      <c r="S206" s="101">
        <f t="shared" si="340"/>
        <v>25921.735911000014</v>
      </c>
      <c r="T206" s="101"/>
      <c r="U206" s="108"/>
      <c r="V206" s="102">
        <f t="shared" si="341"/>
        <v>7247.8200000000006</v>
      </c>
      <c r="W206" s="102">
        <f t="shared" si="342"/>
        <v>33169.555911000018</v>
      </c>
      <c r="X206" s="92">
        <f t="shared" si="343"/>
        <v>31460</v>
      </c>
      <c r="Y206" s="6">
        <f t="shared" si="344"/>
        <v>1709.5559110000177</v>
      </c>
      <c r="Z206" s="4">
        <f t="shared" si="345"/>
        <v>5.4340620184361699E-2</v>
      </c>
      <c r="AA206" s="4">
        <f t="shared" si="346"/>
        <v>7.060726919261362E-2</v>
      </c>
      <c r="AB206" s="117">
        <f t="shared" si="347"/>
        <v>0.17834993333333354</v>
      </c>
    </row>
    <row r="207" spans="1:28">
      <c r="A207" s="104" t="s">
        <v>769</v>
      </c>
      <c r="B207">
        <v>135</v>
      </c>
      <c r="C207" s="33">
        <v>137.44999999999999</v>
      </c>
      <c r="D207" s="34">
        <v>0.98170000000000002</v>
      </c>
      <c r="E207" s="1">
        <f t="shared" si="329"/>
        <v>0.22000000000000003</v>
      </c>
      <c r="F207" s="148">
        <f t="shared" si="330"/>
        <v>5.1441592592592372E-2</v>
      </c>
      <c r="H207" s="40">
        <f t="shared" si="331"/>
        <v>6.9446149999999705</v>
      </c>
      <c r="I207" t="s">
        <v>7</v>
      </c>
      <c r="J207" s="92" t="s">
        <v>762</v>
      </c>
      <c r="K207" s="82">
        <f t="shared" si="332"/>
        <v>43775</v>
      </c>
      <c r="L207" s="83" t="str">
        <f t="shared" ca="1" si="333"/>
        <v>2019/12/31</v>
      </c>
      <c r="M207" s="81">
        <f t="shared" ca="1" si="334"/>
        <v>7560</v>
      </c>
      <c r="N207" s="105">
        <f t="shared" ca="1" si="335"/>
        <v>0.33528895171957529</v>
      </c>
      <c r="O207" s="85">
        <f t="shared" si="336"/>
        <v>134.934665</v>
      </c>
      <c r="P207" s="85">
        <f t="shared" si="337"/>
        <v>-6.5335000000004584E-2</v>
      </c>
      <c r="Q207" s="88">
        <f t="shared" si="338"/>
        <v>0.9</v>
      </c>
      <c r="R207" s="6">
        <f t="shared" si="339"/>
        <v>26297.240000000016</v>
      </c>
      <c r="S207" s="101">
        <f t="shared" si="340"/>
        <v>25816.000508000016</v>
      </c>
      <c r="T207" s="101"/>
      <c r="U207" s="108"/>
      <c r="V207" s="102">
        <f t="shared" si="341"/>
        <v>7247.8200000000006</v>
      </c>
      <c r="W207" s="102">
        <f t="shared" si="342"/>
        <v>33063.820508000019</v>
      </c>
      <c r="X207" s="92">
        <f t="shared" si="343"/>
        <v>31595</v>
      </c>
      <c r="Y207" s="6">
        <f t="shared" si="344"/>
        <v>1468.8205080000189</v>
      </c>
      <c r="Z207" s="4">
        <f t="shared" si="345"/>
        <v>4.6489017502770125E-2</v>
      </c>
      <c r="AA207" s="4">
        <f t="shared" si="346"/>
        <v>6.0328157429321072E-2</v>
      </c>
      <c r="AB207" s="117">
        <f t="shared" si="347"/>
        <v>0.16855840740740766</v>
      </c>
    </row>
    <row r="208" spans="1:28">
      <c r="A208" s="104" t="s">
        <v>770</v>
      </c>
      <c r="B208">
        <v>135</v>
      </c>
      <c r="C208" s="33">
        <v>136.6</v>
      </c>
      <c r="D208" s="34">
        <v>0.98780000000000001</v>
      </c>
      <c r="E208" s="1">
        <f t="shared" si="329"/>
        <v>0.22000000000000003</v>
      </c>
      <c r="F208" s="148">
        <f t="shared" si="330"/>
        <v>4.4939407407407247E-2</v>
      </c>
      <c r="H208" s="40">
        <f t="shared" si="331"/>
        <v>6.0668199999999786</v>
      </c>
      <c r="I208" t="s">
        <v>7</v>
      </c>
      <c r="J208" s="92" t="s">
        <v>764</v>
      </c>
      <c r="K208" s="82">
        <f t="shared" si="332"/>
        <v>43776</v>
      </c>
      <c r="L208" s="83" t="str">
        <f t="shared" ca="1" si="333"/>
        <v>2019/12/31</v>
      </c>
      <c r="M208" s="81">
        <f t="shared" ca="1" si="334"/>
        <v>7425</v>
      </c>
      <c r="N208" s="105">
        <f t="shared" ca="1" si="335"/>
        <v>0.29823424915824809</v>
      </c>
      <c r="O208" s="85">
        <f t="shared" si="336"/>
        <v>134.93348</v>
      </c>
      <c r="P208" s="85">
        <f t="shared" si="337"/>
        <v>-6.6519999999997026E-2</v>
      </c>
      <c r="Q208" s="88">
        <f t="shared" si="338"/>
        <v>0.9</v>
      </c>
      <c r="R208" s="6">
        <f t="shared" si="339"/>
        <v>26433.840000000015</v>
      </c>
      <c r="S208" s="101">
        <f t="shared" si="340"/>
        <v>26111.347152000013</v>
      </c>
      <c r="T208" s="101"/>
      <c r="U208" s="108"/>
      <c r="V208" s="102">
        <f t="shared" si="341"/>
        <v>7247.8200000000006</v>
      </c>
      <c r="W208" s="102">
        <f t="shared" si="342"/>
        <v>33359.167152000016</v>
      </c>
      <c r="X208" s="92">
        <f t="shared" si="343"/>
        <v>31730</v>
      </c>
      <c r="Y208" s="6">
        <f t="shared" si="344"/>
        <v>1629.1671520000164</v>
      </c>
      <c r="Z208" s="4">
        <f t="shared" si="345"/>
        <v>5.1344694358651743E-2</v>
      </c>
      <c r="AA208" s="4">
        <f t="shared" si="346"/>
        <v>6.6545019765397173E-2</v>
      </c>
      <c r="AB208" s="117">
        <f t="shared" si="347"/>
        <v>0.17506059259259277</v>
      </c>
    </row>
    <row r="209" spans="1:28">
      <c r="A209" s="104" t="s">
        <v>771</v>
      </c>
      <c r="B209">
        <v>135</v>
      </c>
      <c r="C209" s="33">
        <v>137.01</v>
      </c>
      <c r="D209" s="34">
        <v>0.98480000000000001</v>
      </c>
      <c r="E209" s="1">
        <f t="shared" si="329"/>
        <v>0.22000000000000003</v>
      </c>
      <c r="F209" s="148">
        <f t="shared" si="330"/>
        <v>4.8075755555555377E-2</v>
      </c>
      <c r="H209" s="40">
        <f t="shared" si="331"/>
        <v>6.490226999999976</v>
      </c>
      <c r="I209" t="s">
        <v>7</v>
      </c>
      <c r="J209" s="92" t="s">
        <v>766</v>
      </c>
      <c r="K209" s="82">
        <f t="shared" si="332"/>
        <v>43777</v>
      </c>
      <c r="L209" s="83" t="str">
        <f t="shared" ca="1" si="333"/>
        <v>2019/12/31</v>
      </c>
      <c r="M209" s="81">
        <f t="shared" ca="1" si="334"/>
        <v>7290</v>
      </c>
      <c r="N209" s="105">
        <f t="shared" ca="1" si="335"/>
        <v>0.32495649588477243</v>
      </c>
      <c r="O209" s="85">
        <f t="shared" si="336"/>
        <v>134.927448</v>
      </c>
      <c r="P209" s="85">
        <f t="shared" si="337"/>
        <v>-7.2552000000001726E-2</v>
      </c>
      <c r="Q209" s="88">
        <f t="shared" si="338"/>
        <v>0.9</v>
      </c>
      <c r="R209" s="6">
        <f t="shared" si="339"/>
        <v>26570.850000000013</v>
      </c>
      <c r="S209" s="101">
        <f t="shared" si="340"/>
        <v>26166.973080000014</v>
      </c>
      <c r="T209" s="101"/>
      <c r="U209" s="108"/>
      <c r="V209" s="102">
        <f t="shared" si="341"/>
        <v>7247.8200000000006</v>
      </c>
      <c r="W209" s="102">
        <f t="shared" si="342"/>
        <v>33414.793080000018</v>
      </c>
      <c r="X209" s="92">
        <f t="shared" si="343"/>
        <v>31865</v>
      </c>
      <c r="Y209" s="6">
        <f t="shared" si="344"/>
        <v>1549.7930800000177</v>
      </c>
      <c r="Z209" s="4">
        <f t="shared" si="345"/>
        <v>4.8636217793818215E-2</v>
      </c>
      <c r="AA209" s="4">
        <f t="shared" si="346"/>
        <v>6.2955752039836055E-2</v>
      </c>
      <c r="AB209" s="117">
        <f t="shared" si="347"/>
        <v>0.17192424444444465</v>
      </c>
    </row>
    <row r="210" spans="1:28">
      <c r="A210" s="104" t="s">
        <v>791</v>
      </c>
      <c r="B210">
        <v>135</v>
      </c>
      <c r="C210" s="33">
        <v>139.97</v>
      </c>
      <c r="D210" s="34">
        <v>0.96399999999999997</v>
      </c>
      <c r="E210" s="1">
        <f t="shared" ref="E210:E214" si="348">10%*Q210+13%</f>
        <v>0.22000000000000003</v>
      </c>
      <c r="F210" s="148">
        <f t="shared" ref="F210:F214" si="349">IF(G210="",($F$1*C210-B210)/B210,H210/B210)</f>
        <v>7.0718659259259298E-2</v>
      </c>
      <c r="H210" s="40">
        <f t="shared" ref="H210:H214" si="350">IF(G210="",$F$1*C210-B210,G210-B210)</f>
        <v>9.5470190000000059</v>
      </c>
      <c r="I210" t="s">
        <v>7</v>
      </c>
      <c r="J210" s="92" t="s">
        <v>782</v>
      </c>
      <c r="K210" s="82">
        <f t="shared" ref="K210:K214" si="351">DATE(MID(J210,1,4),MID(J210,5,2),MID(J210,7,2))</f>
        <v>43780</v>
      </c>
      <c r="L210" s="83" t="str">
        <f t="shared" ref="L210:L214" ca="1" si="352">IF(LEN(J210) &gt; 15,DATE(MID(J210,12,4),MID(J210,16,2),MID(J210,18,2)),TEXT(TODAY(),"yyyy/m/d"))</f>
        <v>2019/12/31</v>
      </c>
      <c r="M210" s="81">
        <f t="shared" ref="M210:M214" ca="1" si="353">(L210-K210+1)*B210</f>
        <v>6885</v>
      </c>
      <c r="N210" s="105">
        <f t="shared" ref="N210:N214" ca="1" si="354">H210/M210*365</f>
        <v>0.50612373783587539</v>
      </c>
      <c r="O210" s="85">
        <f t="shared" ref="O210:O214" si="355">D210*C210</f>
        <v>134.93108000000001</v>
      </c>
      <c r="P210" s="85">
        <f t="shared" ref="P210:P214" si="356">O210-B210</f>
        <v>-6.8919999999991433E-2</v>
      </c>
      <c r="Q210" s="88">
        <f t="shared" ref="Q210:Q214" si="357">B210/150</f>
        <v>0.9</v>
      </c>
      <c r="R210" s="6">
        <f t="shared" ref="R210:R214" si="358">R209+C210-T210</f>
        <v>26710.820000000014</v>
      </c>
      <c r="S210" s="101">
        <f t="shared" ref="S210:S214" si="359">R210*D210</f>
        <v>25749.230480000013</v>
      </c>
      <c r="T210" s="101"/>
      <c r="U210" s="108"/>
      <c r="V210" s="102">
        <f t="shared" ref="V210:V214" si="360">U210+V209</f>
        <v>7247.8200000000006</v>
      </c>
      <c r="W210" s="102">
        <f t="shared" ref="W210:W214" si="361">S210+V210</f>
        <v>32997.050480000013</v>
      </c>
      <c r="X210" s="92">
        <f t="shared" ref="X210:X214" si="362">X209+B210</f>
        <v>32000</v>
      </c>
      <c r="Y210" s="6">
        <f t="shared" ref="Y210:Y214" si="363">W210-X210</f>
        <v>997.05048000001261</v>
      </c>
      <c r="Z210" s="4">
        <f t="shared" ref="Z210:Z214" si="364">W210/X210-1</f>
        <v>3.1157827500000401E-2</v>
      </c>
      <c r="AA210" s="4">
        <f t="shared" ref="AA210:AA214" si="365">S210/(X210-V210)-1</f>
        <v>4.0281319867583987E-2</v>
      </c>
      <c r="AB210" s="117">
        <f t="shared" ref="AB210:AB214" si="366">IF(E210-F210&lt;0,"达成",E210-F210)</f>
        <v>0.14928134074074073</v>
      </c>
    </row>
    <row r="211" spans="1:28">
      <c r="A211" s="104" t="s">
        <v>792</v>
      </c>
      <c r="B211">
        <v>240</v>
      </c>
      <c r="C211" s="33">
        <v>248.71</v>
      </c>
      <c r="D211" s="34">
        <v>0.96450000000000002</v>
      </c>
      <c r="E211" s="1">
        <f t="shared" si="348"/>
        <v>0.29000000000000004</v>
      </c>
      <c r="F211" s="148">
        <f t="shared" si="349"/>
        <v>7.0178404166666528E-2</v>
      </c>
      <c r="H211" s="40">
        <f t="shared" si="350"/>
        <v>16.842816999999968</v>
      </c>
      <c r="I211" t="s">
        <v>7</v>
      </c>
      <c r="J211" s="92" t="s">
        <v>784</v>
      </c>
      <c r="K211" s="82">
        <f t="shared" si="351"/>
        <v>43781</v>
      </c>
      <c r="L211" s="83" t="str">
        <f t="shared" ca="1" si="352"/>
        <v>2019/12/31</v>
      </c>
      <c r="M211" s="81">
        <f t="shared" ca="1" si="353"/>
        <v>12000</v>
      </c>
      <c r="N211" s="105">
        <f t="shared" ca="1" si="354"/>
        <v>0.51230235041666572</v>
      </c>
      <c r="O211" s="85">
        <f t="shared" si="355"/>
        <v>239.88079500000001</v>
      </c>
      <c r="P211" s="85">
        <f t="shared" si="356"/>
        <v>-0.11920499999999379</v>
      </c>
      <c r="Q211" s="88">
        <f t="shared" si="357"/>
        <v>1.6</v>
      </c>
      <c r="R211" s="6">
        <f t="shared" si="358"/>
        <v>26959.530000000013</v>
      </c>
      <c r="S211" s="101">
        <f t="shared" si="359"/>
        <v>26002.466685000014</v>
      </c>
      <c r="T211" s="101"/>
      <c r="U211" s="108"/>
      <c r="V211" s="102">
        <f t="shared" si="360"/>
        <v>7247.8200000000006</v>
      </c>
      <c r="W211" s="102">
        <f t="shared" si="361"/>
        <v>33250.286685000014</v>
      </c>
      <c r="X211" s="92">
        <f t="shared" si="362"/>
        <v>32240</v>
      </c>
      <c r="Y211" s="6">
        <f t="shared" si="363"/>
        <v>1010.2866850000137</v>
      </c>
      <c r="Z211" s="4">
        <f t="shared" si="364"/>
        <v>3.1336435638958271E-2</v>
      </c>
      <c r="AA211" s="4">
        <f t="shared" si="365"/>
        <v>4.0424112062253714E-2</v>
      </c>
      <c r="AB211" s="117">
        <f t="shared" si="366"/>
        <v>0.21982159583333349</v>
      </c>
    </row>
    <row r="212" spans="1:28">
      <c r="A212" s="104" t="s">
        <v>793</v>
      </c>
      <c r="B212">
        <v>240</v>
      </c>
      <c r="C212" s="33">
        <v>249.02</v>
      </c>
      <c r="D212" s="34">
        <v>0.96330000000000005</v>
      </c>
      <c r="E212" s="1">
        <f t="shared" si="348"/>
        <v>0.29000000000000004</v>
      </c>
      <c r="F212" s="148">
        <f t="shared" si="349"/>
        <v>7.1512308333333385E-2</v>
      </c>
      <c r="H212" s="40">
        <f t="shared" si="350"/>
        <v>17.162954000000013</v>
      </c>
      <c r="I212" t="s">
        <v>7</v>
      </c>
      <c r="J212" s="92" t="s">
        <v>786</v>
      </c>
      <c r="K212" s="82">
        <f t="shared" si="351"/>
        <v>43782</v>
      </c>
      <c r="L212" s="83" t="str">
        <f t="shared" ca="1" si="352"/>
        <v>2019/12/31</v>
      </c>
      <c r="M212" s="81">
        <f t="shared" ca="1" si="353"/>
        <v>11760</v>
      </c>
      <c r="N212" s="105">
        <f t="shared" ca="1" si="354"/>
        <v>0.53269372534013648</v>
      </c>
      <c r="O212" s="85">
        <f t="shared" si="355"/>
        <v>239.88096600000003</v>
      </c>
      <c r="P212" s="85">
        <f t="shared" si="356"/>
        <v>-0.11903399999997077</v>
      </c>
      <c r="Q212" s="88">
        <f t="shared" si="357"/>
        <v>1.6</v>
      </c>
      <c r="R212" s="6">
        <f t="shared" si="358"/>
        <v>27208.550000000014</v>
      </c>
      <c r="S212" s="101">
        <f t="shared" si="359"/>
        <v>26209.996215000014</v>
      </c>
      <c r="T212" s="101"/>
      <c r="U212" s="108"/>
      <c r="V212" s="102">
        <f t="shared" si="360"/>
        <v>7247.8200000000006</v>
      </c>
      <c r="W212" s="102">
        <f t="shared" si="361"/>
        <v>33457.816215000013</v>
      </c>
      <c r="X212" s="92">
        <f t="shared" si="362"/>
        <v>32480</v>
      </c>
      <c r="Y212" s="6">
        <f t="shared" si="363"/>
        <v>977.81621500001347</v>
      </c>
      <c r="Z212" s="4">
        <f t="shared" si="364"/>
        <v>3.0105179033251606E-2</v>
      </c>
      <c r="AA212" s="4">
        <f t="shared" si="365"/>
        <v>3.8752744114856963E-2</v>
      </c>
      <c r="AB212" s="117">
        <f t="shared" si="366"/>
        <v>0.21848769166666665</v>
      </c>
    </row>
    <row r="213" spans="1:28">
      <c r="A213" s="104" t="s">
        <v>794</v>
      </c>
      <c r="B213">
        <v>240</v>
      </c>
      <c r="C213" s="33">
        <v>247.22</v>
      </c>
      <c r="D213" s="34">
        <v>0.97030000000000005</v>
      </c>
      <c r="E213" s="1">
        <f t="shared" si="348"/>
        <v>0.29000000000000004</v>
      </c>
      <c r="F213" s="148">
        <f t="shared" si="349"/>
        <v>6.3767058333333307E-2</v>
      </c>
      <c r="H213" s="40">
        <f t="shared" si="350"/>
        <v>15.304093999999992</v>
      </c>
      <c r="I213" t="s">
        <v>7</v>
      </c>
      <c r="J213" s="92" t="s">
        <v>788</v>
      </c>
      <c r="K213" s="82">
        <f t="shared" si="351"/>
        <v>43783</v>
      </c>
      <c r="L213" s="83" t="str">
        <f t="shared" ca="1" si="352"/>
        <v>2019/12/31</v>
      </c>
      <c r="M213" s="81">
        <f t="shared" ca="1" si="353"/>
        <v>11520</v>
      </c>
      <c r="N213" s="105">
        <f t="shared" ca="1" si="354"/>
        <v>0.48489533940972196</v>
      </c>
      <c r="O213" s="85">
        <f t="shared" si="355"/>
        <v>239.877566</v>
      </c>
      <c r="P213" s="85">
        <f t="shared" si="356"/>
        <v>-0.12243399999999838</v>
      </c>
      <c r="Q213" s="88">
        <f t="shared" si="357"/>
        <v>1.6</v>
      </c>
      <c r="R213" s="6">
        <f t="shared" si="358"/>
        <v>27455.770000000015</v>
      </c>
      <c r="S213" s="101">
        <f t="shared" si="359"/>
        <v>26640.333631000016</v>
      </c>
      <c r="T213" s="101"/>
      <c r="U213" s="108"/>
      <c r="V213" s="102">
        <f t="shared" si="360"/>
        <v>7247.8200000000006</v>
      </c>
      <c r="W213" s="102">
        <f t="shared" si="361"/>
        <v>33888.153631000016</v>
      </c>
      <c r="X213" s="92">
        <f t="shared" si="362"/>
        <v>32720</v>
      </c>
      <c r="Y213" s="6">
        <f t="shared" si="363"/>
        <v>1168.1536310000156</v>
      </c>
      <c r="Z213" s="4">
        <f t="shared" si="364"/>
        <v>3.5701516839853786E-2</v>
      </c>
      <c r="AA213" s="4">
        <f t="shared" si="365"/>
        <v>4.5859978651219269E-2</v>
      </c>
      <c r="AB213" s="117">
        <f t="shared" si="366"/>
        <v>0.22623294166666674</v>
      </c>
    </row>
    <row r="214" spans="1:28">
      <c r="A214" s="104" t="s">
        <v>795</v>
      </c>
      <c r="B214">
        <v>135</v>
      </c>
      <c r="C214" s="33">
        <v>140.13</v>
      </c>
      <c r="D214" s="34">
        <v>0.96289999999999998</v>
      </c>
      <c r="E214" s="1">
        <f t="shared" si="348"/>
        <v>0.22000000000000003</v>
      </c>
      <c r="F214" s="148">
        <f t="shared" si="349"/>
        <v>7.1942599999999857E-2</v>
      </c>
      <c r="H214" s="40">
        <f t="shared" si="350"/>
        <v>9.7122509999999806</v>
      </c>
      <c r="I214" t="s">
        <v>7</v>
      </c>
      <c r="J214" s="92" t="s">
        <v>790</v>
      </c>
      <c r="K214" s="82">
        <f t="shared" si="351"/>
        <v>43784</v>
      </c>
      <c r="L214" s="83" t="str">
        <f t="shared" ca="1" si="352"/>
        <v>2019/12/31</v>
      </c>
      <c r="M214" s="81">
        <f t="shared" ca="1" si="353"/>
        <v>6345</v>
      </c>
      <c r="N214" s="105">
        <f t="shared" ca="1" si="354"/>
        <v>0.55870317021276483</v>
      </c>
      <c r="O214" s="85">
        <f t="shared" si="355"/>
        <v>134.93117699999999</v>
      </c>
      <c r="P214" s="85">
        <f t="shared" si="356"/>
        <v>-6.882300000000896E-2</v>
      </c>
      <c r="Q214" s="88">
        <f t="shared" si="357"/>
        <v>0.9</v>
      </c>
      <c r="R214" s="6">
        <f t="shared" si="358"/>
        <v>27595.900000000016</v>
      </c>
      <c r="S214" s="101">
        <f t="shared" si="359"/>
        <v>26572.092110000016</v>
      </c>
      <c r="T214" s="101"/>
      <c r="U214" s="108"/>
      <c r="V214" s="102">
        <f t="shared" si="360"/>
        <v>7247.8200000000006</v>
      </c>
      <c r="W214" s="102">
        <f t="shared" si="361"/>
        <v>33819.912110000019</v>
      </c>
      <c r="X214" s="92">
        <f t="shared" si="362"/>
        <v>32855</v>
      </c>
      <c r="Y214" s="6">
        <f t="shared" si="363"/>
        <v>964.91211000001931</v>
      </c>
      <c r="Z214" s="4">
        <f t="shared" si="364"/>
        <v>2.9368805661239339E-2</v>
      </c>
      <c r="AA214" s="4">
        <f t="shared" si="365"/>
        <v>3.7681310866718443E-2</v>
      </c>
      <c r="AB214" s="117">
        <f t="shared" si="366"/>
        <v>0.14805740000000017</v>
      </c>
    </row>
    <row r="215" spans="1:28">
      <c r="A215" s="104" t="s">
        <v>809</v>
      </c>
      <c r="B215">
        <v>240</v>
      </c>
      <c r="C215" s="33">
        <v>247.63</v>
      </c>
      <c r="D215" s="34">
        <v>0.96870000000000001</v>
      </c>
      <c r="E215" s="1">
        <f t="shared" ref="E215:E218" si="367">10%*Q215+13%</f>
        <v>0.29000000000000004</v>
      </c>
      <c r="F215" s="148">
        <f t="shared" ref="F215:F218" si="368">IF(G215="",($F$1*C215-B215)/B215,H215/B215)</f>
        <v>6.5531254166666622E-2</v>
      </c>
      <c r="H215" s="40">
        <f t="shared" ref="H215:H218" si="369">IF(G215="",$F$1*C215-B215,G215-B215)</f>
        <v>15.72750099999999</v>
      </c>
      <c r="I215" t="s">
        <v>7</v>
      </c>
      <c r="J215" s="92" t="s">
        <v>800</v>
      </c>
      <c r="K215" s="82">
        <f t="shared" ref="K215:K218" si="370">DATE(MID(J215,1,4),MID(J215,5,2),MID(J215,7,2))</f>
        <v>43787</v>
      </c>
      <c r="L215" s="83" t="str">
        <f t="shared" ref="L215:L218" ca="1" si="371">IF(LEN(J215) &gt; 15,DATE(MID(J215,12,4),MID(J215,16,2),MID(J215,18,2)),TEXT(TODAY(),"yyyy/m/d"))</f>
        <v>2019/12/31</v>
      </c>
      <c r="M215" s="81">
        <f t="shared" ref="M215:M218" ca="1" si="372">(L215-K215+1)*B215</f>
        <v>10560</v>
      </c>
      <c r="N215" s="105">
        <f t="shared" ref="N215:N218" ca="1" si="373">H215/M215*365</f>
        <v>0.54361154024621183</v>
      </c>
      <c r="O215" s="85">
        <f t="shared" ref="O215:O218" si="374">D215*C215</f>
        <v>239.87918099999999</v>
      </c>
      <c r="P215" s="85">
        <f t="shared" ref="P215:P218" si="375">O215-B215</f>
        <v>-0.12081900000001156</v>
      </c>
      <c r="Q215" s="88">
        <f t="shared" ref="Q215:Q218" si="376">B215/150</f>
        <v>1.6</v>
      </c>
      <c r="R215" s="6">
        <f t="shared" ref="R215:R219" si="377">R214+C215-T215</f>
        <v>27843.530000000017</v>
      </c>
      <c r="S215" s="101">
        <f t="shared" ref="S215:S219" si="378">R215*D215</f>
        <v>26972.027511000018</v>
      </c>
      <c r="T215" s="101"/>
      <c r="U215" s="108"/>
      <c r="V215" s="102">
        <f t="shared" ref="V215:V219" si="379">U215+V214</f>
        <v>7247.8200000000006</v>
      </c>
      <c r="W215" s="102">
        <f t="shared" ref="W215:W219" si="380">S215+V215</f>
        <v>34219.847511000022</v>
      </c>
      <c r="X215" s="92">
        <f t="shared" ref="X215:X219" si="381">X214+B215</f>
        <v>33095</v>
      </c>
      <c r="Y215" s="6">
        <f t="shared" ref="Y215:Y219" si="382">W215-X215</f>
        <v>1124.8475110000218</v>
      </c>
      <c r="Z215" s="4">
        <f t="shared" ref="Z215:Z219" si="383">W215/X215-1</f>
        <v>3.3988442695271903E-2</v>
      </c>
      <c r="AA215" s="4">
        <f t="shared" ref="AA215:AA219" si="384">S215/(X215-V215)-1</f>
        <v>4.3519158028071825E-2</v>
      </c>
      <c r="AB215" s="117">
        <f t="shared" ref="AB215:AB219" si="385">IF(E215-F215&lt;0,"达成",E215-F215)</f>
        <v>0.22446874583333343</v>
      </c>
    </row>
    <row r="216" spans="1:28">
      <c r="A216" s="104" t="s">
        <v>810</v>
      </c>
      <c r="B216">
        <v>135</v>
      </c>
      <c r="C216" s="33">
        <v>137.11000000000001</v>
      </c>
      <c r="D216" s="34">
        <v>0.98409999999999997</v>
      </c>
      <c r="E216" s="1">
        <f t="shared" si="367"/>
        <v>0.22000000000000003</v>
      </c>
      <c r="F216" s="148">
        <f t="shared" si="368"/>
        <v>4.8840718518518615E-2</v>
      </c>
      <c r="H216" s="40">
        <f t="shared" si="369"/>
        <v>6.5934970000000135</v>
      </c>
      <c r="I216" t="s">
        <v>7</v>
      </c>
      <c r="J216" s="92" t="s">
        <v>802</v>
      </c>
      <c r="K216" s="82">
        <f t="shared" si="370"/>
        <v>43788</v>
      </c>
      <c r="L216" s="83" t="str">
        <f t="shared" ca="1" si="371"/>
        <v>2019/12/31</v>
      </c>
      <c r="M216" s="81">
        <f t="shared" ca="1" si="372"/>
        <v>5805</v>
      </c>
      <c r="N216" s="105">
        <f t="shared" ca="1" si="373"/>
        <v>0.4145781920757976</v>
      </c>
      <c r="O216" s="85">
        <f t="shared" si="374"/>
        <v>134.92995100000002</v>
      </c>
      <c r="P216" s="85">
        <f t="shared" si="375"/>
        <v>-7.0048999999983153E-2</v>
      </c>
      <c r="Q216" s="88">
        <f t="shared" si="376"/>
        <v>0.9</v>
      </c>
      <c r="R216" s="6">
        <f t="shared" si="377"/>
        <v>27980.640000000018</v>
      </c>
      <c r="S216" s="101">
        <f t="shared" si="378"/>
        <v>27535.747824000016</v>
      </c>
      <c r="T216" s="101"/>
      <c r="U216" s="108"/>
      <c r="V216" s="102">
        <f t="shared" si="379"/>
        <v>7247.8200000000006</v>
      </c>
      <c r="W216" s="102">
        <f t="shared" si="380"/>
        <v>34783.56782400002</v>
      </c>
      <c r="X216" s="92">
        <f t="shared" si="381"/>
        <v>33230</v>
      </c>
      <c r="Y216" s="6">
        <f t="shared" si="382"/>
        <v>1553.5678240000198</v>
      </c>
      <c r="Z216" s="4">
        <f t="shared" si="383"/>
        <v>4.6751965814024077E-2</v>
      </c>
      <c r="AA216" s="4">
        <f t="shared" si="384"/>
        <v>5.9793590222222193E-2</v>
      </c>
      <c r="AB216" s="117">
        <f t="shared" si="385"/>
        <v>0.17115928148148141</v>
      </c>
    </row>
    <row r="217" spans="1:28">
      <c r="A217" s="104" t="s">
        <v>811</v>
      </c>
      <c r="B217">
        <v>135</v>
      </c>
      <c r="C217" s="33">
        <v>137.87</v>
      </c>
      <c r="D217" s="34">
        <v>0.97870000000000001</v>
      </c>
      <c r="E217" s="1">
        <f t="shared" si="367"/>
        <v>0.22000000000000003</v>
      </c>
      <c r="F217" s="148">
        <f t="shared" si="368"/>
        <v>5.4654437037036929E-2</v>
      </c>
      <c r="H217" s="40">
        <f t="shared" si="369"/>
        <v>7.3783489999999858</v>
      </c>
      <c r="I217" t="s">
        <v>7</v>
      </c>
      <c r="J217" s="92" t="s">
        <v>804</v>
      </c>
      <c r="K217" s="82">
        <f t="shared" si="370"/>
        <v>43789</v>
      </c>
      <c r="L217" s="83" t="str">
        <f t="shared" ca="1" si="371"/>
        <v>2019/12/31</v>
      </c>
      <c r="M217" s="81">
        <f t="shared" ca="1" si="372"/>
        <v>5670</v>
      </c>
      <c r="N217" s="105">
        <f t="shared" ca="1" si="373"/>
        <v>0.47497308377424952</v>
      </c>
      <c r="O217" s="85">
        <f t="shared" si="374"/>
        <v>134.933369</v>
      </c>
      <c r="P217" s="85">
        <f t="shared" si="375"/>
        <v>-6.6631000000000995E-2</v>
      </c>
      <c r="Q217" s="88">
        <f t="shared" si="376"/>
        <v>0.9</v>
      </c>
      <c r="R217" s="6">
        <f t="shared" si="377"/>
        <v>28118.510000000017</v>
      </c>
      <c r="S217" s="101">
        <f t="shared" si="378"/>
        <v>27519.585737000016</v>
      </c>
      <c r="T217" s="101"/>
      <c r="U217" s="108"/>
      <c r="V217" s="102">
        <f t="shared" si="379"/>
        <v>7247.8200000000006</v>
      </c>
      <c r="W217" s="102">
        <f t="shared" si="380"/>
        <v>34767.405737000016</v>
      </c>
      <c r="X217" s="92">
        <f t="shared" si="381"/>
        <v>33365</v>
      </c>
      <c r="Y217" s="6">
        <f t="shared" si="382"/>
        <v>1402.4057370000155</v>
      </c>
      <c r="Z217" s="4">
        <f t="shared" si="383"/>
        <v>4.2032241480593813E-2</v>
      </c>
      <c r="AA217" s="4">
        <f t="shared" si="384"/>
        <v>5.3696675406763594E-2</v>
      </c>
      <c r="AB217" s="117">
        <f t="shared" si="385"/>
        <v>0.1653455629629631</v>
      </c>
    </row>
    <row r="218" spans="1:28">
      <c r="A218" s="104" t="s">
        <v>812</v>
      </c>
      <c r="B218">
        <v>135</v>
      </c>
      <c r="C218" s="33">
        <v>137.87</v>
      </c>
      <c r="D218" s="34">
        <v>0.97870000000000001</v>
      </c>
      <c r="E218" s="1">
        <f t="shared" si="367"/>
        <v>0.22000000000000003</v>
      </c>
      <c r="F218" s="148">
        <f t="shared" si="368"/>
        <v>5.4654437037036929E-2</v>
      </c>
      <c r="H218" s="40">
        <f t="shared" si="369"/>
        <v>7.3783489999999858</v>
      </c>
      <c r="I218" t="s">
        <v>7</v>
      </c>
      <c r="J218" s="92" t="s">
        <v>806</v>
      </c>
      <c r="K218" s="82">
        <f t="shared" si="370"/>
        <v>43790</v>
      </c>
      <c r="L218" s="83" t="str">
        <f t="shared" ca="1" si="371"/>
        <v>2019/12/31</v>
      </c>
      <c r="M218" s="81">
        <f t="shared" ca="1" si="372"/>
        <v>5535</v>
      </c>
      <c r="N218" s="105">
        <f t="shared" ca="1" si="373"/>
        <v>0.48655779313459707</v>
      </c>
      <c r="O218" s="85">
        <f t="shared" si="374"/>
        <v>134.933369</v>
      </c>
      <c r="P218" s="85">
        <f t="shared" si="375"/>
        <v>-6.6631000000000995E-2</v>
      </c>
      <c r="Q218" s="88">
        <f t="shared" si="376"/>
        <v>0.9</v>
      </c>
      <c r="R218" s="6">
        <f t="shared" si="377"/>
        <v>28256.380000000016</v>
      </c>
      <c r="S218" s="101">
        <f t="shared" si="378"/>
        <v>27654.519106000014</v>
      </c>
      <c r="T218" s="101"/>
      <c r="U218" s="108"/>
      <c r="V218" s="102">
        <f t="shared" si="379"/>
        <v>7247.8200000000006</v>
      </c>
      <c r="W218" s="102">
        <f t="shared" si="380"/>
        <v>34902.339106000014</v>
      </c>
      <c r="X218" s="92">
        <f t="shared" si="381"/>
        <v>33500</v>
      </c>
      <c r="Y218" s="6">
        <f t="shared" si="382"/>
        <v>1402.339106000014</v>
      </c>
      <c r="Z218" s="4">
        <f t="shared" si="383"/>
        <v>4.1860868835821297E-2</v>
      </c>
      <c r="AA218" s="4">
        <f t="shared" si="384"/>
        <v>5.3418005895129905E-2</v>
      </c>
      <c r="AB218" s="117">
        <f t="shared" si="385"/>
        <v>0.1653455629629631</v>
      </c>
    </row>
    <row r="219" spans="1:28">
      <c r="A219" s="104" t="s">
        <v>813</v>
      </c>
      <c r="B219">
        <v>135</v>
      </c>
      <c r="C219" s="33">
        <v>138.97</v>
      </c>
      <c r="D219" s="34">
        <v>0.97089999999999999</v>
      </c>
      <c r="E219" s="1">
        <f t="shared" ref="E219" si="386">10%*Q219+13%</f>
        <v>0.22000000000000003</v>
      </c>
      <c r="F219" s="148">
        <f t="shared" ref="F219" si="387">IF(G219="",($F$1*C219-B219)/B219,H219/B219)</f>
        <v>6.3069029629629639E-2</v>
      </c>
      <c r="H219" s="40">
        <f t="shared" ref="H219" si="388">IF(G219="",$F$1*C219-B219,G219-B219)</f>
        <v>8.5143190000000004</v>
      </c>
      <c r="I219" t="s">
        <v>7</v>
      </c>
      <c r="J219" s="92" t="s">
        <v>808</v>
      </c>
      <c r="K219" s="82">
        <f t="shared" ref="K219" si="389">DATE(MID(J219,1,4),MID(J219,5,2),MID(J219,7,2))</f>
        <v>43791</v>
      </c>
      <c r="L219" s="83" t="str">
        <f t="shared" ref="L219" ca="1" si="390">IF(LEN(J219) &gt; 15,DATE(MID(J219,12,4),MID(J219,16,2),MID(J219,18,2)),TEXT(TODAY(),"yyyy/m/d"))</f>
        <v>2019/12/31</v>
      </c>
      <c r="M219" s="81">
        <f t="shared" ref="M219" ca="1" si="391">(L219-K219+1)*B219</f>
        <v>5400</v>
      </c>
      <c r="N219" s="105">
        <f t="shared" ref="N219" ca="1" si="392">H219/M219*365</f>
        <v>0.57550489537037042</v>
      </c>
      <c r="O219" s="85">
        <f t="shared" ref="O219" si="393">D219*C219</f>
        <v>134.925973</v>
      </c>
      <c r="P219" s="85">
        <f t="shared" ref="P219" si="394">O219-B219</f>
        <v>-7.4027000000000953E-2</v>
      </c>
      <c r="Q219" s="88">
        <f t="shared" ref="Q219" si="395">B219/150</f>
        <v>0.9</v>
      </c>
      <c r="R219" s="6">
        <f t="shared" si="377"/>
        <v>28395.350000000017</v>
      </c>
      <c r="S219" s="101">
        <f t="shared" si="378"/>
        <v>27569.045315000018</v>
      </c>
      <c r="T219" s="101"/>
      <c r="U219" s="108"/>
      <c r="V219" s="102">
        <f t="shared" si="379"/>
        <v>7247.8200000000006</v>
      </c>
      <c r="W219" s="102">
        <f t="shared" si="380"/>
        <v>34816.865315000017</v>
      </c>
      <c r="X219" s="92">
        <f t="shared" si="381"/>
        <v>33635</v>
      </c>
      <c r="Y219" s="6">
        <f t="shared" si="382"/>
        <v>1181.8653150000173</v>
      </c>
      <c r="Z219" s="4">
        <f t="shared" si="383"/>
        <v>3.5137960903820931E-2</v>
      </c>
      <c r="AA219" s="4">
        <f t="shared" si="384"/>
        <v>4.4789375560405409E-2</v>
      </c>
      <c r="AB219" s="117">
        <f t="shared" si="385"/>
        <v>0.1569309703703704</v>
      </c>
    </row>
    <row r="220" spans="1:28">
      <c r="A220" s="104" t="s">
        <v>837</v>
      </c>
      <c r="B220">
        <v>135</v>
      </c>
      <c r="C220" s="33">
        <v>139</v>
      </c>
      <c r="D220" s="34">
        <v>0.97070000000000001</v>
      </c>
      <c r="E220" s="1">
        <f t="shared" ref="E220:E224" si="396">10%*Q220+13%</f>
        <v>0.22000000000000003</v>
      </c>
      <c r="F220" s="148">
        <f t="shared" ref="F220:F224" si="397">IF(G220="",($F$1*C220-B220)/B220,H220/B220)</f>
        <v>6.3298518518518504E-2</v>
      </c>
      <c r="H220" s="40">
        <f t="shared" ref="H220:H224" si="398">IF(G220="",$F$1*C220-B220,G220-B220)</f>
        <v>8.5452999999999975</v>
      </c>
      <c r="I220" t="s">
        <v>7</v>
      </c>
      <c r="J220" s="92" t="s">
        <v>828</v>
      </c>
      <c r="K220" s="82">
        <f t="shared" ref="K220:K224" si="399">DATE(MID(J220,1,4),MID(J220,5,2),MID(J220,7,2))</f>
        <v>43794</v>
      </c>
      <c r="L220" s="83" t="str">
        <f t="shared" ref="L220:L224" ca="1" si="400">IF(LEN(J220) &gt; 15,DATE(MID(J220,12,4),MID(J220,16,2),MID(J220,18,2)),TEXT(TODAY(),"yyyy/m/d"))</f>
        <v>2019/12/31</v>
      </c>
      <c r="M220" s="81">
        <f t="shared" ref="M220:M224" ca="1" si="401">(L220-K220+1)*B220</f>
        <v>4995</v>
      </c>
      <c r="N220" s="105">
        <f t="shared" ref="N220:N224" ca="1" si="402">H220/M220*365</f>
        <v>0.62443133133133111</v>
      </c>
      <c r="O220" s="85">
        <f t="shared" ref="O220:O224" si="403">D220*C220</f>
        <v>134.9273</v>
      </c>
      <c r="P220" s="85">
        <f t="shared" ref="P220:P224" si="404">O220-B220</f>
        <v>-7.2699999999997544E-2</v>
      </c>
      <c r="Q220" s="88">
        <f t="shared" ref="Q220:Q224" si="405">B220/150</f>
        <v>0.9</v>
      </c>
      <c r="R220" s="6">
        <f t="shared" ref="R220:R224" si="406">R219+C220-T220</f>
        <v>28534.350000000017</v>
      </c>
      <c r="S220" s="101">
        <f t="shared" ref="S220:S224" si="407">R220*D220</f>
        <v>27698.293545000015</v>
      </c>
      <c r="T220" s="101"/>
      <c r="U220" s="108"/>
      <c r="V220" s="102">
        <f t="shared" ref="V220:V224" si="408">U220+V219</f>
        <v>7247.8200000000006</v>
      </c>
      <c r="W220" s="102">
        <f t="shared" ref="W220:W224" si="409">S220+V220</f>
        <v>34946.113545000015</v>
      </c>
      <c r="X220" s="92">
        <f t="shared" ref="X220:X224" si="410">X219+B220</f>
        <v>33770</v>
      </c>
      <c r="Y220" s="6">
        <f t="shared" ref="Y220:Y224" si="411">W220-X220</f>
        <v>1176.1135450000147</v>
      </c>
      <c r="Z220" s="4">
        <f t="shared" ref="Z220:Z224" si="412">W220/X220-1</f>
        <v>3.4827170417530695E-2</v>
      </c>
      <c r="AA220" s="4">
        <f t="shared" ref="AA220:AA224" si="413">S220/(X220-V220)-1</f>
        <v>4.4344527674573309E-2</v>
      </c>
      <c r="AB220" s="117">
        <f t="shared" ref="AB220:AB224" si="414">IF(E220-F220&lt;0,"达成",E220-F220)</f>
        <v>0.15670148148148152</v>
      </c>
    </row>
    <row r="221" spans="1:28">
      <c r="A221" s="104" t="s">
        <v>838</v>
      </c>
      <c r="B221">
        <v>135</v>
      </c>
      <c r="C221" s="33">
        <v>139.46</v>
      </c>
      <c r="D221" s="34">
        <v>0.96750000000000003</v>
      </c>
      <c r="E221" s="1">
        <f t="shared" si="396"/>
        <v>0.22000000000000003</v>
      </c>
      <c r="F221" s="148">
        <f t="shared" si="397"/>
        <v>6.6817348148148145E-2</v>
      </c>
      <c r="H221" s="40">
        <f t="shared" si="398"/>
        <v>9.0203419999999994</v>
      </c>
      <c r="I221" t="s">
        <v>7</v>
      </c>
      <c r="J221" s="92" t="s">
        <v>830</v>
      </c>
      <c r="K221" s="82">
        <f t="shared" si="399"/>
        <v>43795</v>
      </c>
      <c r="L221" s="83" t="str">
        <f t="shared" ca="1" si="400"/>
        <v>2019/12/31</v>
      </c>
      <c r="M221" s="81">
        <f t="shared" ca="1" si="401"/>
        <v>4860</v>
      </c>
      <c r="N221" s="105">
        <f t="shared" ca="1" si="402"/>
        <v>0.67745366872427981</v>
      </c>
      <c r="O221" s="85">
        <f t="shared" si="403"/>
        <v>134.92755000000002</v>
      </c>
      <c r="P221" s="85">
        <f t="shared" si="404"/>
        <v>-7.2449999999975034E-2</v>
      </c>
      <c r="Q221" s="88">
        <f t="shared" si="405"/>
        <v>0.9</v>
      </c>
      <c r="R221" s="6">
        <f t="shared" si="406"/>
        <v>28673.810000000016</v>
      </c>
      <c r="S221" s="101">
        <f t="shared" si="407"/>
        <v>27741.911175000016</v>
      </c>
      <c r="T221" s="101"/>
      <c r="U221" s="108"/>
      <c r="V221" s="102">
        <f t="shared" si="408"/>
        <v>7247.8200000000006</v>
      </c>
      <c r="W221" s="102">
        <f t="shared" si="409"/>
        <v>34989.731175000015</v>
      </c>
      <c r="X221" s="92">
        <f t="shared" si="410"/>
        <v>33905</v>
      </c>
      <c r="Y221" s="6">
        <f t="shared" si="411"/>
        <v>1084.7311750000154</v>
      </c>
      <c r="Z221" s="4">
        <f t="shared" si="412"/>
        <v>3.1993250995428824E-2</v>
      </c>
      <c r="AA221" s="4">
        <f t="shared" si="413"/>
        <v>4.0691895204219453E-2</v>
      </c>
      <c r="AB221" s="117">
        <f t="shared" si="414"/>
        <v>0.15318265185185187</v>
      </c>
    </row>
    <row r="222" spans="1:28">
      <c r="A222" s="104" t="s">
        <v>839</v>
      </c>
      <c r="B222">
        <v>240</v>
      </c>
      <c r="C222" s="33">
        <v>247.02</v>
      </c>
      <c r="D222" s="34">
        <v>0.97109999999999996</v>
      </c>
      <c r="E222" s="1">
        <f t="shared" si="396"/>
        <v>0.29000000000000004</v>
      </c>
      <c r="F222" s="148">
        <f t="shared" si="397"/>
        <v>6.2906475000000003E-2</v>
      </c>
      <c r="H222" s="40">
        <f t="shared" si="398"/>
        <v>15.097554000000002</v>
      </c>
      <c r="I222" t="s">
        <v>7</v>
      </c>
      <c r="J222" s="92" t="s">
        <v>832</v>
      </c>
      <c r="K222" s="82">
        <f t="shared" si="399"/>
        <v>43796</v>
      </c>
      <c r="L222" s="83" t="str">
        <f t="shared" ca="1" si="400"/>
        <v>2019/12/31</v>
      </c>
      <c r="M222" s="81">
        <f t="shared" ca="1" si="401"/>
        <v>8400</v>
      </c>
      <c r="N222" s="105">
        <f t="shared" ca="1" si="402"/>
        <v>0.65602466785714297</v>
      </c>
      <c r="O222" s="85">
        <f t="shared" si="403"/>
        <v>239.881122</v>
      </c>
      <c r="P222" s="85">
        <f t="shared" si="404"/>
        <v>-0.11887799999999515</v>
      </c>
      <c r="Q222" s="88">
        <f t="shared" si="405"/>
        <v>1.6</v>
      </c>
      <c r="R222" s="6">
        <f t="shared" si="406"/>
        <v>28920.830000000016</v>
      </c>
      <c r="S222" s="101">
        <f t="shared" si="407"/>
        <v>28085.018013000015</v>
      </c>
      <c r="T222" s="101"/>
      <c r="U222" s="108"/>
      <c r="V222" s="102">
        <f t="shared" si="408"/>
        <v>7247.8200000000006</v>
      </c>
      <c r="W222" s="102">
        <f t="shared" si="409"/>
        <v>35332.838013000015</v>
      </c>
      <c r="X222" s="92">
        <f t="shared" si="410"/>
        <v>34145</v>
      </c>
      <c r="Y222" s="6">
        <f t="shared" si="411"/>
        <v>1187.8380130000151</v>
      </c>
      <c r="Z222" s="4">
        <f t="shared" si="412"/>
        <v>3.4788051339874615E-2</v>
      </c>
      <c r="AA222" s="4">
        <f t="shared" si="413"/>
        <v>4.4162176592490887E-2</v>
      </c>
      <c r="AB222" s="117">
        <f t="shared" si="414"/>
        <v>0.22709352500000002</v>
      </c>
    </row>
    <row r="223" spans="1:28">
      <c r="A223" s="104" t="s">
        <v>840</v>
      </c>
      <c r="B223">
        <v>135</v>
      </c>
      <c r="C223" s="33">
        <v>139.30000000000001</v>
      </c>
      <c r="D223" s="34">
        <v>0.96860000000000002</v>
      </c>
      <c r="E223" s="1">
        <f t="shared" si="396"/>
        <v>0.22000000000000003</v>
      </c>
      <c r="F223" s="148">
        <f t="shared" si="397"/>
        <v>6.5593407407407378E-2</v>
      </c>
      <c r="H223" s="40">
        <f t="shared" si="398"/>
        <v>8.8551099999999963</v>
      </c>
      <c r="I223" t="s">
        <v>7</v>
      </c>
      <c r="J223" s="92" t="s">
        <v>834</v>
      </c>
      <c r="K223" s="82">
        <f t="shared" si="399"/>
        <v>43797</v>
      </c>
      <c r="L223" s="83" t="str">
        <f t="shared" ca="1" si="400"/>
        <v>2019/12/31</v>
      </c>
      <c r="M223" s="81">
        <f t="shared" ca="1" si="401"/>
        <v>4590</v>
      </c>
      <c r="N223" s="105">
        <f t="shared" ca="1" si="402"/>
        <v>0.70416452069716751</v>
      </c>
      <c r="O223" s="85">
        <f t="shared" si="403"/>
        <v>134.92598000000001</v>
      </c>
      <c r="P223" s="85">
        <f t="shared" si="404"/>
        <v>-7.4019999999990205E-2</v>
      </c>
      <c r="Q223" s="88">
        <f t="shared" si="405"/>
        <v>0.9</v>
      </c>
      <c r="R223" s="6">
        <f t="shared" si="406"/>
        <v>29060.130000000016</v>
      </c>
      <c r="S223" s="101">
        <f t="shared" si="407"/>
        <v>28147.641918000016</v>
      </c>
      <c r="T223" s="101"/>
      <c r="U223" s="108"/>
      <c r="V223" s="102">
        <f t="shared" si="408"/>
        <v>7247.8200000000006</v>
      </c>
      <c r="W223" s="102">
        <f t="shared" si="409"/>
        <v>35395.461918000015</v>
      </c>
      <c r="X223" s="92">
        <f t="shared" si="410"/>
        <v>34280</v>
      </c>
      <c r="Y223" s="6">
        <f t="shared" si="411"/>
        <v>1115.4619180000154</v>
      </c>
      <c r="Z223" s="4">
        <f t="shared" si="412"/>
        <v>3.2539729229872139E-2</v>
      </c>
      <c r="AA223" s="4">
        <f t="shared" si="413"/>
        <v>4.1264223529142496E-2</v>
      </c>
      <c r="AB223" s="117">
        <f t="shared" si="414"/>
        <v>0.15440659259259265</v>
      </c>
    </row>
    <row r="224" spans="1:28">
      <c r="A224" s="104" t="s">
        <v>841</v>
      </c>
      <c r="B224">
        <v>240</v>
      </c>
      <c r="C224" s="33">
        <v>247.4</v>
      </c>
      <c r="D224" s="34">
        <v>0.96960000000000002</v>
      </c>
      <c r="E224" s="1">
        <f t="shared" si="396"/>
        <v>0.29000000000000004</v>
      </c>
      <c r="F224" s="148">
        <f t="shared" si="397"/>
        <v>6.4541583333333347E-2</v>
      </c>
      <c r="H224" s="40">
        <f t="shared" si="398"/>
        <v>15.489980000000003</v>
      </c>
      <c r="I224" t="s">
        <v>7</v>
      </c>
      <c r="J224" s="92" t="s">
        <v>836</v>
      </c>
      <c r="K224" s="82">
        <f t="shared" si="399"/>
        <v>43798</v>
      </c>
      <c r="L224" s="83" t="str">
        <f t="shared" ca="1" si="400"/>
        <v>2019/12/31</v>
      </c>
      <c r="M224" s="81">
        <f t="shared" ca="1" si="401"/>
        <v>7920</v>
      </c>
      <c r="N224" s="105">
        <f t="shared" ca="1" si="402"/>
        <v>0.71386902777777794</v>
      </c>
      <c r="O224" s="85">
        <f t="shared" si="403"/>
        <v>239.87904</v>
      </c>
      <c r="P224" s="85">
        <f t="shared" si="404"/>
        <v>-0.12095999999999663</v>
      </c>
      <c r="Q224" s="88">
        <f t="shared" si="405"/>
        <v>1.6</v>
      </c>
      <c r="R224" s="6">
        <f t="shared" si="406"/>
        <v>29307.530000000017</v>
      </c>
      <c r="S224" s="101">
        <f t="shared" si="407"/>
        <v>28416.581088000017</v>
      </c>
      <c r="T224" s="101"/>
      <c r="U224" s="108"/>
      <c r="V224" s="102">
        <f t="shared" si="408"/>
        <v>7247.8200000000006</v>
      </c>
      <c r="W224" s="102">
        <f t="shared" si="409"/>
        <v>35664.401088000021</v>
      </c>
      <c r="X224" s="92">
        <f t="shared" si="410"/>
        <v>34520</v>
      </c>
      <c r="Y224" s="6">
        <f t="shared" si="411"/>
        <v>1144.4010880000205</v>
      </c>
      <c r="Z224" s="4">
        <f t="shared" si="412"/>
        <v>3.3151827578216109E-2</v>
      </c>
      <c r="AA224" s="4">
        <f t="shared" si="413"/>
        <v>4.1962215268453562E-2</v>
      </c>
      <c r="AB224" s="117">
        <f t="shared" si="414"/>
        <v>0.22545841666666669</v>
      </c>
    </row>
    <row r="225" spans="1:28">
      <c r="A225" s="104" t="s">
        <v>853</v>
      </c>
      <c r="B225">
        <v>240</v>
      </c>
      <c r="C225" s="33">
        <v>246.87</v>
      </c>
      <c r="D225" s="34">
        <v>0.97170000000000001</v>
      </c>
      <c r="E225" s="1">
        <f t="shared" ref="E225" si="415">10%*Q225+13%</f>
        <v>0.29000000000000004</v>
      </c>
      <c r="F225" s="148">
        <f t="shared" ref="F225" si="416">IF(G225="",($F$1*C225-B225)/B225,H225/B225)</f>
        <v>6.2261037499999956E-2</v>
      </c>
      <c r="H225" s="40">
        <f t="shared" ref="H225" si="417">IF(G225="",$F$1*C225-B225,G225-B225)</f>
        <v>14.942648999999989</v>
      </c>
      <c r="I225" t="s">
        <v>7</v>
      </c>
      <c r="J225" s="92" t="s">
        <v>844</v>
      </c>
      <c r="K225" s="82">
        <f t="shared" ref="K225" si="418">DATE(MID(J225,1,4),MID(J225,5,2),MID(J225,7,2))</f>
        <v>43801</v>
      </c>
      <c r="L225" s="83" t="str">
        <f t="shared" ref="L225" ca="1" si="419">IF(LEN(J225) &gt; 15,DATE(MID(J225,12,4),MID(J225,16,2),MID(J225,18,2)),TEXT(TODAY(),"yyyy/m/d"))</f>
        <v>2019/12/31</v>
      </c>
      <c r="M225" s="81">
        <f t="shared" ref="M225" ca="1" si="420">(L225-K225+1)*B225</f>
        <v>7200</v>
      </c>
      <c r="N225" s="105">
        <f t="shared" ref="N225" ca="1" si="421">H225/M225*365</f>
        <v>0.75750928958333275</v>
      </c>
      <c r="O225" s="85">
        <f t="shared" ref="O225" si="422">D225*C225</f>
        <v>239.883579</v>
      </c>
      <c r="P225" s="85">
        <f t="shared" ref="P225" si="423">O225-B225</f>
        <v>-0.11642100000000255</v>
      </c>
      <c r="Q225" s="88">
        <f t="shared" ref="Q225" si="424">B225/150</f>
        <v>1.6</v>
      </c>
      <c r="R225" s="6">
        <f t="shared" ref="R225" si="425">R224+C225-T225</f>
        <v>29554.400000000016</v>
      </c>
      <c r="S225" s="101">
        <f t="shared" ref="S225" si="426">R225*D225</f>
        <v>28718.010480000015</v>
      </c>
      <c r="T225" s="101"/>
      <c r="U225" s="108"/>
      <c r="V225" s="102">
        <f t="shared" ref="V225" si="427">U225+V224</f>
        <v>7247.8200000000006</v>
      </c>
      <c r="W225" s="102">
        <f t="shared" ref="W225" si="428">S225+V225</f>
        <v>35965.830480000019</v>
      </c>
      <c r="X225" s="92">
        <f t="shared" ref="X225" si="429">X224+B225</f>
        <v>34760</v>
      </c>
      <c r="Y225" s="6">
        <f t="shared" ref="Y225" si="430">W225-X225</f>
        <v>1205.8304800000187</v>
      </c>
      <c r="Z225" s="4">
        <f t="shared" ref="Z225" si="431">W225/X225-1</f>
        <v>3.4690174913694527E-2</v>
      </c>
      <c r="AA225" s="4">
        <f t="shared" ref="AA225" si="432">S225/(X225-V225)-1</f>
        <v>4.3828968842164251E-2</v>
      </c>
      <c r="AB225" s="117">
        <f t="shared" ref="AB225" si="433">IF(E225-F225&lt;0,"达成",E225-F225)</f>
        <v>0.22773896250000009</v>
      </c>
    </row>
    <row r="226" spans="1:28">
      <c r="A226" s="104" t="s">
        <v>854</v>
      </c>
      <c r="B226">
        <v>240</v>
      </c>
      <c r="C226" s="33">
        <v>245.9</v>
      </c>
      <c r="D226" s="34">
        <v>0.97550000000000003</v>
      </c>
      <c r="E226" s="1">
        <f t="shared" ref="E226:E229" si="434">10%*Q226+13%</f>
        <v>0.29000000000000004</v>
      </c>
      <c r="F226" s="148">
        <f t="shared" ref="F226:F229" si="435">IF(G226="",($F$1*C226-B226)/B226,H226/B226)</f>
        <v>5.8087208333333251E-2</v>
      </c>
      <c r="H226" s="40">
        <f t="shared" ref="H226:H229" si="436">IF(G226="",$F$1*C226-B226,G226-B226)</f>
        <v>13.94092999999998</v>
      </c>
      <c r="I226" t="s">
        <v>7</v>
      </c>
      <c r="J226" s="92" t="s">
        <v>846</v>
      </c>
      <c r="K226" s="82">
        <f t="shared" ref="K226:K229" si="437">DATE(MID(J226,1,4),MID(J226,5,2),MID(J226,7,2))</f>
        <v>43802</v>
      </c>
      <c r="L226" s="83" t="str">
        <f t="shared" ref="L226:L229" ca="1" si="438">IF(LEN(J226) &gt; 15,DATE(MID(J226,12,4),MID(J226,16,2),MID(J226,18,2)),TEXT(TODAY(),"yyyy/m/d"))</f>
        <v>2019/12/31</v>
      </c>
      <c r="M226" s="81">
        <f t="shared" ref="M226:M229" ca="1" si="439">(L226-K226+1)*B226</f>
        <v>6960</v>
      </c>
      <c r="N226" s="105">
        <f t="shared" ref="N226:N229" ca="1" si="440">H226/M226*365</f>
        <v>0.7310976221264357</v>
      </c>
      <c r="O226" s="85">
        <f t="shared" ref="O226:O229" si="441">D226*C226</f>
        <v>239.87545</v>
      </c>
      <c r="P226" s="85">
        <f t="shared" ref="P226:P229" si="442">O226-B226</f>
        <v>-0.12454999999999927</v>
      </c>
      <c r="Q226" s="88">
        <f t="shared" ref="Q226:Q229" si="443">B226/150</f>
        <v>1.6</v>
      </c>
      <c r="R226" s="6">
        <f t="shared" ref="R226:R229" si="444">R225+C226-T226</f>
        <v>29800.300000000017</v>
      </c>
      <c r="S226" s="101">
        <f t="shared" ref="S226:S229" si="445">R226*D226</f>
        <v>29070.192650000019</v>
      </c>
      <c r="T226" s="101"/>
      <c r="U226" s="108"/>
      <c r="V226" s="102">
        <f t="shared" ref="V226:V229" si="446">U226+V225</f>
        <v>7247.8200000000006</v>
      </c>
      <c r="W226" s="102">
        <f t="shared" ref="W226:W229" si="447">S226+V226</f>
        <v>36318.012650000019</v>
      </c>
      <c r="X226" s="92">
        <f t="shared" ref="X226:X229" si="448">X225+B226</f>
        <v>35000</v>
      </c>
      <c r="Y226" s="6">
        <f t="shared" ref="Y226:Y229" si="449">W226-X226</f>
        <v>1318.0126500000188</v>
      </c>
      <c r="Z226" s="4">
        <f t="shared" ref="Z226:Z229" si="450">W226/X226-1</f>
        <v>3.7657504285714793E-2</v>
      </c>
      <c r="AA226" s="4">
        <f t="shared" ref="AA226:AA229" si="451">S226/(X226-V226)-1</f>
        <v>4.7492220430972232E-2</v>
      </c>
      <c r="AB226" s="117">
        <f t="shared" ref="AB226:AB229" si="452">IF(E226-F226&lt;0,"达成",E226-F226)</f>
        <v>0.23191279166666678</v>
      </c>
    </row>
    <row r="227" spans="1:28">
      <c r="A227" s="104" t="s">
        <v>855</v>
      </c>
      <c r="B227">
        <v>135</v>
      </c>
      <c r="C227" s="33">
        <v>138.43</v>
      </c>
      <c r="D227" s="34">
        <v>0.97470000000000001</v>
      </c>
      <c r="E227" s="1">
        <f t="shared" si="434"/>
        <v>0.22000000000000003</v>
      </c>
      <c r="F227" s="148">
        <f t="shared" si="435"/>
        <v>5.8938229629629607E-2</v>
      </c>
      <c r="H227" s="40">
        <f t="shared" si="436"/>
        <v>7.9566609999999969</v>
      </c>
      <c r="I227" t="s">
        <v>7</v>
      </c>
      <c r="J227" s="92" t="s">
        <v>848</v>
      </c>
      <c r="K227" s="82">
        <f t="shared" si="437"/>
        <v>43803</v>
      </c>
      <c r="L227" s="83" t="str">
        <f t="shared" ca="1" si="438"/>
        <v>2019/12/31</v>
      </c>
      <c r="M227" s="81">
        <f t="shared" ca="1" si="439"/>
        <v>3780</v>
      </c>
      <c r="N227" s="105">
        <f t="shared" ca="1" si="440"/>
        <v>0.76830192195767166</v>
      </c>
      <c r="O227" s="85">
        <f t="shared" si="441"/>
        <v>134.92772100000002</v>
      </c>
      <c r="P227" s="85">
        <f t="shared" si="442"/>
        <v>-7.2278999999980442E-2</v>
      </c>
      <c r="Q227" s="88">
        <f t="shared" si="443"/>
        <v>0.9</v>
      </c>
      <c r="R227" s="6">
        <f t="shared" si="444"/>
        <v>29938.730000000018</v>
      </c>
      <c r="S227" s="101">
        <f t="shared" si="445"/>
        <v>29181.280131000018</v>
      </c>
      <c r="T227" s="101"/>
      <c r="U227" s="108"/>
      <c r="V227" s="102">
        <f t="shared" si="446"/>
        <v>7247.8200000000006</v>
      </c>
      <c r="W227" s="102">
        <f t="shared" si="447"/>
        <v>36429.100131000021</v>
      </c>
      <c r="X227" s="92">
        <f t="shared" si="448"/>
        <v>35135</v>
      </c>
      <c r="Y227" s="6">
        <f t="shared" si="449"/>
        <v>1294.1001310000211</v>
      </c>
      <c r="Z227" s="4">
        <f t="shared" si="450"/>
        <v>3.6832222313932572E-2</v>
      </c>
      <c r="AA227" s="4">
        <f t="shared" si="451"/>
        <v>4.6404840181044404E-2</v>
      </c>
      <c r="AB227" s="117">
        <f t="shared" si="452"/>
        <v>0.16106177037037042</v>
      </c>
    </row>
    <row r="228" spans="1:28">
      <c r="A228" s="104" t="s">
        <v>856</v>
      </c>
      <c r="B228">
        <v>135</v>
      </c>
      <c r="C228" s="33">
        <v>137.18</v>
      </c>
      <c r="D228" s="34">
        <v>0.98360000000000003</v>
      </c>
      <c r="E228" s="1">
        <f t="shared" si="434"/>
        <v>0.22000000000000003</v>
      </c>
      <c r="F228" s="148">
        <f t="shared" si="435"/>
        <v>4.9376192592592572E-2</v>
      </c>
      <c r="H228" s="40">
        <f t="shared" si="436"/>
        <v>6.6657859999999971</v>
      </c>
      <c r="I228" t="s">
        <v>7</v>
      </c>
      <c r="J228" s="92" t="s">
        <v>850</v>
      </c>
      <c r="K228" s="82">
        <f t="shared" si="437"/>
        <v>43804</v>
      </c>
      <c r="L228" s="83" t="str">
        <f t="shared" ca="1" si="438"/>
        <v>2019/12/31</v>
      </c>
      <c r="M228" s="81">
        <f t="shared" ca="1" si="439"/>
        <v>3645</v>
      </c>
      <c r="N228" s="105">
        <f t="shared" ca="1" si="440"/>
        <v>0.66749297393689955</v>
      </c>
      <c r="O228" s="85">
        <f t="shared" si="441"/>
        <v>134.93024800000001</v>
      </c>
      <c r="P228" s="85">
        <f t="shared" si="442"/>
        <v>-6.9751999999994041E-2</v>
      </c>
      <c r="Q228" s="88">
        <f t="shared" si="443"/>
        <v>0.9</v>
      </c>
      <c r="R228" s="6">
        <f t="shared" si="444"/>
        <v>30075.910000000018</v>
      </c>
      <c r="S228" s="101">
        <f t="shared" si="445"/>
        <v>29582.665076000019</v>
      </c>
      <c r="T228" s="101"/>
      <c r="U228" s="108"/>
      <c r="V228" s="102">
        <f t="shared" si="446"/>
        <v>7247.8200000000006</v>
      </c>
      <c r="W228" s="102">
        <f t="shared" si="447"/>
        <v>36830.485076000019</v>
      </c>
      <c r="X228" s="92">
        <f t="shared" si="448"/>
        <v>35270</v>
      </c>
      <c r="Y228" s="6">
        <f t="shared" si="449"/>
        <v>1560.485076000019</v>
      </c>
      <c r="Z228" s="4">
        <f t="shared" si="450"/>
        <v>4.4243977204423635E-2</v>
      </c>
      <c r="AA228" s="4">
        <f t="shared" si="451"/>
        <v>5.5687497403842823E-2</v>
      </c>
      <c r="AB228" s="117">
        <f t="shared" si="452"/>
        <v>0.17062380740740746</v>
      </c>
    </row>
    <row r="229" spans="1:28">
      <c r="A229" s="104" t="s">
        <v>857</v>
      </c>
      <c r="B229">
        <v>135</v>
      </c>
      <c r="C229" s="33">
        <v>136.06</v>
      </c>
      <c r="D229" s="34">
        <v>0.99170000000000003</v>
      </c>
      <c r="E229" s="1">
        <f t="shared" si="434"/>
        <v>0.22000000000000003</v>
      </c>
      <c r="F229" s="148">
        <f t="shared" si="435"/>
        <v>4.0808607407407431E-2</v>
      </c>
      <c r="H229" s="40">
        <f t="shared" si="436"/>
        <v>5.5091620000000034</v>
      </c>
      <c r="I229" t="s">
        <v>7</v>
      </c>
      <c r="J229" s="92" t="s">
        <v>852</v>
      </c>
      <c r="K229" s="82">
        <f t="shared" si="437"/>
        <v>43805</v>
      </c>
      <c r="L229" s="83" t="str">
        <f t="shared" ca="1" si="438"/>
        <v>2019/12/31</v>
      </c>
      <c r="M229" s="81">
        <f t="shared" ca="1" si="439"/>
        <v>3510</v>
      </c>
      <c r="N229" s="105">
        <f t="shared" ca="1" si="440"/>
        <v>0.57289006552706589</v>
      </c>
      <c r="O229" s="85">
        <f t="shared" si="441"/>
        <v>134.930702</v>
      </c>
      <c r="P229" s="85">
        <f t="shared" si="442"/>
        <v>-6.9298000000003412E-2</v>
      </c>
      <c r="Q229" s="88">
        <f t="shared" si="443"/>
        <v>0.9</v>
      </c>
      <c r="R229" s="6">
        <f t="shared" si="444"/>
        <v>30211.970000000019</v>
      </c>
      <c r="S229" s="101">
        <f t="shared" si="445"/>
        <v>29961.210649000019</v>
      </c>
      <c r="T229" s="101"/>
      <c r="U229" s="108"/>
      <c r="V229" s="102">
        <f t="shared" si="446"/>
        <v>7247.8200000000006</v>
      </c>
      <c r="W229" s="102">
        <f t="shared" si="447"/>
        <v>37209.030649000022</v>
      </c>
      <c r="X229" s="92">
        <f t="shared" si="448"/>
        <v>35405</v>
      </c>
      <c r="Y229" s="6">
        <f t="shared" si="449"/>
        <v>1804.0306490000221</v>
      </c>
      <c r="Z229" s="4">
        <f t="shared" si="450"/>
        <v>5.0954120858636376E-2</v>
      </c>
      <c r="AA229" s="4">
        <f t="shared" si="451"/>
        <v>6.4070004489086507E-2</v>
      </c>
      <c r="AB229" s="117">
        <f t="shared" si="452"/>
        <v>0.17919139259259259</v>
      </c>
    </row>
    <row r="230" spans="1:28">
      <c r="A230" s="104" t="s">
        <v>869</v>
      </c>
      <c r="B230">
        <v>135</v>
      </c>
      <c r="C230" s="33">
        <v>135.66</v>
      </c>
      <c r="D230" s="34">
        <v>0.99460000000000004</v>
      </c>
      <c r="E230" s="1">
        <f t="shared" ref="E230:E234" si="453">10%*Q230+13%</f>
        <v>0.22000000000000003</v>
      </c>
      <c r="F230" s="148">
        <f t="shared" ref="F230:F234" si="454">IF(G230="",($F$1*C230-B230)/B230,H230/B230)</f>
        <v>3.774875555555552E-2</v>
      </c>
      <c r="H230" s="40">
        <f t="shared" ref="H230:H234" si="455">IF(G230="",$F$1*C230-B230,G230-B230)</f>
        <v>5.0960819999999956</v>
      </c>
      <c r="I230" t="s">
        <v>7</v>
      </c>
      <c r="J230" s="92" t="s">
        <v>860</v>
      </c>
      <c r="K230" s="82">
        <f t="shared" ref="K230:K234" si="456">DATE(MID(J230,1,4),MID(J230,5,2),MID(J230,7,2))</f>
        <v>43808</v>
      </c>
      <c r="L230" s="83" t="str">
        <f t="shared" ref="L230:L234" ca="1" si="457">IF(LEN(J230) &gt; 15,DATE(MID(J230,12,4),MID(J230,16,2),MID(J230,18,2)),TEXT(TODAY(),"yyyy/m/d"))</f>
        <v>2019/12/31</v>
      </c>
      <c r="M230" s="81">
        <f t="shared" ref="M230:M234" ca="1" si="458">(L230-K230+1)*B230</f>
        <v>3105</v>
      </c>
      <c r="N230" s="105">
        <f t="shared" ref="N230:N234" ca="1" si="459">H230/M230*365</f>
        <v>0.59905633816425075</v>
      </c>
      <c r="O230" s="85">
        <f t="shared" ref="O230:O234" si="460">D230*C230</f>
        <v>134.927436</v>
      </c>
      <c r="P230" s="85">
        <f t="shared" ref="P230:P234" si="461">O230-B230</f>
        <v>-7.2563999999999851E-2</v>
      </c>
      <c r="Q230" s="88">
        <f t="shared" ref="Q230:Q234" si="462">B230/150</f>
        <v>0.9</v>
      </c>
      <c r="R230" s="6">
        <f t="shared" ref="R230:R234" si="463">R229+C230-T230</f>
        <v>30347.630000000019</v>
      </c>
      <c r="S230" s="101">
        <f t="shared" ref="S230:S234" si="464">R230*D230</f>
        <v>30183.75279800002</v>
      </c>
      <c r="T230" s="101"/>
      <c r="U230" s="108"/>
      <c r="V230" s="102">
        <f t="shared" ref="V230:V234" si="465">U230+V229</f>
        <v>7247.8200000000006</v>
      </c>
      <c r="W230" s="102">
        <f t="shared" ref="W230:W234" si="466">S230+V230</f>
        <v>37431.572798000023</v>
      </c>
      <c r="X230" s="92">
        <f t="shared" ref="X230:X234" si="467">X229+B230</f>
        <v>35540</v>
      </c>
      <c r="Y230" s="6">
        <f t="shared" ref="Y230:Y234" si="468">W230-X230</f>
        <v>1891.5727980000229</v>
      </c>
      <c r="Z230" s="4">
        <f t="shared" ref="Z230:Z234" si="469">W230/X230-1</f>
        <v>5.3223770343275856E-2</v>
      </c>
      <c r="AA230" s="4">
        <f t="shared" ref="AA230:AA234" si="470">S230/(X230-V230)-1</f>
        <v>6.6858502879594939E-2</v>
      </c>
      <c r="AB230" s="117">
        <f t="shared" ref="AB230:AB234" si="471">IF(E230-F230&lt;0,"达成",E230-F230)</f>
        <v>0.18225124444444452</v>
      </c>
    </row>
    <row r="231" spans="1:28">
      <c r="A231" s="104" t="s">
        <v>870</v>
      </c>
      <c r="B231">
        <v>135</v>
      </c>
      <c r="C231" s="33">
        <v>135.01</v>
      </c>
      <c r="D231" s="34">
        <v>0.99939999999999996</v>
      </c>
      <c r="E231" s="1">
        <f t="shared" si="453"/>
        <v>0.22000000000000003</v>
      </c>
      <c r="F231" s="148">
        <f t="shared" si="454"/>
        <v>3.2776496296296247E-2</v>
      </c>
      <c r="H231" s="40">
        <f t="shared" si="455"/>
        <v>4.4248269999999934</v>
      </c>
      <c r="I231" t="s">
        <v>7</v>
      </c>
      <c r="J231" s="92" t="s">
        <v>862</v>
      </c>
      <c r="K231" s="82">
        <f t="shared" si="456"/>
        <v>43809</v>
      </c>
      <c r="L231" s="83" t="str">
        <f t="shared" ca="1" si="457"/>
        <v>2019/12/31</v>
      </c>
      <c r="M231" s="81">
        <f t="shared" ca="1" si="458"/>
        <v>2970</v>
      </c>
      <c r="N231" s="105">
        <f t="shared" ca="1" si="459"/>
        <v>0.54379187037036958</v>
      </c>
      <c r="O231" s="85">
        <f t="shared" si="460"/>
        <v>134.92899399999999</v>
      </c>
      <c r="P231" s="85">
        <f t="shared" si="461"/>
        <v>-7.1006000000011227E-2</v>
      </c>
      <c r="Q231" s="88">
        <f t="shared" si="462"/>
        <v>0.9</v>
      </c>
      <c r="R231" s="6">
        <f t="shared" si="463"/>
        <v>30482.640000000018</v>
      </c>
      <c r="S231" s="101">
        <f t="shared" si="464"/>
        <v>30464.350416000016</v>
      </c>
      <c r="T231" s="101"/>
      <c r="U231" s="108"/>
      <c r="V231" s="102">
        <f t="shared" si="465"/>
        <v>7247.8200000000006</v>
      </c>
      <c r="W231" s="102">
        <f t="shared" si="466"/>
        <v>37712.170416000015</v>
      </c>
      <c r="X231" s="92">
        <f t="shared" si="467"/>
        <v>35675</v>
      </c>
      <c r="Y231" s="6">
        <f t="shared" si="468"/>
        <v>2037.1704160000154</v>
      </c>
      <c r="Z231" s="4">
        <f t="shared" si="469"/>
        <v>5.7103585592151784E-2</v>
      </c>
      <c r="AA231" s="4">
        <f t="shared" si="470"/>
        <v>7.1662768378714103E-2</v>
      </c>
      <c r="AB231" s="117">
        <f t="shared" si="471"/>
        <v>0.18722350370370378</v>
      </c>
    </row>
    <row r="232" spans="1:28">
      <c r="A232" s="104" t="s">
        <v>871</v>
      </c>
      <c r="B232">
        <v>135</v>
      </c>
      <c r="C232" s="33">
        <v>135.54</v>
      </c>
      <c r="D232" s="34">
        <v>0.99550000000000005</v>
      </c>
      <c r="E232" s="1">
        <f t="shared" si="453"/>
        <v>0.22000000000000003</v>
      </c>
      <c r="F232" s="148">
        <f t="shared" si="454"/>
        <v>3.6830799999999844E-2</v>
      </c>
      <c r="H232" s="40">
        <f t="shared" si="455"/>
        <v>4.972157999999979</v>
      </c>
      <c r="I232" t="s">
        <v>7</v>
      </c>
      <c r="J232" s="92" t="s">
        <v>864</v>
      </c>
      <c r="K232" s="82">
        <f t="shared" si="456"/>
        <v>43810</v>
      </c>
      <c r="L232" s="83" t="str">
        <f t="shared" ca="1" si="457"/>
        <v>2019/12/31</v>
      </c>
      <c r="M232" s="81">
        <f t="shared" ca="1" si="458"/>
        <v>2835</v>
      </c>
      <c r="N232" s="105">
        <f t="shared" ca="1" si="459"/>
        <v>0.6401543809523782</v>
      </c>
      <c r="O232" s="85">
        <f t="shared" si="460"/>
        <v>134.93007</v>
      </c>
      <c r="P232" s="85">
        <f t="shared" si="461"/>
        <v>-6.9929999999999382E-2</v>
      </c>
      <c r="Q232" s="88">
        <f t="shared" si="462"/>
        <v>0.9</v>
      </c>
      <c r="R232" s="6">
        <f t="shared" si="463"/>
        <v>30618.180000000018</v>
      </c>
      <c r="S232" s="101">
        <f t="shared" si="464"/>
        <v>30480.398190000022</v>
      </c>
      <c r="T232" s="101"/>
      <c r="U232" s="108"/>
      <c r="V232" s="102">
        <f t="shared" si="465"/>
        <v>7247.8200000000006</v>
      </c>
      <c r="W232" s="102">
        <f t="shared" si="466"/>
        <v>37728.218190000021</v>
      </c>
      <c r="X232" s="92">
        <f t="shared" si="467"/>
        <v>35810</v>
      </c>
      <c r="Y232" s="6">
        <f t="shared" si="468"/>
        <v>1918.2181900000214</v>
      </c>
      <c r="Z232" s="4">
        <f t="shared" si="469"/>
        <v>5.3566550963418669E-2</v>
      </c>
      <c r="AA232" s="4">
        <f t="shared" si="470"/>
        <v>6.7159376140057292E-2</v>
      </c>
      <c r="AB232" s="117">
        <f t="shared" si="471"/>
        <v>0.1831692000000002</v>
      </c>
    </row>
    <row r="233" spans="1:28">
      <c r="A233" s="104" t="s">
        <v>872</v>
      </c>
      <c r="B233">
        <v>135</v>
      </c>
      <c r="C233" s="33">
        <v>135.87</v>
      </c>
      <c r="D233" s="34">
        <v>0.99309999999999998</v>
      </c>
      <c r="E233" s="1">
        <f t="shared" si="453"/>
        <v>0.22000000000000003</v>
      </c>
      <c r="F233" s="148">
        <f t="shared" si="454"/>
        <v>3.9355177777777799E-2</v>
      </c>
      <c r="H233" s="40">
        <f t="shared" si="455"/>
        <v>5.3129490000000033</v>
      </c>
      <c r="I233" t="s">
        <v>7</v>
      </c>
      <c r="J233" s="92" t="s">
        <v>866</v>
      </c>
      <c r="K233" s="82">
        <f t="shared" si="456"/>
        <v>43811</v>
      </c>
      <c r="L233" s="83" t="str">
        <f t="shared" ca="1" si="457"/>
        <v>2019/12/31</v>
      </c>
      <c r="M233" s="81">
        <f t="shared" ca="1" si="458"/>
        <v>2700</v>
      </c>
      <c r="N233" s="105">
        <f t="shared" ca="1" si="459"/>
        <v>0.71823199444444485</v>
      </c>
      <c r="O233" s="85">
        <f t="shared" si="460"/>
        <v>134.93249700000001</v>
      </c>
      <c r="P233" s="85">
        <f t="shared" si="461"/>
        <v>-6.7502999999987878E-2</v>
      </c>
      <c r="Q233" s="88">
        <f t="shared" si="462"/>
        <v>0.9</v>
      </c>
      <c r="R233" s="6">
        <f t="shared" si="463"/>
        <v>30754.050000000017</v>
      </c>
      <c r="S233" s="101">
        <f t="shared" si="464"/>
        <v>30541.847055000017</v>
      </c>
      <c r="T233" s="101"/>
      <c r="U233" s="108"/>
      <c r="V233" s="102">
        <f t="shared" si="465"/>
        <v>7247.8200000000006</v>
      </c>
      <c r="W233" s="102">
        <f t="shared" si="466"/>
        <v>37789.66705500002</v>
      </c>
      <c r="X233" s="92">
        <f t="shared" si="467"/>
        <v>35945</v>
      </c>
      <c r="Y233" s="6">
        <f t="shared" si="468"/>
        <v>1844.6670550000199</v>
      </c>
      <c r="Z233" s="4">
        <f t="shared" si="469"/>
        <v>5.1319155793574156E-2</v>
      </c>
      <c r="AA233" s="4">
        <f t="shared" si="470"/>
        <v>6.4280429470770839E-2</v>
      </c>
      <c r="AB233" s="117">
        <f t="shared" si="471"/>
        <v>0.18064482222222222</v>
      </c>
    </row>
    <row r="234" spans="1:28">
      <c r="A234" s="104" t="s">
        <v>873</v>
      </c>
      <c r="B234">
        <v>135</v>
      </c>
      <c r="C234" s="33">
        <v>134.38</v>
      </c>
      <c r="D234" s="34">
        <v>1.0041</v>
      </c>
      <c r="E234" s="1">
        <f t="shared" si="453"/>
        <v>0.22000000000000003</v>
      </c>
      <c r="F234" s="148">
        <f t="shared" si="454"/>
        <v>2.7957229629629619E-2</v>
      </c>
      <c r="H234" s="40">
        <f t="shared" si="455"/>
        <v>3.7742259999999987</v>
      </c>
      <c r="I234" t="s">
        <v>7</v>
      </c>
      <c r="J234" s="92" t="s">
        <v>868</v>
      </c>
      <c r="K234" s="82">
        <f t="shared" si="456"/>
        <v>43812</v>
      </c>
      <c r="L234" s="83" t="str">
        <f t="shared" ca="1" si="457"/>
        <v>2019/12/31</v>
      </c>
      <c r="M234" s="81">
        <f t="shared" ca="1" si="458"/>
        <v>2565</v>
      </c>
      <c r="N234" s="105">
        <f t="shared" ca="1" si="459"/>
        <v>0.53707309551656901</v>
      </c>
      <c r="O234" s="85">
        <f t="shared" si="460"/>
        <v>134.930958</v>
      </c>
      <c r="P234" s="85">
        <f t="shared" si="461"/>
        <v>-6.9041999999996051E-2</v>
      </c>
      <c r="Q234" s="88">
        <f t="shared" si="462"/>
        <v>0.9</v>
      </c>
      <c r="R234" s="6">
        <f t="shared" si="463"/>
        <v>30888.430000000018</v>
      </c>
      <c r="S234" s="101">
        <f t="shared" si="464"/>
        <v>31015.07256300002</v>
      </c>
      <c r="T234" s="101"/>
      <c r="U234" s="108"/>
      <c r="V234" s="102">
        <f t="shared" si="465"/>
        <v>7247.8200000000006</v>
      </c>
      <c r="W234" s="102">
        <f t="shared" si="466"/>
        <v>38262.892563000023</v>
      </c>
      <c r="X234" s="92">
        <f t="shared" si="467"/>
        <v>36080</v>
      </c>
      <c r="Y234" s="6">
        <f t="shared" si="468"/>
        <v>2182.8925630000231</v>
      </c>
      <c r="Z234" s="4">
        <f t="shared" si="469"/>
        <v>6.0501456845898582E-2</v>
      </c>
      <c r="AA234" s="4">
        <f t="shared" si="470"/>
        <v>7.5710284931629124E-2</v>
      </c>
      <c r="AB234" s="117">
        <f t="shared" si="471"/>
        <v>0.1920427703703704</v>
      </c>
    </row>
    <row r="235" spans="1:28">
      <c r="A235" s="104" t="s">
        <v>895</v>
      </c>
      <c r="B235">
        <v>135</v>
      </c>
      <c r="C235" s="33">
        <v>132.16999999999999</v>
      </c>
      <c r="D235" s="34">
        <v>1.0208999999999999</v>
      </c>
      <c r="E235" s="1">
        <f t="shared" ref="E235:E239" si="472">10%*Q235+13%</f>
        <v>0.22000000000000003</v>
      </c>
      <c r="F235" s="148">
        <f t="shared" ref="F235:F239" si="473">IF(G235="",($F$1*C235-B235)/B235,H235/B235)</f>
        <v>1.1051548148148E-2</v>
      </c>
      <c r="H235" s="40">
        <f t="shared" ref="H235:H239" si="474">IF(G235="",$F$1*C235-B235,G235-B235)</f>
        <v>1.4919589999999801</v>
      </c>
      <c r="I235" t="s">
        <v>7</v>
      </c>
      <c r="J235" s="92" t="s">
        <v>886</v>
      </c>
      <c r="K235" s="82">
        <f t="shared" ref="K235:K239" si="475">DATE(MID(J235,1,4),MID(J235,5,2),MID(J235,7,2))</f>
        <v>43815</v>
      </c>
      <c r="L235" s="83" t="str">
        <f t="shared" ref="L235:L239" ca="1" si="476">IF(LEN(J235) &gt; 15,DATE(MID(J235,12,4),MID(J235,16,2),MID(J235,18,2)),TEXT(TODAY(),"yyyy/m/d"))</f>
        <v>2019/12/31</v>
      </c>
      <c r="M235" s="81">
        <f t="shared" ref="M235:M239" ca="1" si="477">(L235-K235+1)*B235</f>
        <v>2160</v>
      </c>
      <c r="N235" s="105">
        <f t="shared" ref="N235:N239" ca="1" si="478">H235/M235*365</f>
        <v>0.25211344212962628</v>
      </c>
      <c r="O235" s="85">
        <f t="shared" ref="O235:O239" si="479">D235*C235</f>
        <v>134.93235299999998</v>
      </c>
      <c r="P235" s="85">
        <f t="shared" ref="P235:P239" si="480">O235-B235</f>
        <v>-6.7647000000022217E-2</v>
      </c>
      <c r="Q235" s="88">
        <f t="shared" ref="Q235:Q239" si="481">B235/150</f>
        <v>0.9</v>
      </c>
      <c r="R235" s="6">
        <f t="shared" ref="R235:R239" si="482">R234+C235-T235</f>
        <v>31020.600000000017</v>
      </c>
      <c r="S235" s="101">
        <f t="shared" ref="S235:S239" si="483">R235*D235</f>
        <v>31668.930540000016</v>
      </c>
      <c r="T235" s="101"/>
      <c r="U235" s="108"/>
      <c r="V235" s="102">
        <f t="shared" ref="V235:V239" si="484">U235+V234</f>
        <v>7247.8200000000006</v>
      </c>
      <c r="W235" s="102">
        <f t="shared" ref="W235:W239" si="485">S235+V235</f>
        <v>38916.750540000015</v>
      </c>
      <c r="X235" s="92">
        <f t="shared" ref="X235:X239" si="486">X234+B235</f>
        <v>36215</v>
      </c>
      <c r="Y235" s="6">
        <f t="shared" ref="Y235:Y239" si="487">W235-X235</f>
        <v>2701.7505400000155</v>
      </c>
      <c r="Z235" s="4">
        <f t="shared" ref="Z235:Z239" si="488">W235/X235-1</f>
        <v>7.4603079939252082E-2</v>
      </c>
      <c r="AA235" s="4">
        <f t="shared" ref="AA235:AA239" si="489">S235/(X235-V235)-1</f>
        <v>9.3269366918009133E-2</v>
      </c>
      <c r="AB235" s="117">
        <f t="shared" ref="AB235:AB239" si="490">IF(E235-F235&lt;0,"达成",E235-F235)</f>
        <v>0.20894845185185204</v>
      </c>
    </row>
    <row r="236" spans="1:28">
      <c r="A236" s="104" t="s">
        <v>896</v>
      </c>
      <c r="B236">
        <v>135</v>
      </c>
      <c r="C236" s="33">
        <v>130.43</v>
      </c>
      <c r="D236" s="34">
        <v>1.0345</v>
      </c>
      <c r="E236" s="1">
        <f t="shared" si="472"/>
        <v>0.22000000000000003</v>
      </c>
      <c r="F236" s="148">
        <f t="shared" si="473"/>
        <v>-2.2588074074073356E-3</v>
      </c>
      <c r="H236" s="40">
        <f t="shared" si="474"/>
        <v>-0.3049389999999903</v>
      </c>
      <c r="I236" t="s">
        <v>7</v>
      </c>
      <c r="J236" s="92" t="s">
        <v>888</v>
      </c>
      <c r="K236" s="82">
        <f t="shared" si="475"/>
        <v>43816</v>
      </c>
      <c r="L236" s="83" t="str">
        <f t="shared" ca="1" si="476"/>
        <v>2019/12/31</v>
      </c>
      <c r="M236" s="81">
        <f t="shared" ca="1" si="477"/>
        <v>2025</v>
      </c>
      <c r="N236" s="105">
        <f t="shared" ca="1" si="478"/>
        <v>-5.4964313580245165E-2</v>
      </c>
      <c r="O236" s="85">
        <f t="shared" si="479"/>
        <v>134.929835</v>
      </c>
      <c r="P236" s="85">
        <f t="shared" si="480"/>
        <v>-7.0165000000002919E-2</v>
      </c>
      <c r="Q236" s="88">
        <f t="shared" si="481"/>
        <v>0.9</v>
      </c>
      <c r="R236" s="6">
        <f t="shared" si="482"/>
        <v>31151.030000000017</v>
      </c>
      <c r="S236" s="101">
        <f t="shared" si="483"/>
        <v>32225.740535000015</v>
      </c>
      <c r="T236" s="101"/>
      <c r="U236" s="108"/>
      <c r="V236" s="102">
        <f t="shared" si="484"/>
        <v>7247.8200000000006</v>
      </c>
      <c r="W236" s="102">
        <f t="shared" si="485"/>
        <v>39473.560535000019</v>
      </c>
      <c r="X236" s="92">
        <f t="shared" si="486"/>
        <v>36350</v>
      </c>
      <c r="Y236" s="6">
        <f t="shared" si="487"/>
        <v>3123.5605350000187</v>
      </c>
      <c r="Z236" s="4">
        <f t="shared" si="488"/>
        <v>8.5930138514443533E-2</v>
      </c>
      <c r="AA236" s="4">
        <f t="shared" si="489"/>
        <v>0.1073308094101546</v>
      </c>
      <c r="AB236" s="117">
        <f t="shared" si="490"/>
        <v>0.22225880740740736</v>
      </c>
    </row>
    <row r="237" spans="1:28">
      <c r="A237" s="104" t="s">
        <v>897</v>
      </c>
      <c r="B237">
        <v>135</v>
      </c>
      <c r="C237" s="33">
        <v>130.51</v>
      </c>
      <c r="D237" s="34">
        <v>1.0339</v>
      </c>
      <c r="E237" s="1">
        <f t="shared" si="472"/>
        <v>0.22000000000000003</v>
      </c>
      <c r="F237" s="148">
        <f t="shared" si="473"/>
        <v>-1.6468370370371641E-3</v>
      </c>
      <c r="H237" s="40">
        <f t="shared" si="474"/>
        <v>-0.22232300000001715</v>
      </c>
      <c r="I237" t="s">
        <v>7</v>
      </c>
      <c r="J237" s="92" t="s">
        <v>890</v>
      </c>
      <c r="K237" s="82">
        <f t="shared" si="475"/>
        <v>43817</v>
      </c>
      <c r="L237" s="83" t="str">
        <f t="shared" ca="1" si="476"/>
        <v>2019/12/31</v>
      </c>
      <c r="M237" s="81">
        <f t="shared" ca="1" si="477"/>
        <v>1890</v>
      </c>
      <c r="N237" s="105">
        <f t="shared" ca="1" si="478"/>
        <v>-4.2935394179897494E-2</v>
      </c>
      <c r="O237" s="85">
        <f t="shared" si="479"/>
        <v>134.93428900000001</v>
      </c>
      <c r="P237" s="85">
        <f t="shared" si="480"/>
        <v>-6.5710999999993192E-2</v>
      </c>
      <c r="Q237" s="88">
        <f t="shared" si="481"/>
        <v>0.9</v>
      </c>
      <c r="R237" s="6">
        <f t="shared" si="482"/>
        <v>31281.540000000015</v>
      </c>
      <c r="S237" s="101">
        <f t="shared" si="483"/>
        <v>32341.984206000016</v>
      </c>
      <c r="T237" s="101"/>
      <c r="U237" s="108"/>
      <c r="V237" s="102">
        <f t="shared" si="484"/>
        <v>7247.8200000000006</v>
      </c>
      <c r="W237" s="102">
        <f t="shared" si="485"/>
        <v>39589.804206000015</v>
      </c>
      <c r="X237" s="92">
        <f t="shared" si="486"/>
        <v>36485</v>
      </c>
      <c r="Y237" s="6">
        <f t="shared" si="487"/>
        <v>3104.8042060000153</v>
      </c>
      <c r="Z237" s="4">
        <f t="shared" si="488"/>
        <v>8.5098100753734807E-2</v>
      </c>
      <c r="AA237" s="4">
        <f t="shared" si="489"/>
        <v>0.10619369604045303</v>
      </c>
      <c r="AB237" s="117">
        <f t="shared" si="490"/>
        <v>0.22164683703703719</v>
      </c>
    </row>
    <row r="238" spans="1:28">
      <c r="A238" s="104" t="s">
        <v>898</v>
      </c>
      <c r="B238">
        <v>135</v>
      </c>
      <c r="C238" s="33">
        <v>130.34</v>
      </c>
      <c r="D238" s="34">
        <v>1.0351999999999999</v>
      </c>
      <c r="E238" s="1">
        <f t="shared" si="472"/>
        <v>0.22000000000000003</v>
      </c>
      <c r="F238" s="148">
        <f t="shared" si="473"/>
        <v>-2.9472740740741472E-3</v>
      </c>
      <c r="H238" s="40">
        <f t="shared" si="474"/>
        <v>-0.39788200000000984</v>
      </c>
      <c r="I238" t="s">
        <v>7</v>
      </c>
      <c r="J238" s="92" t="s">
        <v>892</v>
      </c>
      <c r="K238" s="82">
        <f t="shared" si="475"/>
        <v>43818</v>
      </c>
      <c r="L238" s="83" t="str">
        <f t="shared" ca="1" si="476"/>
        <v>2019/12/31</v>
      </c>
      <c r="M238" s="81">
        <f t="shared" ca="1" si="477"/>
        <v>1755</v>
      </c>
      <c r="N238" s="105">
        <f t="shared" ca="1" si="478"/>
        <v>-8.2750387464389508E-2</v>
      </c>
      <c r="O238" s="85">
        <f t="shared" si="479"/>
        <v>134.92796799999999</v>
      </c>
      <c r="P238" s="85">
        <f t="shared" si="480"/>
        <v>-7.2032000000007201E-2</v>
      </c>
      <c r="Q238" s="88">
        <f t="shared" si="481"/>
        <v>0.9</v>
      </c>
      <c r="R238" s="6">
        <f t="shared" si="482"/>
        <v>31411.880000000016</v>
      </c>
      <c r="S238" s="101">
        <f t="shared" si="483"/>
        <v>32517.578176000014</v>
      </c>
      <c r="T238" s="101"/>
      <c r="U238" s="108"/>
      <c r="V238" s="102">
        <f t="shared" si="484"/>
        <v>7247.8200000000006</v>
      </c>
      <c r="W238" s="102">
        <f t="shared" si="485"/>
        <v>39765.398176000017</v>
      </c>
      <c r="X238" s="92">
        <f t="shared" si="486"/>
        <v>36620</v>
      </c>
      <c r="Y238" s="6">
        <f t="shared" si="487"/>
        <v>3145.398176000017</v>
      </c>
      <c r="Z238" s="4">
        <f t="shared" si="488"/>
        <v>8.58929048607322E-2</v>
      </c>
      <c r="AA238" s="4">
        <f t="shared" si="489"/>
        <v>0.10708766513074663</v>
      </c>
      <c r="AB238" s="117">
        <f t="shared" si="490"/>
        <v>0.22294727407407416</v>
      </c>
    </row>
    <row r="239" spans="1:28">
      <c r="A239" s="104" t="s">
        <v>899</v>
      </c>
      <c r="B239" s="165">
        <v>135</v>
      </c>
      <c r="C239" s="33">
        <v>131.6</v>
      </c>
      <c r="D239" s="34">
        <v>1.0253000000000001</v>
      </c>
      <c r="E239" s="1">
        <f t="shared" si="472"/>
        <v>0.22000000000000003</v>
      </c>
      <c r="F239" s="148">
        <f t="shared" si="473"/>
        <v>6.691259259259107E-3</v>
      </c>
      <c r="H239" s="40">
        <f t="shared" si="474"/>
        <v>0.90331999999997947</v>
      </c>
      <c r="I239" t="s">
        <v>7</v>
      </c>
      <c r="J239" s="92" t="s">
        <v>894</v>
      </c>
      <c r="K239" s="82">
        <f t="shared" si="475"/>
        <v>43819</v>
      </c>
      <c r="L239" s="83" t="str">
        <f t="shared" ca="1" si="476"/>
        <v>2019/12/31</v>
      </c>
      <c r="M239" s="81">
        <f t="shared" ca="1" si="477"/>
        <v>1620</v>
      </c>
      <c r="N239" s="105">
        <f t="shared" ca="1" si="478"/>
        <v>0.20352580246913118</v>
      </c>
      <c r="O239" s="85">
        <f t="shared" si="479"/>
        <v>134.92948000000001</v>
      </c>
      <c r="P239" s="85">
        <f t="shared" si="480"/>
        <v>-7.0519999999987704E-2</v>
      </c>
      <c r="Q239" s="88">
        <f t="shared" si="481"/>
        <v>0.9</v>
      </c>
      <c r="R239" s="6">
        <f t="shared" si="482"/>
        <v>31543.480000000014</v>
      </c>
      <c r="S239" s="101">
        <f t="shared" si="483"/>
        <v>32341.530044000017</v>
      </c>
      <c r="T239" s="101"/>
      <c r="U239" s="108"/>
      <c r="V239" s="102">
        <f t="shared" si="484"/>
        <v>7247.8200000000006</v>
      </c>
      <c r="W239" s="102">
        <f t="shared" si="485"/>
        <v>39589.350044000021</v>
      </c>
      <c r="X239" s="92">
        <f t="shared" si="486"/>
        <v>36755</v>
      </c>
      <c r="Y239" s="6">
        <f t="shared" si="487"/>
        <v>2834.3500440000207</v>
      </c>
      <c r="Z239" s="4">
        <f t="shared" si="488"/>
        <v>7.7114679472181313E-2</v>
      </c>
      <c r="AA239" s="4">
        <f t="shared" si="489"/>
        <v>9.6056283385942631E-2</v>
      </c>
      <c r="AB239" s="117">
        <f t="shared" si="490"/>
        <v>0.21330874074074091</v>
      </c>
    </row>
    <row r="240" spans="1:28">
      <c r="A240" s="104" t="s">
        <v>915</v>
      </c>
      <c r="B240" s="165">
        <v>135</v>
      </c>
      <c r="C240" s="33">
        <v>134.13999999999999</v>
      </c>
      <c r="D240" s="34">
        <v>1.0059</v>
      </c>
      <c r="E240" s="1">
        <f t="shared" ref="E240:E244" si="491">10%*Q240+13%</f>
        <v>0.22000000000000003</v>
      </c>
      <c r="F240" s="148">
        <f t="shared" ref="F240:F244" si="492">IF(G240="",($F$1*C240-B240)/B240,H240/B240)</f>
        <v>2.6121318518518264E-2</v>
      </c>
      <c r="H240" s="40">
        <f t="shared" ref="H240:H244" si="493">IF(G240="",$F$1*C240-B240,G240-B240)</f>
        <v>3.5263779999999656</v>
      </c>
      <c r="I240" t="s">
        <v>7</v>
      </c>
      <c r="J240" s="92" t="s">
        <v>906</v>
      </c>
      <c r="K240" s="82">
        <f t="shared" ref="K240:K244" si="494">DATE(MID(J240,1,4),MID(J240,5,2),MID(J240,7,2))</f>
        <v>43822</v>
      </c>
      <c r="L240" s="83" t="str">
        <f t="shared" ref="L240:L244" ca="1" si="495">IF(LEN(J240) &gt; 15,DATE(MID(J240,12,4),MID(J240,16,2),MID(J240,18,2)),TEXT(TODAY(),"yyyy/m/d"))</f>
        <v>2019/12/31</v>
      </c>
      <c r="M240" s="81">
        <f t="shared" ref="M240:M244" ca="1" si="496">(L240-K240+1)*B240</f>
        <v>1215</v>
      </c>
      <c r="N240" s="105">
        <f t="shared" ref="N240:N244" ca="1" si="497">H240/M240*365</f>
        <v>1.0593645843621295</v>
      </c>
      <c r="O240" s="85">
        <f t="shared" ref="O240:O244" si="498">D240*C240</f>
        <v>134.93142599999999</v>
      </c>
      <c r="P240" s="85">
        <f t="shared" ref="P240:P244" si="499">O240-B240</f>
        <v>-6.8574000000012347E-2</v>
      </c>
      <c r="Q240" s="88">
        <f t="shared" ref="Q240:Q244" si="500">B240/150</f>
        <v>0.9</v>
      </c>
      <c r="R240" s="6">
        <f t="shared" ref="R240:R244" si="501">R239+C240-T240</f>
        <v>31677.620000000014</v>
      </c>
      <c r="S240" s="101">
        <f t="shared" ref="S240:S244" si="502">R240*D240</f>
        <v>31864.517958000015</v>
      </c>
      <c r="T240" s="101"/>
      <c r="U240" s="108"/>
      <c r="V240" s="102">
        <f t="shared" ref="V240:V244" si="503">U240+V239</f>
        <v>7247.8200000000006</v>
      </c>
      <c r="W240" s="102">
        <f t="shared" ref="W240:W244" si="504">S240+V240</f>
        <v>39112.337958000018</v>
      </c>
      <c r="X240" s="92">
        <f t="shared" ref="X240:X244" si="505">X239+B240</f>
        <v>36890</v>
      </c>
      <c r="Y240" s="6">
        <f t="shared" ref="Y240:Y244" si="506">W240-X240</f>
        <v>2222.3379580000183</v>
      </c>
      <c r="Z240" s="4">
        <f t="shared" ref="Z240:Z244" si="507">W240/X240-1</f>
        <v>6.0242286744375706E-2</v>
      </c>
      <c r="AA240" s="4">
        <f t="shared" ref="AA240:AA244" si="508">S240/(X240-V240)-1</f>
        <v>7.4972149754168438E-2</v>
      </c>
      <c r="AB240" s="117">
        <f t="shared" ref="AB240:AB244" si="509">IF(E240-F240&lt;0,"达成",E240-F240)</f>
        <v>0.19387868148148177</v>
      </c>
    </row>
    <row r="241" spans="1:28">
      <c r="A241" s="104" t="s">
        <v>916</v>
      </c>
      <c r="B241" s="165">
        <v>135</v>
      </c>
      <c r="C241" s="33">
        <v>132.32</v>
      </c>
      <c r="D241" s="34">
        <v>1.0197000000000001</v>
      </c>
      <c r="E241" s="1">
        <f t="shared" si="491"/>
        <v>0.22000000000000003</v>
      </c>
      <c r="F241" s="148">
        <f t="shared" si="492"/>
        <v>1.2198992592592545E-2</v>
      </c>
      <c r="H241" s="40">
        <f t="shared" si="493"/>
        <v>1.6468639999999937</v>
      </c>
      <c r="I241" t="s">
        <v>7</v>
      </c>
      <c r="J241" s="92" t="s">
        <v>908</v>
      </c>
      <c r="K241" s="82">
        <f t="shared" si="494"/>
        <v>43823</v>
      </c>
      <c r="L241" s="83" t="str">
        <f t="shared" ca="1" si="495"/>
        <v>2019/12/31</v>
      </c>
      <c r="M241" s="81">
        <f t="shared" ca="1" si="496"/>
        <v>1080</v>
      </c>
      <c r="N241" s="105">
        <f t="shared" ca="1" si="497"/>
        <v>0.55657903703703482</v>
      </c>
      <c r="O241" s="85">
        <f t="shared" si="498"/>
        <v>134.926704</v>
      </c>
      <c r="P241" s="85">
        <f t="shared" si="499"/>
        <v>-7.329599999999914E-2</v>
      </c>
      <c r="Q241" s="88">
        <f t="shared" si="500"/>
        <v>0.9</v>
      </c>
      <c r="R241" s="6">
        <f t="shared" si="501"/>
        <v>31809.940000000013</v>
      </c>
      <c r="S241" s="101">
        <f t="shared" si="502"/>
        <v>32436.595818000016</v>
      </c>
      <c r="T241" s="101"/>
      <c r="U241" s="108"/>
      <c r="V241" s="102">
        <f t="shared" si="503"/>
        <v>7247.8200000000006</v>
      </c>
      <c r="W241" s="102">
        <f t="shared" si="504"/>
        <v>39684.415818000016</v>
      </c>
      <c r="X241" s="92">
        <f t="shared" si="505"/>
        <v>37025</v>
      </c>
      <c r="Y241" s="6">
        <f t="shared" si="506"/>
        <v>2659.4158180000159</v>
      </c>
      <c r="Z241" s="4">
        <f t="shared" si="507"/>
        <v>7.1827571046590544E-2</v>
      </c>
      <c r="AA241" s="4">
        <f t="shared" si="508"/>
        <v>8.9310533032342709E-2</v>
      </c>
      <c r="AB241" s="117">
        <f t="shared" si="509"/>
        <v>0.20780100740740748</v>
      </c>
    </row>
    <row r="242" spans="1:28">
      <c r="A242" s="104" t="s">
        <v>917</v>
      </c>
      <c r="B242" s="165">
        <v>135</v>
      </c>
      <c r="C242" s="33">
        <v>131.87</v>
      </c>
      <c r="D242" s="34">
        <v>1.0232000000000001</v>
      </c>
      <c r="E242" s="1">
        <f t="shared" si="491"/>
        <v>0.22000000000000003</v>
      </c>
      <c r="F242" s="148">
        <f t="shared" si="492"/>
        <v>8.756659259259331E-3</v>
      </c>
      <c r="H242" s="40">
        <f t="shared" si="493"/>
        <v>1.1821490000000097</v>
      </c>
      <c r="I242" t="s">
        <v>7</v>
      </c>
      <c r="J242" s="92" t="s">
        <v>910</v>
      </c>
      <c r="K242" s="82">
        <f t="shared" si="494"/>
        <v>43824</v>
      </c>
      <c r="L242" s="83" t="str">
        <f t="shared" ca="1" si="495"/>
        <v>2019/12/31</v>
      </c>
      <c r="M242" s="81">
        <f t="shared" ca="1" si="496"/>
        <v>945</v>
      </c>
      <c r="N242" s="105">
        <f t="shared" ca="1" si="497"/>
        <v>0.45659723280423653</v>
      </c>
      <c r="O242" s="85">
        <f t="shared" si="498"/>
        <v>134.92938400000003</v>
      </c>
      <c r="P242" s="85">
        <f t="shared" si="499"/>
        <v>-7.0615999999972701E-2</v>
      </c>
      <c r="Q242" s="88">
        <f t="shared" si="500"/>
        <v>0.9</v>
      </c>
      <c r="R242" s="6">
        <f t="shared" si="501"/>
        <v>31941.810000000012</v>
      </c>
      <c r="S242" s="101">
        <f t="shared" si="502"/>
        <v>32682.859992000016</v>
      </c>
      <c r="T242" s="101"/>
      <c r="U242" s="108"/>
      <c r="V242" s="102">
        <f t="shared" si="503"/>
        <v>7247.8200000000006</v>
      </c>
      <c r="W242" s="102">
        <f t="shared" si="504"/>
        <v>39930.679992000019</v>
      </c>
      <c r="X242" s="92">
        <f t="shared" si="505"/>
        <v>37160</v>
      </c>
      <c r="Y242" s="6">
        <f t="shared" si="506"/>
        <v>2770.6799920000194</v>
      </c>
      <c r="Z242" s="4">
        <f t="shared" si="507"/>
        <v>7.4560817868676521E-2</v>
      </c>
      <c r="AA242" s="4">
        <f t="shared" si="508"/>
        <v>9.2627150277914128E-2</v>
      </c>
      <c r="AB242" s="117">
        <f t="shared" si="509"/>
        <v>0.21124334074074069</v>
      </c>
    </row>
    <row r="243" spans="1:28">
      <c r="A243" s="104" t="s">
        <v>918</v>
      </c>
      <c r="B243" s="165">
        <v>135</v>
      </c>
      <c r="C243" s="33">
        <v>130.99</v>
      </c>
      <c r="D243" s="34">
        <v>1.0301</v>
      </c>
      <c r="E243" s="1">
        <f t="shared" si="491"/>
        <v>0.22000000000000003</v>
      </c>
      <c r="F243" s="148">
        <f t="shared" si="492"/>
        <v>2.0249851851851281E-3</v>
      </c>
      <c r="H243" s="40">
        <f t="shared" si="493"/>
        <v>0.27337299999999232</v>
      </c>
      <c r="I243" t="s">
        <v>7</v>
      </c>
      <c r="J243" s="92" t="s">
        <v>912</v>
      </c>
      <c r="K243" s="82">
        <f t="shared" si="494"/>
        <v>43825</v>
      </c>
      <c r="L243" s="83" t="str">
        <f t="shared" ca="1" si="495"/>
        <v>2019/12/31</v>
      </c>
      <c r="M243" s="81">
        <f t="shared" ca="1" si="496"/>
        <v>810</v>
      </c>
      <c r="N243" s="105">
        <f t="shared" ca="1" si="497"/>
        <v>0.12318659876542863</v>
      </c>
      <c r="O243" s="85">
        <f t="shared" si="498"/>
        <v>134.93279900000002</v>
      </c>
      <c r="P243" s="85">
        <f t="shared" si="499"/>
        <v>-6.7200999999982969E-2</v>
      </c>
      <c r="Q243" s="88">
        <f t="shared" si="500"/>
        <v>0.9</v>
      </c>
      <c r="R243" s="6">
        <f t="shared" si="501"/>
        <v>32072.800000000014</v>
      </c>
      <c r="S243" s="101">
        <f t="shared" si="502"/>
        <v>33038.191280000014</v>
      </c>
      <c r="T243" s="101"/>
      <c r="U243" s="108"/>
      <c r="V243" s="102">
        <f t="shared" si="503"/>
        <v>7247.8200000000006</v>
      </c>
      <c r="W243" s="102">
        <f t="shared" si="504"/>
        <v>40286.011280000013</v>
      </c>
      <c r="X243" s="92">
        <f t="shared" si="505"/>
        <v>37295</v>
      </c>
      <c r="Y243" s="6">
        <f t="shared" si="506"/>
        <v>2991.0112800000134</v>
      </c>
      <c r="Z243" s="4">
        <f t="shared" si="507"/>
        <v>8.0198720471913454E-2</v>
      </c>
      <c r="AA243" s="4">
        <f t="shared" si="508"/>
        <v>9.954382674181117E-2</v>
      </c>
      <c r="AB243" s="117">
        <f t="shared" si="509"/>
        <v>0.2179750148148149</v>
      </c>
    </row>
    <row r="244" spans="1:28">
      <c r="A244" s="104" t="s">
        <v>919</v>
      </c>
      <c r="B244" s="165">
        <v>135</v>
      </c>
      <c r="C244" s="33">
        <v>131.86000000000001</v>
      </c>
      <c r="D244" s="34">
        <v>1.0233000000000001</v>
      </c>
      <c r="E244" s="1">
        <f t="shared" si="491"/>
        <v>0.22000000000000003</v>
      </c>
      <c r="F244" s="148">
        <f t="shared" si="492"/>
        <v>8.680162962963112E-3</v>
      </c>
      <c r="H244" s="40">
        <f t="shared" si="493"/>
        <v>1.1718220000000201</v>
      </c>
      <c r="I244" t="s">
        <v>7</v>
      </c>
      <c r="J244" s="92" t="s">
        <v>914</v>
      </c>
      <c r="K244" s="82">
        <f t="shared" si="494"/>
        <v>43826</v>
      </c>
      <c r="L244" s="83" t="str">
        <f t="shared" ca="1" si="495"/>
        <v>2019/12/31</v>
      </c>
      <c r="M244" s="81">
        <f t="shared" ca="1" si="496"/>
        <v>675</v>
      </c>
      <c r="N244" s="105">
        <f t="shared" ca="1" si="497"/>
        <v>0.63365189629630714</v>
      </c>
      <c r="O244" s="85">
        <f t="shared" si="498"/>
        <v>134.93233800000002</v>
      </c>
      <c r="P244" s="85">
        <f t="shared" si="499"/>
        <v>-6.7661999999984346E-2</v>
      </c>
      <c r="Q244" s="88">
        <f t="shared" si="500"/>
        <v>0.9</v>
      </c>
      <c r="R244" s="6">
        <f t="shared" si="501"/>
        <v>32204.660000000014</v>
      </c>
      <c r="S244" s="101">
        <f t="shared" si="502"/>
        <v>32955.028578000019</v>
      </c>
      <c r="T244" s="101"/>
      <c r="U244" s="108"/>
      <c r="V244" s="102">
        <f t="shared" si="503"/>
        <v>7247.8200000000006</v>
      </c>
      <c r="W244" s="102">
        <f t="shared" si="504"/>
        <v>40202.848578000019</v>
      </c>
      <c r="X244" s="92">
        <f t="shared" si="505"/>
        <v>37430</v>
      </c>
      <c r="Y244" s="6">
        <f t="shared" si="506"/>
        <v>2772.8485780000192</v>
      </c>
      <c r="Z244" s="4">
        <f t="shared" si="507"/>
        <v>7.4080913117820391E-2</v>
      </c>
      <c r="AA244" s="4">
        <f t="shared" si="508"/>
        <v>9.1870387692341016E-2</v>
      </c>
      <c r="AB244" s="117">
        <f t="shared" si="509"/>
        <v>0.21131983703703691</v>
      </c>
    </row>
  </sheetData>
  <autoFilter ref="A1:AB1" xr:uid="{EBD5E519-1AC8-D646-A624-501481F39CB6}"/>
  <phoneticPr fontId="2" type="noConversion"/>
  <conditionalFormatting sqref="P1:P35 P245:P1048576">
    <cfRule type="cellIs" dxfId="12" priority="13" operator="between">
      <formula>-0.01</formula>
      <formula>0.01</formula>
    </cfRule>
  </conditionalFormatting>
  <conditionalFormatting sqref="Z1:Z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244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244">
    <cfRule type="cellIs" dxfId="9" priority="4" operator="between">
      <formula>-0.3</formula>
      <formula>-0.03</formula>
    </cfRule>
  </conditionalFormatting>
  <conditionalFormatting sqref="E36 E39:E244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520</v>
      </c>
      <c r="C2" t="s">
        <v>521</v>
      </c>
      <c r="D2" t="s">
        <v>518</v>
      </c>
      <c r="E2" t="s">
        <v>519</v>
      </c>
      <c r="F2" t="s">
        <v>523</v>
      </c>
      <c r="G2" t="s">
        <v>522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416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417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418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419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420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421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422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423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424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425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440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441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442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443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444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445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446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447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448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449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466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457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467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459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468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461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469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463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470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465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472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473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474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475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476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477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478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479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480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481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426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417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427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419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428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421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429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423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430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425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450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441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451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443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452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445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453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447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454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449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456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457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458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459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460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461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462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463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464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465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482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473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483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475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484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477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485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479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486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481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487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488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34"/>
  <sheetViews>
    <sheetView tabSelected="1" workbookViewId="0">
      <pane xSplit="3" ySplit="3" topLeftCell="D18" activePane="bottomRight" state="frozen"/>
      <selection pane="topRight" activeCell="D1" sqref="D1"/>
      <selection pane="bottomLeft" activeCell="A4" sqref="A4"/>
      <selection pane="bottomRight" activeCell="H30" sqref="H30"/>
    </sheetView>
  </sheetViews>
  <sheetFormatPr baseColWidth="10" defaultRowHeight="16"/>
  <cols>
    <col min="1" max="1" width="8" bestFit="1" customWidth="1"/>
    <col min="2" max="2" width="10" style="16" bestFit="1" customWidth="1"/>
    <col min="3" max="3" width="12" customWidth="1"/>
    <col min="4" max="4" width="10" bestFit="1" customWidth="1"/>
    <col min="5" max="5" width="12" style="51" bestFit="1" customWidth="1"/>
    <col min="6" max="6" width="10" style="2" bestFit="1" customWidth="1"/>
    <col min="7" max="7" width="8.33203125" bestFit="1" customWidth="1"/>
    <col min="8" max="8" width="10" customWidth="1"/>
    <col min="9" max="10" width="10" bestFit="1" customWidth="1"/>
    <col min="11" max="11" width="12" bestFit="1" customWidth="1"/>
    <col min="12" max="12" width="10" style="2" bestFit="1" customWidth="1"/>
    <col min="13" max="13" width="8.33203125" bestFit="1" customWidth="1"/>
    <col min="14" max="15" width="10" bestFit="1" customWidth="1"/>
  </cols>
  <sheetData>
    <row r="1" spans="1:15" ht="37" customHeight="1">
      <c r="A1" s="114"/>
      <c r="D1" s="72" t="s">
        <v>567</v>
      </c>
      <c r="E1" s="175">
        <f>G3</f>
        <v>1322.29</v>
      </c>
      <c r="F1" s="175"/>
      <c r="G1" s="141" t="s">
        <v>526</v>
      </c>
      <c r="H1" s="173">
        <f>G3/I3*365</f>
        <v>1.4804780674846625</v>
      </c>
      <c r="I1" s="174"/>
      <c r="J1" s="72" t="s">
        <v>568</v>
      </c>
      <c r="K1" s="175">
        <f>M3</f>
        <v>1167.1699999999996</v>
      </c>
      <c r="L1" s="175"/>
      <c r="M1" s="141" t="s">
        <v>526</v>
      </c>
      <c r="N1" s="173">
        <f>M3/O3*365</f>
        <v>1.5491529090909084</v>
      </c>
      <c r="O1" s="174"/>
    </row>
    <row r="2" spans="1:15" s="53" customFormat="1" ht="17">
      <c r="A2" s="53" t="s">
        <v>561</v>
      </c>
      <c r="B2" s="53" t="s">
        <v>562</v>
      </c>
      <c r="C2" s="53" t="s">
        <v>436</v>
      </c>
      <c r="D2" s="66" t="s">
        <v>563</v>
      </c>
      <c r="E2" s="56" t="s">
        <v>564</v>
      </c>
      <c r="F2" s="118" t="s">
        <v>565</v>
      </c>
      <c r="G2" s="58" t="s">
        <v>566</v>
      </c>
      <c r="H2" s="59" t="s">
        <v>435</v>
      </c>
      <c r="I2" s="67" t="s">
        <v>525</v>
      </c>
      <c r="J2" s="66" t="s">
        <v>563</v>
      </c>
      <c r="K2" s="56" t="s">
        <v>564</v>
      </c>
      <c r="L2" s="118" t="s">
        <v>565</v>
      </c>
      <c r="M2" s="57" t="s">
        <v>566</v>
      </c>
      <c r="N2" s="59" t="s">
        <v>435</v>
      </c>
      <c r="O2" s="67" t="s">
        <v>525</v>
      </c>
    </row>
    <row r="3" spans="1:15" s="53" customFormat="1">
      <c r="A3" s="53" t="s">
        <v>455</v>
      </c>
      <c r="B3" s="170" t="s">
        <v>875</v>
      </c>
      <c r="C3" s="171" t="str">
        <f ca="1">TODAY()-C4&amp;" 天"</f>
        <v>196 天</v>
      </c>
      <c r="D3" s="68">
        <f>SUM(D4:D10090)</f>
        <v>22000</v>
      </c>
      <c r="E3" s="166"/>
      <c r="F3" s="119">
        <f>SUM(F4:F10090)</f>
        <v>17322.29</v>
      </c>
      <c r="G3" s="123">
        <f>SUM(G4:G10090)</f>
        <v>1322.29</v>
      </c>
      <c r="H3" s="172" t="str">
        <f>"当前 "&amp;COUNTIF(E4:E10004,"----")&amp;" 支"</f>
        <v>当前 6 支</v>
      </c>
      <c r="I3" s="69">
        <f>SUM(I4:I3004)</f>
        <v>326000</v>
      </c>
      <c r="J3" s="68">
        <f>SUM(J4:J10090)</f>
        <v>21000</v>
      </c>
      <c r="K3" s="166"/>
      <c r="L3" s="119">
        <f>SUM(L4:L10090)</f>
        <v>15167.169999999998</v>
      </c>
      <c r="M3" s="123">
        <f>SUM(M4:M10090)</f>
        <v>1167.1699999999996</v>
      </c>
      <c r="N3" s="172" t="str">
        <f>"当前 "&amp;COUNTIF(K4:K10004,"----")&amp;" 支"</f>
        <v>当前 7 支</v>
      </c>
      <c r="O3" s="69">
        <f>SUM(O4:O3004)</f>
        <v>275000</v>
      </c>
    </row>
    <row r="4" spans="1:15">
      <c r="A4">
        <v>113027</v>
      </c>
      <c r="B4" s="16" t="s">
        <v>438</v>
      </c>
      <c r="C4" s="52">
        <v>43634</v>
      </c>
      <c r="D4" s="65">
        <v>1000</v>
      </c>
      <c r="E4" s="61">
        <v>43656</v>
      </c>
      <c r="F4" s="120">
        <v>1019.3</v>
      </c>
      <c r="G4" s="124">
        <f>F4-D4</f>
        <v>19.299999999999955</v>
      </c>
      <c r="H4" s="63">
        <f>E4-C4</f>
        <v>22</v>
      </c>
      <c r="I4" s="70">
        <f>H4*D4</f>
        <v>22000</v>
      </c>
      <c r="J4" s="135" t="s">
        <v>542</v>
      </c>
      <c r="K4" s="136" t="s">
        <v>542</v>
      </c>
      <c r="L4" s="137" t="s">
        <v>542</v>
      </c>
      <c r="M4" s="137" t="s">
        <v>542</v>
      </c>
      <c r="N4" s="136" t="s">
        <v>542</v>
      </c>
      <c r="O4" s="138" t="s">
        <v>542</v>
      </c>
    </row>
    <row r="5" spans="1:15">
      <c r="A5">
        <v>113028</v>
      </c>
      <c r="B5" s="16" t="s">
        <v>437</v>
      </c>
      <c r="C5" s="52">
        <v>43636</v>
      </c>
      <c r="D5" s="65">
        <v>1000</v>
      </c>
      <c r="E5" s="61">
        <v>43654</v>
      </c>
      <c r="F5" s="121">
        <v>1201.76</v>
      </c>
      <c r="G5" s="124">
        <f>F5-D5</f>
        <v>201.76</v>
      </c>
      <c r="H5" s="63">
        <f>E5-C5</f>
        <v>18</v>
      </c>
      <c r="I5" s="70">
        <f t="shared" ref="I5" si="0">H5*D5</f>
        <v>18000</v>
      </c>
      <c r="J5" s="68">
        <v>1000</v>
      </c>
      <c r="K5" s="139">
        <v>43654</v>
      </c>
      <c r="L5" s="119">
        <v>1201.76</v>
      </c>
      <c r="M5" s="123">
        <f>L5-J5</f>
        <v>201.76</v>
      </c>
      <c r="N5" s="60">
        <f>K5-C5</f>
        <v>18</v>
      </c>
      <c r="O5" s="69">
        <f>N5*J5</f>
        <v>18000</v>
      </c>
    </row>
    <row r="6" spans="1:15">
      <c r="A6">
        <v>128070</v>
      </c>
      <c r="B6" s="16" t="s">
        <v>439</v>
      </c>
      <c r="C6" s="52">
        <v>43650</v>
      </c>
      <c r="D6" s="71">
        <v>2000</v>
      </c>
      <c r="E6" s="61">
        <v>43669</v>
      </c>
      <c r="F6" s="122">
        <v>1989.94</v>
      </c>
      <c r="G6" s="125">
        <v>-10.06</v>
      </c>
      <c r="H6" s="63">
        <f>E6-C6</f>
        <v>19</v>
      </c>
      <c r="I6" s="70">
        <f t="shared" ref="I6:I12" si="1">H6*D6</f>
        <v>38000</v>
      </c>
      <c r="J6" s="68">
        <v>1000</v>
      </c>
      <c r="K6" s="139">
        <v>43675</v>
      </c>
      <c r="L6" s="119">
        <v>1000</v>
      </c>
      <c r="M6" s="140">
        <f>L6-J6</f>
        <v>0</v>
      </c>
      <c r="N6" s="60">
        <f>K6-C6</f>
        <v>25</v>
      </c>
      <c r="O6" s="69">
        <f t="shared" ref="O6:O9" si="2">N6*J6</f>
        <v>25000</v>
      </c>
    </row>
    <row r="7" spans="1:15">
      <c r="A7">
        <v>113540</v>
      </c>
      <c r="B7" s="16" t="s">
        <v>471</v>
      </c>
      <c r="C7" s="52">
        <v>43663</v>
      </c>
      <c r="D7" s="126" t="s">
        <v>542</v>
      </c>
      <c r="E7" s="127" t="s">
        <v>542</v>
      </c>
      <c r="F7" s="128" t="s">
        <v>542</v>
      </c>
      <c r="G7" s="128" t="s">
        <v>542</v>
      </c>
      <c r="H7" s="127" t="s">
        <v>542</v>
      </c>
      <c r="I7" s="127" t="s">
        <v>542</v>
      </c>
      <c r="J7" s="68">
        <v>1000</v>
      </c>
      <c r="K7" s="139">
        <v>43682</v>
      </c>
      <c r="L7" s="119">
        <v>1004.6</v>
      </c>
      <c r="M7" s="123">
        <f>L7-J7</f>
        <v>4.6000000000000227</v>
      </c>
      <c r="N7" s="60">
        <f>K7-C7</f>
        <v>19</v>
      </c>
      <c r="O7" s="69">
        <f t="shared" si="2"/>
        <v>19000</v>
      </c>
    </row>
    <row r="8" spans="1:15">
      <c r="A8">
        <v>113541</v>
      </c>
      <c r="B8" s="16" t="s">
        <v>505</v>
      </c>
      <c r="C8" s="52">
        <v>43671</v>
      </c>
      <c r="D8" s="126" t="s">
        <v>542</v>
      </c>
      <c r="E8" s="127" t="s">
        <v>542</v>
      </c>
      <c r="F8" s="128" t="s">
        <v>542</v>
      </c>
      <c r="G8" s="128" t="s">
        <v>542</v>
      </c>
      <c r="H8" s="127" t="s">
        <v>542</v>
      </c>
      <c r="I8" s="127" t="s">
        <v>542</v>
      </c>
      <c r="J8" s="68">
        <v>1000</v>
      </c>
      <c r="K8" s="139">
        <v>43696</v>
      </c>
      <c r="L8" s="119">
        <v>1002.2</v>
      </c>
      <c r="M8" s="123">
        <f>L8-J8</f>
        <v>2.2000000000000455</v>
      </c>
      <c r="N8" s="60">
        <f>K8-C8</f>
        <v>25</v>
      </c>
      <c r="O8" s="69">
        <f t="shared" si="2"/>
        <v>25000</v>
      </c>
    </row>
    <row r="9" spans="1:15">
      <c r="A9">
        <v>113542</v>
      </c>
      <c r="B9" s="16" t="s">
        <v>524</v>
      </c>
      <c r="C9" s="52">
        <v>43682</v>
      </c>
      <c r="D9" s="126" t="s">
        <v>542</v>
      </c>
      <c r="E9" s="127" t="s">
        <v>542</v>
      </c>
      <c r="F9" s="128" t="s">
        <v>542</v>
      </c>
      <c r="G9" s="128" t="s">
        <v>542</v>
      </c>
      <c r="H9" s="127" t="s">
        <v>542</v>
      </c>
      <c r="I9" s="127" t="s">
        <v>542</v>
      </c>
      <c r="J9" s="68">
        <v>1000</v>
      </c>
      <c r="K9" s="139">
        <v>43700</v>
      </c>
      <c r="L9" s="119">
        <v>1039.79</v>
      </c>
      <c r="M9" s="123">
        <f>L9-J9</f>
        <v>39.789999999999964</v>
      </c>
      <c r="N9" s="60">
        <f>K9-C9</f>
        <v>18</v>
      </c>
      <c r="O9" s="69">
        <f t="shared" si="2"/>
        <v>18000</v>
      </c>
    </row>
    <row r="10" spans="1:15">
      <c r="A10">
        <v>123029</v>
      </c>
      <c r="B10" s="16" t="s">
        <v>560</v>
      </c>
      <c r="C10" s="52">
        <v>43697</v>
      </c>
      <c r="D10" s="129">
        <v>1000</v>
      </c>
      <c r="E10" s="130">
        <v>43718</v>
      </c>
      <c r="F10" s="131">
        <v>1188.76</v>
      </c>
      <c r="G10" s="132">
        <v>188.76</v>
      </c>
      <c r="H10" s="62">
        <f t="shared" ref="H10:H12" si="3">E10-C10</f>
        <v>21</v>
      </c>
      <c r="I10" s="133">
        <f t="shared" si="1"/>
        <v>21000</v>
      </c>
      <c r="J10" s="135" t="s">
        <v>542</v>
      </c>
      <c r="K10" s="136" t="s">
        <v>542</v>
      </c>
      <c r="L10" s="137" t="s">
        <v>542</v>
      </c>
      <c r="M10" s="137" t="s">
        <v>542</v>
      </c>
      <c r="N10" s="136" t="s">
        <v>542</v>
      </c>
      <c r="O10" s="138" t="s">
        <v>542</v>
      </c>
    </row>
    <row r="11" spans="1:15">
      <c r="A11">
        <v>128073</v>
      </c>
      <c r="B11" s="16" t="s">
        <v>569</v>
      </c>
      <c r="C11" s="52">
        <v>43703</v>
      </c>
      <c r="D11" s="126" t="s">
        <v>542</v>
      </c>
      <c r="E11" s="127" t="s">
        <v>542</v>
      </c>
      <c r="F11" s="128" t="s">
        <v>542</v>
      </c>
      <c r="G11" s="128" t="s">
        <v>542</v>
      </c>
      <c r="H11" s="127" t="s">
        <v>542</v>
      </c>
      <c r="I11" s="127" t="s">
        <v>542</v>
      </c>
      <c r="J11" s="68">
        <v>1000</v>
      </c>
      <c r="K11" s="139">
        <v>43719</v>
      </c>
      <c r="L11" s="119">
        <v>1116.03</v>
      </c>
      <c r="M11" s="123">
        <f t="shared" ref="M11" si="4">L11-J11</f>
        <v>116.02999999999997</v>
      </c>
      <c r="N11" s="60">
        <f t="shared" ref="N11" si="5">K11-C11</f>
        <v>16</v>
      </c>
      <c r="O11" s="69">
        <f t="shared" ref="O11" si="6">N11*J11</f>
        <v>16000</v>
      </c>
    </row>
    <row r="12" spans="1:15">
      <c r="A12">
        <v>113544</v>
      </c>
      <c r="B12" s="16" t="s">
        <v>667</v>
      </c>
      <c r="C12" s="52">
        <v>43732</v>
      </c>
      <c r="D12" s="129">
        <v>1000</v>
      </c>
      <c r="E12" s="130">
        <v>43752</v>
      </c>
      <c r="F12" s="131">
        <v>1139.8699999999999</v>
      </c>
      <c r="G12" s="132">
        <v>139.87</v>
      </c>
      <c r="H12" s="62">
        <f t="shared" si="3"/>
        <v>20</v>
      </c>
      <c r="I12" s="133">
        <f t="shared" si="1"/>
        <v>20000</v>
      </c>
      <c r="J12" s="68">
        <v>1000</v>
      </c>
      <c r="K12" s="139">
        <v>43752</v>
      </c>
      <c r="L12" s="119">
        <v>1146.3699999999999</v>
      </c>
      <c r="M12" s="123">
        <v>146.37</v>
      </c>
      <c r="N12" s="60">
        <f t="shared" ref="N12" si="7">K12-C12</f>
        <v>20</v>
      </c>
      <c r="O12" s="69">
        <f t="shared" ref="O12" si="8">N12*J12</f>
        <v>20000</v>
      </c>
    </row>
    <row r="13" spans="1:15">
      <c r="A13">
        <v>128077</v>
      </c>
      <c r="B13" s="16" t="s">
        <v>700</v>
      </c>
      <c r="C13" s="52">
        <v>43756</v>
      </c>
      <c r="D13" s="129">
        <v>1000</v>
      </c>
      <c r="E13" s="130">
        <v>43776</v>
      </c>
      <c r="F13" s="131">
        <v>1148.79</v>
      </c>
      <c r="G13" s="132">
        <f>F13-D13</f>
        <v>148.78999999999996</v>
      </c>
      <c r="H13" s="62">
        <f t="shared" ref="H13:H14" si="9">E13-C13</f>
        <v>20</v>
      </c>
      <c r="I13" s="133">
        <f t="shared" ref="I13:I14" si="10">H13*D13</f>
        <v>20000</v>
      </c>
      <c r="J13" s="135" t="s">
        <v>542</v>
      </c>
      <c r="K13" s="136" t="s">
        <v>542</v>
      </c>
      <c r="L13" s="137" t="s">
        <v>542</v>
      </c>
      <c r="M13" s="137" t="s">
        <v>542</v>
      </c>
      <c r="N13" s="136" t="s">
        <v>542</v>
      </c>
      <c r="O13" s="138" t="s">
        <v>542</v>
      </c>
    </row>
    <row r="14" spans="1:15">
      <c r="A14">
        <v>128079</v>
      </c>
      <c r="B14" s="16" t="s">
        <v>716</v>
      </c>
      <c r="C14" s="52">
        <v>43761</v>
      </c>
      <c r="D14" s="129">
        <v>1000</v>
      </c>
      <c r="E14" s="130">
        <v>43790</v>
      </c>
      <c r="F14" s="131">
        <v>1058.79</v>
      </c>
      <c r="G14" s="132">
        <f>F14-D14</f>
        <v>58.789999999999964</v>
      </c>
      <c r="H14" s="62">
        <f t="shared" si="9"/>
        <v>29</v>
      </c>
      <c r="I14" s="133">
        <f t="shared" si="10"/>
        <v>29000</v>
      </c>
      <c r="J14" s="135" t="s">
        <v>542</v>
      </c>
      <c r="K14" s="136" t="s">
        <v>542</v>
      </c>
      <c r="L14" s="137" t="s">
        <v>542</v>
      </c>
      <c r="M14" s="137" t="s">
        <v>542</v>
      </c>
      <c r="N14" s="136" t="s">
        <v>542</v>
      </c>
      <c r="O14" s="138" t="s">
        <v>542</v>
      </c>
    </row>
    <row r="15" spans="1:15">
      <c r="A15">
        <v>127014</v>
      </c>
      <c r="B15" s="16" t="s">
        <v>737</v>
      </c>
      <c r="C15" s="52">
        <v>43766</v>
      </c>
      <c r="D15" s="129">
        <v>1000</v>
      </c>
      <c r="E15" s="130">
        <v>43790</v>
      </c>
      <c r="F15" s="131">
        <v>1068.8800000000001</v>
      </c>
      <c r="G15" s="132">
        <f>F15-D15</f>
        <v>68.880000000000109</v>
      </c>
      <c r="H15" s="62">
        <f t="shared" ref="H15:H16" si="11">E15-C15</f>
        <v>24</v>
      </c>
      <c r="I15" s="133">
        <f t="shared" ref="I15:I16" si="12">H15*D15</f>
        <v>24000</v>
      </c>
      <c r="J15" s="135" t="s">
        <v>542</v>
      </c>
      <c r="K15" s="136" t="s">
        <v>542</v>
      </c>
      <c r="L15" s="137" t="s">
        <v>542</v>
      </c>
      <c r="M15" s="137" t="s">
        <v>542</v>
      </c>
      <c r="N15" s="136" t="s">
        <v>542</v>
      </c>
      <c r="O15" s="138" t="s">
        <v>542</v>
      </c>
    </row>
    <row r="16" spans="1:15">
      <c r="A16">
        <v>110059</v>
      </c>
      <c r="B16" s="16" t="s">
        <v>738</v>
      </c>
      <c r="C16" s="52">
        <v>43768</v>
      </c>
      <c r="D16" s="129">
        <v>3000</v>
      </c>
      <c r="E16" s="130">
        <v>43784</v>
      </c>
      <c r="F16" s="131">
        <v>3104.38</v>
      </c>
      <c r="G16" s="132">
        <f>F16-D16</f>
        <v>104.38000000000011</v>
      </c>
      <c r="H16" s="62">
        <f t="shared" si="11"/>
        <v>16</v>
      </c>
      <c r="I16" s="133">
        <f t="shared" si="12"/>
        <v>48000</v>
      </c>
      <c r="J16" s="68">
        <v>3000</v>
      </c>
      <c r="K16" s="139">
        <v>43784</v>
      </c>
      <c r="L16" s="119">
        <v>3125.37</v>
      </c>
      <c r="M16" s="123">
        <f>L16-J16</f>
        <v>125.36999999999989</v>
      </c>
      <c r="N16" s="60">
        <f t="shared" ref="N16" si="13">K16-C16</f>
        <v>16</v>
      </c>
      <c r="O16" s="69">
        <f t="shared" ref="O16" si="14">N16*J16</f>
        <v>48000</v>
      </c>
    </row>
    <row r="17" spans="1:15">
      <c r="A17">
        <v>113548</v>
      </c>
      <c r="B17" s="16" t="s">
        <v>739</v>
      </c>
      <c r="C17" s="52">
        <v>43768</v>
      </c>
      <c r="D17" s="126" t="s">
        <v>542</v>
      </c>
      <c r="E17" s="127" t="s">
        <v>542</v>
      </c>
      <c r="F17" s="128" t="s">
        <v>542</v>
      </c>
      <c r="G17" s="128" t="s">
        <v>542</v>
      </c>
      <c r="H17" s="127" t="s">
        <v>542</v>
      </c>
      <c r="I17" s="134" t="s">
        <v>542</v>
      </c>
      <c r="J17" s="68">
        <v>1000</v>
      </c>
      <c r="K17" s="139">
        <v>43791</v>
      </c>
      <c r="L17" s="119">
        <v>1109.78</v>
      </c>
      <c r="M17" s="123">
        <f>L17-J17</f>
        <v>109.77999999999997</v>
      </c>
      <c r="N17" s="60">
        <f t="shared" ref="N17" si="15">K17-C17</f>
        <v>23</v>
      </c>
      <c r="O17" s="69">
        <f t="shared" ref="O17" si="16">N17*J17</f>
        <v>23000</v>
      </c>
    </row>
    <row r="18" spans="1:15">
      <c r="A18">
        <v>123034</v>
      </c>
      <c r="B18" s="16" t="s">
        <v>780</v>
      </c>
      <c r="C18" s="52">
        <v>43775</v>
      </c>
      <c r="D18" s="65">
        <v>1000</v>
      </c>
      <c r="E18" s="130">
        <v>43797</v>
      </c>
      <c r="F18" s="131">
        <v>1029.92</v>
      </c>
      <c r="G18" s="132">
        <f>F18-D18</f>
        <v>29.920000000000073</v>
      </c>
      <c r="H18" s="62">
        <f t="shared" ref="H18" si="17">E18-C18</f>
        <v>22</v>
      </c>
      <c r="I18" s="133">
        <f t="shared" ref="I18" si="18">H18*D18</f>
        <v>22000</v>
      </c>
      <c r="J18" s="135" t="s">
        <v>542</v>
      </c>
      <c r="K18" s="136" t="s">
        <v>542</v>
      </c>
      <c r="L18" s="137" t="s">
        <v>542</v>
      </c>
      <c r="M18" s="137" t="s">
        <v>542</v>
      </c>
      <c r="N18" s="136" t="s">
        <v>542</v>
      </c>
      <c r="O18" s="138" t="s">
        <v>542</v>
      </c>
    </row>
    <row r="19" spans="1:15">
      <c r="A19">
        <v>123035</v>
      </c>
      <c r="B19" s="16" t="s">
        <v>796</v>
      </c>
      <c r="C19" s="52">
        <v>43787</v>
      </c>
      <c r="D19" s="65">
        <v>1000</v>
      </c>
      <c r="E19" s="130">
        <v>43808</v>
      </c>
      <c r="F19" s="131">
        <v>1088.8599999999999</v>
      </c>
      <c r="G19" s="132">
        <f>F19-D19</f>
        <v>88.8599999999999</v>
      </c>
      <c r="H19" s="62">
        <f t="shared" ref="H19" si="19">E19-C19</f>
        <v>21</v>
      </c>
      <c r="I19" s="133">
        <f t="shared" ref="I19" si="20">H19*D19</f>
        <v>21000</v>
      </c>
      <c r="J19" s="68">
        <v>1000</v>
      </c>
      <c r="K19" s="139">
        <v>43808</v>
      </c>
      <c r="L19" s="119">
        <v>1098.8499999999999</v>
      </c>
      <c r="M19" s="123">
        <f t="shared" ref="M19" si="21">L19-J19</f>
        <v>98.849999999999909</v>
      </c>
      <c r="N19" s="60">
        <f t="shared" ref="N19" si="22">K19-C19</f>
        <v>21</v>
      </c>
      <c r="O19" s="69">
        <f t="shared" ref="O19" si="23">N19*J19</f>
        <v>21000</v>
      </c>
    </row>
    <row r="20" spans="1:15">
      <c r="A20">
        <v>113550</v>
      </c>
      <c r="B20" s="16" t="s">
        <v>797</v>
      </c>
      <c r="C20" s="52">
        <v>43789</v>
      </c>
      <c r="D20" s="65">
        <v>1000</v>
      </c>
      <c r="E20" s="130">
        <v>43811</v>
      </c>
      <c r="F20" s="131">
        <v>1079.78</v>
      </c>
      <c r="G20" s="132">
        <f>F20-D20</f>
        <v>79.779999999999973</v>
      </c>
      <c r="H20" s="62">
        <f t="shared" ref="H20" si="24">E20-C20</f>
        <v>22</v>
      </c>
      <c r="I20" s="133">
        <f t="shared" ref="I20" si="25">H20*D20</f>
        <v>22000</v>
      </c>
      <c r="J20" s="135" t="s">
        <v>542</v>
      </c>
      <c r="K20" s="136" t="s">
        <v>542</v>
      </c>
      <c r="L20" s="137" t="s">
        <v>542</v>
      </c>
      <c r="M20" s="137" t="s">
        <v>542</v>
      </c>
      <c r="N20" s="136" t="s">
        <v>542</v>
      </c>
      <c r="O20" s="138" t="s">
        <v>542</v>
      </c>
    </row>
    <row r="21" spans="1:15">
      <c r="A21">
        <v>128081</v>
      </c>
      <c r="B21" s="16" t="s">
        <v>798</v>
      </c>
      <c r="C21" s="52">
        <v>43794</v>
      </c>
      <c r="D21" s="126" t="s">
        <v>542</v>
      </c>
      <c r="E21" s="127" t="s">
        <v>542</v>
      </c>
      <c r="F21" s="128" t="s">
        <v>542</v>
      </c>
      <c r="G21" s="128" t="s">
        <v>542</v>
      </c>
      <c r="H21" s="127" t="s">
        <v>542</v>
      </c>
      <c r="I21" s="134" t="s">
        <v>542</v>
      </c>
      <c r="J21" s="68">
        <v>1000</v>
      </c>
      <c r="K21" s="139">
        <v>43815</v>
      </c>
      <c r="L21" s="119">
        <v>1076.8699999999999</v>
      </c>
      <c r="M21" s="123">
        <f t="shared" ref="M21" si="26">L21-J21</f>
        <v>76.869999999999891</v>
      </c>
      <c r="N21" s="60">
        <f t="shared" ref="N21:N22" si="27">K21-C21</f>
        <v>21</v>
      </c>
      <c r="O21" s="69">
        <f t="shared" ref="O21:O22" si="28">N21*J21</f>
        <v>21000</v>
      </c>
    </row>
    <row r="22" spans="1:15">
      <c r="A22">
        <v>110062</v>
      </c>
      <c r="B22" s="16" t="s">
        <v>842</v>
      </c>
      <c r="C22" s="52">
        <v>43803</v>
      </c>
      <c r="D22" s="65">
        <v>1000</v>
      </c>
      <c r="E22" s="130">
        <v>43824</v>
      </c>
      <c r="F22" s="131">
        <v>1203.26</v>
      </c>
      <c r="G22" s="132">
        <f>F22-D22</f>
        <v>203.26</v>
      </c>
      <c r="H22" s="62">
        <f t="shared" ref="H22" si="29">E22-C22</f>
        <v>21</v>
      </c>
      <c r="I22" s="133">
        <f t="shared" ref="I22" si="30">H22*D22</f>
        <v>21000</v>
      </c>
      <c r="J22" s="65">
        <v>1000</v>
      </c>
      <c r="K22" s="130">
        <v>43824</v>
      </c>
      <c r="L22" s="131">
        <v>1245.55</v>
      </c>
      <c r="M22" s="132">
        <f>L22-J22</f>
        <v>245.54999999999995</v>
      </c>
      <c r="N22" s="60">
        <f t="shared" si="27"/>
        <v>21</v>
      </c>
      <c r="O22" s="133">
        <f t="shared" si="28"/>
        <v>21000</v>
      </c>
    </row>
    <row r="23" spans="1:15">
      <c r="A23">
        <v>123036</v>
      </c>
      <c r="B23" s="16" t="s">
        <v>858</v>
      </c>
      <c r="C23" s="52">
        <v>43812</v>
      </c>
      <c r="D23" s="65">
        <v>1000</v>
      </c>
      <c r="E23" s="167" t="s">
        <v>902</v>
      </c>
      <c r="F23" s="168" t="s">
        <v>902</v>
      </c>
      <c r="G23" s="168" t="s">
        <v>902</v>
      </c>
      <c r="H23" s="167" t="s">
        <v>902</v>
      </c>
      <c r="I23" s="169" t="s">
        <v>902</v>
      </c>
      <c r="J23" s="135" t="s">
        <v>542</v>
      </c>
      <c r="K23" s="136" t="s">
        <v>542</v>
      </c>
      <c r="L23" s="137" t="s">
        <v>542</v>
      </c>
      <c r="M23" s="137" t="s">
        <v>542</v>
      </c>
      <c r="N23" s="136" t="s">
        <v>542</v>
      </c>
      <c r="O23" s="138" t="s">
        <v>542</v>
      </c>
    </row>
    <row r="24" spans="1:15">
      <c r="A24">
        <v>110063</v>
      </c>
      <c r="B24" s="16" t="s">
        <v>876</v>
      </c>
      <c r="C24" s="52">
        <v>43816</v>
      </c>
      <c r="D24" s="126" t="s">
        <v>542</v>
      </c>
      <c r="E24" s="127" t="s">
        <v>542</v>
      </c>
      <c r="F24" s="128" t="s">
        <v>542</v>
      </c>
      <c r="G24" s="128" t="s">
        <v>542</v>
      </c>
      <c r="H24" s="127" t="s">
        <v>542</v>
      </c>
      <c r="I24" s="134" t="s">
        <v>542</v>
      </c>
      <c r="J24" s="68">
        <v>1000</v>
      </c>
      <c r="K24" s="167" t="s">
        <v>902</v>
      </c>
      <c r="L24" s="168" t="s">
        <v>902</v>
      </c>
      <c r="M24" s="168" t="s">
        <v>902</v>
      </c>
      <c r="N24" s="167" t="s">
        <v>902</v>
      </c>
      <c r="O24" s="169" t="s">
        <v>902</v>
      </c>
    </row>
    <row r="25" spans="1:15">
      <c r="A25" s="161">
        <v>113029</v>
      </c>
      <c r="B25" s="16" t="s">
        <v>879</v>
      </c>
      <c r="C25" s="52">
        <v>43817</v>
      </c>
      <c r="D25" s="65">
        <v>1000</v>
      </c>
      <c r="E25" s="167" t="s">
        <v>902</v>
      </c>
      <c r="F25" s="168" t="s">
        <v>902</v>
      </c>
      <c r="G25" s="168" t="s">
        <v>902</v>
      </c>
      <c r="H25" s="167" t="s">
        <v>902</v>
      </c>
      <c r="I25" s="169" t="s">
        <v>902</v>
      </c>
      <c r="J25" s="65">
        <v>1000</v>
      </c>
      <c r="K25" s="167" t="s">
        <v>902</v>
      </c>
      <c r="L25" s="168" t="s">
        <v>902</v>
      </c>
      <c r="M25" s="168" t="s">
        <v>902</v>
      </c>
      <c r="N25" s="167" t="s">
        <v>902</v>
      </c>
      <c r="O25" s="169" t="s">
        <v>902</v>
      </c>
    </row>
    <row r="26" spans="1:15">
      <c r="A26">
        <v>128084</v>
      </c>
      <c r="B26" s="16" t="s">
        <v>880</v>
      </c>
      <c r="C26" s="52">
        <v>43817</v>
      </c>
      <c r="D26" s="126" t="s">
        <v>542</v>
      </c>
      <c r="E26" s="127" t="s">
        <v>542</v>
      </c>
      <c r="F26" s="128" t="s">
        <v>542</v>
      </c>
      <c r="G26" s="128" t="s">
        <v>542</v>
      </c>
      <c r="H26" s="127" t="s">
        <v>542</v>
      </c>
      <c r="I26" s="134" t="s">
        <v>542</v>
      </c>
      <c r="J26" s="68">
        <v>1000</v>
      </c>
      <c r="K26" s="167" t="s">
        <v>902</v>
      </c>
      <c r="L26" s="168" t="s">
        <v>902</v>
      </c>
      <c r="M26" s="168" t="s">
        <v>902</v>
      </c>
      <c r="N26" s="167" t="s">
        <v>902</v>
      </c>
      <c r="O26" s="169" t="s">
        <v>902</v>
      </c>
    </row>
    <row r="27" spans="1:15">
      <c r="A27">
        <v>113555</v>
      </c>
      <c r="B27" s="16" t="s">
        <v>884</v>
      </c>
      <c r="C27" s="52">
        <v>43822</v>
      </c>
      <c r="D27" s="126" t="s">
        <v>542</v>
      </c>
      <c r="E27" s="127" t="s">
        <v>542</v>
      </c>
      <c r="F27" s="128" t="s">
        <v>542</v>
      </c>
      <c r="G27" s="128" t="s">
        <v>542</v>
      </c>
      <c r="H27" s="127" t="s">
        <v>542</v>
      </c>
      <c r="I27" s="134" t="s">
        <v>542</v>
      </c>
      <c r="J27" s="68">
        <v>1000</v>
      </c>
      <c r="K27" s="167" t="s">
        <v>902</v>
      </c>
      <c r="L27" s="168" t="s">
        <v>902</v>
      </c>
      <c r="M27" s="168" t="s">
        <v>902</v>
      </c>
      <c r="N27" s="167" t="s">
        <v>902</v>
      </c>
      <c r="O27" s="169" t="s">
        <v>902</v>
      </c>
    </row>
    <row r="28" spans="1:15">
      <c r="A28">
        <v>110064</v>
      </c>
      <c r="B28" s="16" t="s">
        <v>900</v>
      </c>
      <c r="C28" s="52">
        <v>43823</v>
      </c>
      <c r="D28" s="65">
        <v>1000</v>
      </c>
      <c r="E28" s="167" t="s">
        <v>902</v>
      </c>
      <c r="F28" s="168" t="s">
        <v>902</v>
      </c>
      <c r="G28" s="168" t="s">
        <v>902</v>
      </c>
      <c r="H28" s="167" t="s">
        <v>902</v>
      </c>
      <c r="I28" s="169" t="s">
        <v>902</v>
      </c>
      <c r="J28" s="65">
        <v>1000</v>
      </c>
      <c r="K28" s="167" t="s">
        <v>902</v>
      </c>
      <c r="L28" s="168" t="s">
        <v>902</v>
      </c>
      <c r="M28" s="168" t="s">
        <v>902</v>
      </c>
      <c r="N28" s="167" t="s">
        <v>902</v>
      </c>
      <c r="O28" s="169" t="s">
        <v>902</v>
      </c>
    </row>
    <row r="29" spans="1:15">
      <c r="A29">
        <v>113558</v>
      </c>
      <c r="B29" s="16" t="s">
        <v>901</v>
      </c>
      <c r="C29" s="52">
        <v>43824</v>
      </c>
      <c r="D29" s="65">
        <v>1000</v>
      </c>
      <c r="E29" s="167" t="s">
        <v>902</v>
      </c>
      <c r="F29" s="168" t="s">
        <v>902</v>
      </c>
      <c r="G29" s="168" t="s">
        <v>902</v>
      </c>
      <c r="H29" s="167" t="s">
        <v>902</v>
      </c>
      <c r="I29" s="169" t="s">
        <v>902</v>
      </c>
      <c r="J29" s="135" t="s">
        <v>542</v>
      </c>
      <c r="K29" s="136" t="s">
        <v>542</v>
      </c>
      <c r="L29" s="137" t="s">
        <v>542</v>
      </c>
      <c r="M29" s="137" t="s">
        <v>542</v>
      </c>
      <c r="N29" s="136" t="s">
        <v>542</v>
      </c>
      <c r="O29" s="138" t="s">
        <v>542</v>
      </c>
    </row>
    <row r="30" spans="1:15">
      <c r="A30">
        <v>128088</v>
      </c>
      <c r="B30" s="16" t="s">
        <v>903</v>
      </c>
      <c r="C30" s="52">
        <v>43825</v>
      </c>
      <c r="D30" s="126" t="s">
        <v>542</v>
      </c>
      <c r="E30" s="127" t="s">
        <v>542</v>
      </c>
      <c r="F30" s="128" t="s">
        <v>542</v>
      </c>
      <c r="G30" s="128" t="s">
        <v>542</v>
      </c>
      <c r="H30" s="127" t="s">
        <v>542</v>
      </c>
      <c r="I30" s="134" t="s">
        <v>542</v>
      </c>
      <c r="J30" s="68">
        <v>1000</v>
      </c>
      <c r="K30" s="167" t="s">
        <v>902</v>
      </c>
      <c r="L30" s="168" t="s">
        <v>902</v>
      </c>
      <c r="M30" s="168" t="s">
        <v>902</v>
      </c>
      <c r="N30" s="167" t="s">
        <v>902</v>
      </c>
      <c r="O30" s="169" t="s">
        <v>902</v>
      </c>
    </row>
    <row r="31" spans="1:15">
      <c r="A31">
        <v>128089</v>
      </c>
      <c r="B31" s="16" t="s">
        <v>904</v>
      </c>
      <c r="C31" s="52">
        <v>43829</v>
      </c>
      <c r="D31" s="65">
        <v>1000</v>
      </c>
      <c r="E31" s="167" t="s">
        <v>902</v>
      </c>
      <c r="F31" s="168" t="s">
        <v>902</v>
      </c>
      <c r="G31" s="168" t="s">
        <v>902</v>
      </c>
      <c r="H31" s="167" t="s">
        <v>902</v>
      </c>
      <c r="I31" s="169" t="s">
        <v>902</v>
      </c>
      <c r="J31" s="135" t="s">
        <v>542</v>
      </c>
      <c r="K31" s="136" t="s">
        <v>542</v>
      </c>
      <c r="L31" s="137" t="s">
        <v>542</v>
      </c>
      <c r="M31" s="137" t="s">
        <v>542</v>
      </c>
      <c r="N31" s="136" t="s">
        <v>542</v>
      </c>
      <c r="O31" s="138" t="s">
        <v>542</v>
      </c>
    </row>
    <row r="32" spans="1:15">
      <c r="A32">
        <v>128090</v>
      </c>
      <c r="B32" s="16" t="s">
        <v>920</v>
      </c>
      <c r="C32" s="52">
        <v>43830</v>
      </c>
      <c r="D32" s="65">
        <v>1000</v>
      </c>
      <c r="E32" s="167" t="s">
        <v>902</v>
      </c>
      <c r="F32" s="168" t="s">
        <v>902</v>
      </c>
      <c r="G32" s="168" t="s">
        <v>902</v>
      </c>
      <c r="H32" s="167" t="s">
        <v>902</v>
      </c>
      <c r="I32" s="169" t="s">
        <v>902</v>
      </c>
      <c r="J32" s="135" t="s">
        <v>542</v>
      </c>
      <c r="K32" s="136" t="s">
        <v>542</v>
      </c>
      <c r="L32" s="137" t="s">
        <v>542</v>
      </c>
      <c r="M32" s="137" t="s">
        <v>542</v>
      </c>
      <c r="N32" s="136" t="s">
        <v>542</v>
      </c>
      <c r="O32" s="138" t="s">
        <v>542</v>
      </c>
    </row>
    <row r="33" spans="1:15">
      <c r="A33">
        <v>128092</v>
      </c>
      <c r="B33" s="16" t="s">
        <v>921</v>
      </c>
      <c r="C33" s="52">
        <v>43832</v>
      </c>
      <c r="D33" s="126" t="s">
        <v>542</v>
      </c>
      <c r="E33" s="127" t="s">
        <v>542</v>
      </c>
      <c r="F33" s="128" t="s">
        <v>542</v>
      </c>
      <c r="G33" s="128" t="s">
        <v>542</v>
      </c>
      <c r="H33" s="127" t="s">
        <v>542</v>
      </c>
      <c r="I33" s="134" t="s">
        <v>542</v>
      </c>
      <c r="J33" s="68">
        <v>1000</v>
      </c>
      <c r="K33" s="167" t="s">
        <v>902</v>
      </c>
      <c r="L33" s="168" t="s">
        <v>902</v>
      </c>
      <c r="M33" s="168" t="s">
        <v>902</v>
      </c>
      <c r="N33" s="167" t="s">
        <v>902</v>
      </c>
      <c r="O33" s="169" t="s">
        <v>902</v>
      </c>
    </row>
    <row r="34" spans="1:15">
      <c r="C34" s="52"/>
      <c r="D34" s="65"/>
      <c r="E34" s="64"/>
      <c r="F34" s="121"/>
      <c r="G34" s="121"/>
      <c r="H34" s="63"/>
      <c r="I34" s="70"/>
      <c r="J34" s="65"/>
      <c r="K34" s="63"/>
      <c r="L34" s="121"/>
      <c r="M34" s="63"/>
      <c r="N34" s="63"/>
      <c r="O34" s="70"/>
    </row>
  </sheetData>
  <mergeCells count="4">
    <mergeCell ref="H1:I1"/>
    <mergeCell ref="N1:O1"/>
    <mergeCell ref="E1:F1"/>
    <mergeCell ref="K1:L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BEDA-A489-C54E-8964-97E93C44CDF1}">
  <dimension ref="A1:G7"/>
  <sheetViews>
    <sheetView workbookViewId="0">
      <selection activeCell="E10" sqref="E10"/>
    </sheetView>
  </sheetViews>
  <sheetFormatPr baseColWidth="10" defaultRowHeight="16"/>
  <cols>
    <col min="1" max="1" width="21" bestFit="1" customWidth="1"/>
    <col min="4" max="5" width="11.6640625" bestFit="1" customWidth="1"/>
    <col min="7" max="7" width="10" bestFit="1" customWidth="1"/>
  </cols>
  <sheetData>
    <row r="1" spans="1:7">
      <c r="A1" t="s">
        <v>814</v>
      </c>
      <c r="B1" t="s">
        <v>817</v>
      </c>
      <c r="C1" t="s">
        <v>823</v>
      </c>
      <c r="D1" t="s">
        <v>818</v>
      </c>
      <c r="E1" t="s">
        <v>819</v>
      </c>
      <c r="F1" t="s">
        <v>822</v>
      </c>
      <c r="G1" t="s">
        <v>824</v>
      </c>
    </row>
    <row r="2" spans="1:7">
      <c r="A2" t="s">
        <v>815</v>
      </c>
      <c r="B2">
        <v>10000</v>
      </c>
      <c r="C2">
        <v>10141.209999999999</v>
      </c>
      <c r="D2" s="51">
        <v>43637</v>
      </c>
      <c r="E2" s="51">
        <v>43825</v>
      </c>
      <c r="F2" s="32">
        <f ca="1">E2-TODAY()</f>
        <v>-5</v>
      </c>
      <c r="G2" s="4">
        <f ca="1">(C2-B2)/B2/((TODAY()-D2)/365)</f>
        <v>2.6705518134714858E-2</v>
      </c>
    </row>
    <row r="3" spans="1:7">
      <c r="A3" t="s">
        <v>816</v>
      </c>
      <c r="B3">
        <v>10000</v>
      </c>
      <c r="C3">
        <v>10303</v>
      </c>
      <c r="D3" s="51">
        <v>43508</v>
      </c>
      <c r="E3" s="51">
        <v>43808</v>
      </c>
      <c r="F3" s="32">
        <f t="shared" ref="F3:F7" ca="1" si="0">E3-TODAY()</f>
        <v>-22</v>
      </c>
      <c r="G3" s="4">
        <f t="shared" ref="G3:G7" ca="1" si="1">(C3-B3)/B3/((TODAY()-D3)/365)</f>
        <v>3.4346273291925467E-2</v>
      </c>
    </row>
    <row r="4" spans="1:7">
      <c r="A4" t="s">
        <v>820</v>
      </c>
      <c r="B4">
        <v>10000</v>
      </c>
      <c r="C4">
        <v>10000</v>
      </c>
      <c r="D4" s="51">
        <v>43504</v>
      </c>
      <c r="E4" s="51">
        <v>43873</v>
      </c>
      <c r="F4" s="32">
        <f t="shared" ca="1" si="0"/>
        <v>43</v>
      </c>
      <c r="G4" s="4">
        <f t="shared" ca="1" si="1"/>
        <v>0</v>
      </c>
    </row>
    <row r="5" spans="1:7">
      <c r="A5" t="s">
        <v>821</v>
      </c>
      <c r="B5">
        <v>10000</v>
      </c>
      <c r="C5">
        <v>10499.06</v>
      </c>
      <c r="D5" s="51">
        <v>43455</v>
      </c>
      <c r="E5" s="51">
        <v>43822</v>
      </c>
      <c r="F5" s="32">
        <f t="shared" ca="1" si="0"/>
        <v>-8</v>
      </c>
      <c r="G5" s="4">
        <f t="shared" ca="1" si="1"/>
        <v>4.8575173333333277E-2</v>
      </c>
    </row>
    <row r="6" spans="1:7">
      <c r="A6" t="s">
        <v>816</v>
      </c>
      <c r="B6">
        <v>10000</v>
      </c>
      <c r="C6">
        <v>10587.82</v>
      </c>
      <c r="D6" s="51">
        <v>43277</v>
      </c>
      <c r="E6" s="51">
        <v>43816</v>
      </c>
      <c r="F6" s="32">
        <f t="shared" ca="1" si="0"/>
        <v>-14</v>
      </c>
      <c r="G6" s="4">
        <f t="shared" ca="1" si="1"/>
        <v>3.8798245931283885E-2</v>
      </c>
    </row>
    <row r="7" spans="1:7">
      <c r="A7" t="s">
        <v>816</v>
      </c>
      <c r="B7">
        <v>20000</v>
      </c>
      <c r="C7">
        <v>21409.5</v>
      </c>
      <c r="D7" s="51">
        <v>43193</v>
      </c>
      <c r="E7" s="51">
        <v>43822</v>
      </c>
      <c r="F7" s="32">
        <f t="shared" ca="1" si="0"/>
        <v>-8</v>
      </c>
      <c r="G7" s="4">
        <f t="shared" ca="1" si="1"/>
        <v>4.0382064364207215E-2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16"/>
  <sheetViews>
    <sheetView workbookViewId="0">
      <selection activeCell="C6" sqref="C6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773</v>
      </c>
      <c r="G2" s="47"/>
      <c r="H2" s="47" t="s">
        <v>775</v>
      </c>
      <c r="I2" s="47"/>
      <c r="J2" s="47" t="s">
        <v>407</v>
      </c>
      <c r="K2" s="47"/>
    </row>
    <row r="3" spans="2:14">
      <c r="B3" s="47" t="s">
        <v>408</v>
      </c>
      <c r="C3" s="47">
        <v>1.5</v>
      </c>
      <c r="D3" s="47" t="s">
        <v>409</v>
      </c>
      <c r="E3" s="49">
        <v>1.5</v>
      </c>
      <c r="F3" s="47" t="s">
        <v>778</v>
      </c>
      <c r="G3" s="47">
        <v>1.5</v>
      </c>
      <c r="H3" s="47" t="s">
        <v>776</v>
      </c>
      <c r="I3" s="47">
        <v>1.5</v>
      </c>
      <c r="J3" s="47" t="s">
        <v>772</v>
      </c>
      <c r="K3" s="47">
        <v>1.5</v>
      </c>
      <c r="M3">
        <f>96946.96-85934</f>
        <v>11012.960000000006</v>
      </c>
    </row>
    <row r="4" spans="2:14">
      <c r="B4" s="47" t="s">
        <v>717</v>
      </c>
      <c r="C4" s="47">
        <v>1.3</v>
      </c>
      <c r="D4" s="47" t="s">
        <v>431</v>
      </c>
      <c r="E4" s="47">
        <v>1.2</v>
      </c>
      <c r="F4" s="47" t="s">
        <v>410</v>
      </c>
      <c r="G4" s="47">
        <v>1.2</v>
      </c>
      <c r="H4" s="47" t="s">
        <v>774</v>
      </c>
      <c r="I4" s="47">
        <v>1</v>
      </c>
      <c r="J4" s="47" t="s">
        <v>411</v>
      </c>
      <c r="K4" s="47">
        <v>1.3</v>
      </c>
      <c r="M4">
        <f>M3-167.69</f>
        <v>10845.270000000006</v>
      </c>
      <c r="N4" t="s">
        <v>570</v>
      </c>
    </row>
    <row r="5" spans="2:14">
      <c r="B5" s="47" t="s">
        <v>718</v>
      </c>
      <c r="C5" s="47">
        <v>1.1000000000000001</v>
      </c>
      <c r="D5" s="50" t="s">
        <v>432</v>
      </c>
      <c r="E5" s="47">
        <v>1</v>
      </c>
      <c r="F5" s="47" t="s">
        <v>826</v>
      </c>
      <c r="G5" s="47">
        <v>1.1000000000000001</v>
      </c>
      <c r="H5" s="47" t="s">
        <v>777</v>
      </c>
      <c r="I5" s="47">
        <v>0</v>
      </c>
      <c r="J5" s="47" t="s">
        <v>433</v>
      </c>
      <c r="K5" s="47">
        <v>1.1000000000000001</v>
      </c>
      <c r="M5">
        <f>11000-M4</f>
        <v>154.72999999999411</v>
      </c>
      <c r="N5" t="s">
        <v>571</v>
      </c>
    </row>
    <row r="6" spans="2:14">
      <c r="B6" s="116" t="s">
        <v>719</v>
      </c>
      <c r="C6" s="116">
        <v>1</v>
      </c>
      <c r="D6" s="48" t="s">
        <v>683</v>
      </c>
      <c r="E6" s="47">
        <v>0.8</v>
      </c>
      <c r="F6" s="47" t="s">
        <v>413</v>
      </c>
      <c r="G6" s="47">
        <v>1</v>
      </c>
      <c r="H6" s="47"/>
      <c r="I6" s="47"/>
      <c r="J6" s="47" t="s">
        <v>434</v>
      </c>
      <c r="K6" s="47">
        <v>0.9</v>
      </c>
    </row>
    <row r="7" spans="2:14">
      <c r="B7" s="116" t="s">
        <v>720</v>
      </c>
      <c r="C7" s="116">
        <v>0.9</v>
      </c>
      <c r="D7" s="47" t="s">
        <v>684</v>
      </c>
      <c r="E7" s="47">
        <v>0.5</v>
      </c>
      <c r="F7" s="47" t="s">
        <v>825</v>
      </c>
      <c r="G7" s="47">
        <v>0.9</v>
      </c>
      <c r="H7" s="47"/>
      <c r="I7" s="47"/>
      <c r="J7" s="47" t="s">
        <v>544</v>
      </c>
      <c r="K7" s="47">
        <v>0.8</v>
      </c>
    </row>
    <row r="8" spans="2:14">
      <c r="B8" s="116" t="s">
        <v>412</v>
      </c>
      <c r="C8" s="116">
        <v>0.8</v>
      </c>
      <c r="F8" s="47" t="s">
        <v>415</v>
      </c>
      <c r="G8" s="47">
        <v>0.8</v>
      </c>
      <c r="J8" s="47" t="s">
        <v>543</v>
      </c>
      <c r="K8" s="47">
        <v>0.5</v>
      </c>
    </row>
    <row r="9" spans="2:14">
      <c r="B9" s="116" t="s">
        <v>721</v>
      </c>
      <c r="C9" s="116">
        <v>0.5</v>
      </c>
      <c r="F9" s="47" t="s">
        <v>779</v>
      </c>
      <c r="G9" s="47">
        <v>0.5</v>
      </c>
    </row>
    <row r="10" spans="2:14">
      <c r="B10" s="116" t="s">
        <v>414</v>
      </c>
      <c r="C10" s="116">
        <v>0</v>
      </c>
    </row>
    <row r="13" spans="2:14">
      <c r="G13" s="47"/>
      <c r="H13" s="47"/>
    </row>
    <row r="14" spans="2:14">
      <c r="G14" s="47"/>
      <c r="H14" s="47"/>
    </row>
    <row r="15" spans="2:14">
      <c r="G15" s="47"/>
      <c r="H15" s="47"/>
    </row>
    <row r="16" spans="2:14">
      <c r="G16" s="47"/>
      <c r="H16" s="4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J11" sqref="J11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.6640625" customWidth="1"/>
  </cols>
  <sheetData>
    <row r="1" spans="1:10" ht="34" customHeight="1">
      <c r="A1" s="53" t="s">
        <v>572</v>
      </c>
      <c r="B1" s="115" t="s">
        <v>638</v>
      </c>
      <c r="C1" s="53" t="s">
        <v>573</v>
      </c>
      <c r="D1" s="53" t="s">
        <v>574</v>
      </c>
      <c r="E1" s="53" t="s">
        <v>575</v>
      </c>
      <c r="F1" s="53" t="s">
        <v>576</v>
      </c>
      <c r="G1" s="53" t="s">
        <v>577</v>
      </c>
      <c r="H1" s="53" t="s">
        <v>595</v>
      </c>
      <c r="I1" s="53" t="s">
        <v>578</v>
      </c>
      <c r="J1" s="53" t="s">
        <v>639</v>
      </c>
    </row>
    <row r="2" spans="1:10">
      <c r="A2" s="73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73">
        <v>43654</v>
      </c>
      <c r="B3" t="s">
        <v>579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73">
        <v>43656</v>
      </c>
      <c r="B4">
        <v>1</v>
      </c>
      <c r="C4">
        <v>5.76</v>
      </c>
      <c r="D4">
        <v>6000</v>
      </c>
      <c r="E4">
        <v>9.33</v>
      </c>
      <c r="F4">
        <f t="shared" ref="F4:F7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73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73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:G7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73">
        <v>43801</v>
      </c>
      <c r="B7">
        <v>1</v>
      </c>
      <c r="C7">
        <v>5.5</v>
      </c>
      <c r="D7">
        <v>12900</v>
      </c>
      <c r="E7">
        <v>19.21</v>
      </c>
      <c r="F7">
        <f t="shared" si="1"/>
        <v>70969.210000000006</v>
      </c>
      <c r="G7">
        <f t="shared" si="5"/>
        <v>12900</v>
      </c>
      <c r="H7">
        <f t="shared" ref="H7" si="6">H6+F7</f>
        <v>162110.13</v>
      </c>
      <c r="I7">
        <f t="shared" ref="I7" si="7">G7+I6</f>
        <v>29000</v>
      </c>
      <c r="J7" s="3">
        <f t="shared" ref="J7" si="8">H7/I7</f>
        <v>5.5900044827586211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hs300</vt:lpstr>
      <vt:lpstr>zz500</vt:lpstr>
      <vt:lpstr>创业板回测</vt:lpstr>
      <vt:lpstr>hs300（原始）</vt:lpstr>
      <vt:lpstr>zz500(原始)</vt:lpstr>
      <vt:lpstr>可转债收益</vt:lpstr>
      <vt:lpstr>支付宝定期理财数据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2019-12-31T13:16:09Z</dcterms:modified>
</cp:coreProperties>
</file>