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0" name="_xlnm._FilterDatabase" vbProcedure="false">hs300!$A$1:$AB$1</definedName>
    <definedName function="false" hidden="true" localSheetId="3" name="_xlnm._FilterDatabase" vbProcedure="false">'hs300（原始）'!$A$1:$X$1</definedName>
    <definedName function="false" hidden="true" localSheetId="1" name="_xlnm._FilterDatabase" vbProcedure="false">zz500!$A$1:$AB$1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1" name="F" vbProcedure="false">zz500!$H$36:$H$51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<sst xmlns="http://schemas.openxmlformats.org/spreadsheetml/2006/main" count="2733" uniqueCount="1068">
  <si>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</si>
  <si>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</si>
  <si>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</si>
  <si>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</si>
  <si>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</si>
  <si>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</si>
  <si>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</si>
  <si>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</si>
  <si>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</si>
  <si>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</si>
  <si>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</si>
  <si>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</si>
  <si>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</si>
  <si>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</si>
  <si>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</si>
  <si>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</si>
  <si>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</si>
  <si>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</si>
  <si>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</si>
  <si>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</si>
  <si>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</si>
  <si>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</si>
  <si>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</si>
  <si>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</si>
  <si>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</si>
  <si>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</si>
  <si>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</si>
  <si>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</si>
  <si>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</si>
  <si>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</si>
  <si>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</si>
  <si>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</si>
  <si>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</si>
  <si>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</si>
  <si>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</si>
  <si>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</si>
  <si>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</si>
  <si>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</si>
  <si>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</si>
  <si>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</si>
  <si>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</si>
  <si>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</si>
  <si>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</si>
  <si>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</si>
  <si>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</si>
  <si>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</si>
  <si>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</si>
  <si>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</si>
  <si>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</si>
  <si>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</si>
  <si>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</si>
  <si>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</si>
  <si>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</si>
  <si>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</si>
  <si>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</si>
  <si>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</si>
  <si>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</si>
  <si>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</si>
  <si>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</si>
  <si>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</si>
  <si>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</si>
  <si>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</si>
  <si>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</si>
  <si>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</si>
  <si>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</si>
  <si>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</si>
  <si>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</si>
  <si>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</si>
  <si>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</si>
  <si>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</si>
  <si>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</si>
  <si>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</si>
  <si>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</si>
  <si>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</si>
  <si>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</si>
  <si>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</si>
  <si>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</si>
  <si>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</si>
  <si>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</si>
  <si>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</si>
  <si>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t xml:space="preserve">出售</t>
  </si>
  <si>
    <r>
      <rPr>
        <sz val="8"/>
        <color rgb="FF000000"/>
        <rFont val="DengXian"/>
        <family val="4"/>
        <charset val="134"/>
      </rPr>
      <t xml:space="preserve">20190211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</si>
  <si>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</si>
  <si>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</si>
  <si>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</si>
  <si>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</si>
  <si>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</si>
  <si>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</si>
  <si>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</si>
  <si>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</si>
  <si>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</si>
  <si>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</si>
  <si>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</si>
  <si>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</si>
  <si>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</si>
  <si>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</si>
  <si>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</si>
  <si>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</si>
  <si>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</si>
  <si>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</si>
  <si>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</si>
  <si>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</si>
  <si>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</si>
  <si>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</si>
  <si>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</si>
  <si>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</si>
  <si>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</si>
  <si>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</si>
  <si>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</si>
  <si>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</si>
  <si>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</si>
  <si>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</si>
  <si>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</si>
  <si>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</si>
  <si>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</si>
  <si>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</si>
  <si>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</si>
  <si>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</si>
  <si>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</si>
  <si>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</si>
  <si>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</si>
  <si>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</si>
  <si>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</si>
  <si>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</si>
  <si>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</si>
  <si>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</si>
  <si>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</si>
  <si>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</si>
  <si>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</si>
  <si>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</si>
  <si>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</si>
  <si>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</si>
  <si>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</si>
  <si>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</si>
  <si>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</si>
  <si>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</si>
  <si>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</si>
  <si>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</si>
  <si>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</si>
  <si>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</si>
  <si>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</si>
  <si>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</si>
  <si>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</si>
  <si>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</si>
  <si>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</si>
  <si>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</si>
  <si>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</si>
  <si>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</si>
  <si>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</si>
  <si>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</si>
  <si>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</si>
  <si>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</si>
  <si>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</si>
  <si>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</si>
  <si>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</si>
  <si>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</si>
  <si>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</si>
  <si>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</si>
  <si>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</si>
  <si>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</si>
  <si>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</si>
  <si>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</si>
  <si>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</si>
  <si>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</si>
  <si>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</si>
  <si>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</si>
  <si>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</si>
  <si>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</si>
  <si>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</si>
  <si>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</si>
  <si>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</si>
  <si>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</si>
  <si>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</si>
  <si>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</si>
  <si>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</si>
  <si>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</si>
  <si>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</si>
  <si>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</si>
  <si>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</si>
  <si>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</si>
  <si>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</si>
  <si>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</si>
  <si>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</si>
  <si>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</si>
  <si>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</si>
  <si>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</si>
  <si>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</si>
  <si>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</si>
  <si>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</si>
  <si>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</si>
  <si>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</si>
  <si>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</si>
  <si>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</si>
  <si>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</si>
  <si>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</si>
  <si>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</si>
  <si>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</si>
  <si>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</si>
  <si>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</si>
  <si>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</si>
  <si>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</si>
  <si>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</si>
  <si>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</si>
  <si>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</si>
  <si>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</si>
  <si>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</si>
  <si>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</si>
  <si>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</si>
  <si>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</si>
  <si>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</si>
  <si>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</si>
  <si>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</si>
  <si>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</si>
  <si>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</si>
  <si>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</si>
  <si>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</si>
  <si>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</si>
  <si>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</si>
  <si>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</si>
  <si>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</si>
  <si>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</si>
  <si>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</si>
  <si>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</si>
  <si>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</si>
  <si>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</si>
  <si>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</si>
  <si>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</si>
  <si>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</si>
  <si>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</si>
  <si>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</si>
  <si>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</si>
  <si>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</si>
  <si>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</si>
  <si>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</si>
  <si>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</si>
  <si>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</si>
  <si>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</si>
  <si>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</si>
  <si>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</si>
  <si>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</si>
  <si>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</si>
  <si>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</si>
  <si>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</si>
  <si>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</si>
  <si>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</si>
  <si>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</si>
  <si>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</si>
  <si>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</si>
  <si>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</si>
  <si>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</si>
  <si>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</si>
  <si>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</si>
  <si>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</si>
  <si>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</si>
  <si>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</si>
  <si>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</si>
  <si>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</si>
  <si>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</si>
  <si>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</si>
  <si>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</si>
  <si>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</si>
  <si>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</si>
  <si>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</si>
  <si>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</si>
  <si>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</si>
  <si>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</si>
  <si>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</si>
  <si>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</si>
  <si>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</si>
  <si>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</si>
  <si>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</si>
  <si>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</si>
  <si>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</si>
  <si>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</si>
  <si>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</si>
  <si>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</si>
  <si>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</si>
  <si>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</si>
  <si>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</si>
  <si>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</si>
  <si>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</si>
  <si>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</si>
  <si>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</si>
  <si>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</si>
  <si>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</si>
  <si>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</si>
  <si>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</si>
  <si>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</si>
  <si>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</si>
  <si>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</si>
  <si>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</si>
  <si>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</si>
  <si>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</si>
  <si>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</si>
  <si>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</si>
  <si>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</si>
  <si>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</si>
  <si>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</si>
  <si>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</si>
  <si>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</si>
  <si>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</si>
  <si>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</si>
  <si>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</si>
  <si>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</si>
  <si>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</si>
  <si>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</si>
  <si>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</si>
  <si>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</si>
  <si>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</si>
  <si>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</si>
  <si>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</si>
  <si>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</si>
  <si>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</si>
  <si>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</si>
  <si>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</si>
  <si>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</si>
  <si>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</si>
  <si>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</si>
  <si>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</si>
  <si>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</si>
  <si>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</si>
  <si>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</si>
  <si>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</si>
  <si>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</si>
  <si>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</si>
  <si>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</si>
  <si>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</si>
  <si>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</si>
  <si>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</si>
  <si>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</si>
  <si>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</si>
  <si>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</si>
  <si>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</si>
  <si>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</si>
  <si>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</si>
  <si>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</si>
  <si>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</si>
  <si>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</si>
  <si>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</si>
  <si>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</si>
  <si>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</si>
  <si>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</si>
  <si>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</si>
  <si>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</si>
  <si>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</si>
  <si>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</si>
  <si>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</si>
  <si>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</si>
  <si>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</si>
  <si>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</si>
  <si>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</si>
  <si>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</si>
  <si>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</si>
  <si>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</si>
  <si>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</si>
  <si>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</si>
  <si>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</si>
  <si>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</si>
  <si>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</si>
  <si>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</si>
  <si>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</si>
  <si>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</si>
  <si>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</si>
  <si>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</si>
  <si>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</si>
  <si>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</si>
  <si>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</si>
  <si>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</si>
  <si>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</si>
  <si>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</si>
  <si>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</si>
  <si>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</si>
  <si>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</si>
  <si>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</si>
  <si>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</si>
  <si>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</si>
  <si>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</si>
  <si>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</si>
  <si>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</si>
  <si>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</si>
  <si>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</si>
  <si>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</si>
  <si>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</si>
  <si>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</si>
  <si>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</si>
  <si>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</si>
  <si>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</si>
  <si>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</si>
  <si>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</si>
  <si>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</si>
  <si>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</si>
  <si>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</si>
  <si>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</si>
  <si>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</si>
  <si>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</si>
  <si>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</si>
  <si>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</si>
  <si>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</si>
  <si>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</si>
  <si>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</si>
  <si>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</si>
  <si>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</si>
  <si>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</si>
  <si>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</si>
  <si>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</si>
  <si>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</si>
  <si>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</si>
  <si>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</si>
  <si>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</si>
  <si>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</si>
  <si>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</si>
  <si>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</si>
  <si>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</si>
  <si>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</si>
  <si>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</si>
  <si>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</si>
  <si>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</si>
  <si>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</si>
  <si>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</si>
  <si>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</si>
  <si>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</si>
  <si>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</si>
  <si>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</si>
  <si>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</si>
  <si>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</si>
  <si>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</si>
  <si>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</si>
  <si>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</si>
  <si>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</si>
  <si>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</si>
  <si>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</si>
  <si>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</si>
  <si>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</si>
  <si>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</si>
  <si>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</si>
  <si>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</si>
  <si>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</si>
  <si>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</si>
  <si>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</si>
  <si>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</si>
  <si>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</si>
  <si>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</si>
  <si>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</si>
  <si>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</si>
  <si>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</si>
  <si>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</si>
  <si>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</si>
  <si>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</si>
  <si>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</si>
  <si>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</si>
  <si>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</si>
  <si>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</si>
  <si>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</si>
  <si>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</si>
  <si>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</si>
  <si>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</si>
  <si>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</si>
  <si>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</si>
  <si>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</si>
  <si>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</si>
  <si>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</si>
  <si>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</si>
  <si>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</si>
  <si>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</si>
  <si>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</si>
  <si>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</si>
  <si>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</si>
  <si>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</si>
  <si>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</si>
  <si>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</si>
  <si>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</si>
  <si>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</si>
  <si>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</si>
  <si>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</si>
  <si>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</si>
  <si>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</si>
  <si>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</si>
  <si>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</si>
  <si>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</si>
  <si>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</si>
  <si>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</si>
  <si>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</si>
  <si>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</si>
  <si>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</si>
  <si>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</si>
  <si>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</si>
  <si>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</si>
  <si>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</si>
  <si>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</si>
  <si>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</si>
  <si>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</si>
  <si>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</si>
  <si>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</si>
  <si>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</si>
  <si>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</si>
  <si>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</si>
  <si>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</si>
  <si>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</si>
  <si>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</si>
  <si>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</si>
  <si>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</si>
  <si>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</si>
  <si>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</si>
  <si>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</si>
  <si>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</si>
  <si>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</si>
  <si>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</si>
  <si>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</si>
  <si>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</si>
  <si>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</si>
  <si>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</si>
  <si>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</si>
  <si>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</si>
  <si>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</si>
  <si>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</si>
  <si>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</si>
  <si>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</si>
  <si>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</si>
  <si>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达成</t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</si>
  <si>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</si>
  <si>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</si>
  <si>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</si>
  <si>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</si>
  <si>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</si>
  <si>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</si>
  <si>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</si>
  <si>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</si>
  <si>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</si>
  <si>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</si>
  <si>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</si>
  <si>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</si>
  <si>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</si>
  <si>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</si>
  <si>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</si>
  <si>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</si>
  <si>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</si>
  <si>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</si>
  <si>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</si>
  <si>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</si>
  <si>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</si>
  <si>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</si>
  <si>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</si>
  <si>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</si>
  <si>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</si>
  <si>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</si>
  <si>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</si>
  <si>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</si>
  <si>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</si>
  <si>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</si>
  <si>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</si>
  <si>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</si>
  <si>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</si>
  <si>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</si>
  <si>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</si>
  <si>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</si>
  <si>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</si>
  <si>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</si>
  <si>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</si>
  <si>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</si>
  <si>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</si>
  <si>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</si>
  <si>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</si>
  <si>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</si>
  <si>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</si>
  <si>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</si>
  <si>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</si>
  <si>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</si>
  <si>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</si>
  <si>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</si>
  <si>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</si>
  <si>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</si>
  <si>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</si>
  <si>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</si>
  <si>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</si>
  <si>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</si>
  <si>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</si>
  <si>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</si>
  <si>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</si>
  <si>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</si>
  <si>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</si>
  <si>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</si>
  <si>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</si>
  <si>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</si>
  <si>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</si>
  <si>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</si>
  <si>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</si>
  <si>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</si>
  <si>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</si>
  <si>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</si>
  <si>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</si>
  <si>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</si>
  <si>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</si>
  <si>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</si>
  <si>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</si>
  <si>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</si>
  <si>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</si>
  <si>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</si>
  <si>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</si>
  <si>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</si>
  <si>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</si>
  <si>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</si>
  <si>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</si>
  <si>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</si>
  <si>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</si>
  <si>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</si>
  <si>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</si>
  <si>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</si>
  <si>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</si>
  <si>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</si>
  <si>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</si>
  <si>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</si>
  <si>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</si>
  <si>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</si>
  <si>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</si>
  <si>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</si>
  <si>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</si>
  <si>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</si>
  <si>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</si>
  <si>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</si>
  <si>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</si>
  <si>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</si>
  <si>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</si>
  <si>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</si>
  <si>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</si>
  <si>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</si>
  <si>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</si>
  <si>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</si>
  <si>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</si>
  <si>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</si>
  <si>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</si>
  <si>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</si>
  <si>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</si>
  <si>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</si>
  <si>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</si>
  <si>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</si>
  <si>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</si>
  <si>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</si>
  <si>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</si>
  <si>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</si>
  <si>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</si>
  <si>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</si>
  <si>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</si>
  <si>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t xml:space="preserve">DT_ZZ500_20190524</t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</si>
  <si>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</si>
  <si>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</si>
  <si>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</si>
  <si>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</si>
  <si>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</si>
  <si>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</si>
  <si>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</si>
  <si>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</si>
  <si>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</si>
  <si>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</si>
  <si>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</si>
  <si>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</si>
  <si>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</si>
  <si>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</si>
  <si>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</si>
  <si>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</si>
  <si>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</si>
  <si>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</si>
  <si>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</si>
  <si>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</si>
  <si>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</si>
  <si>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</si>
  <si>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</si>
  <si>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</si>
  <si>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</si>
  <si>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</si>
  <si>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</si>
  <si>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</si>
  <si>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</si>
  <si>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</si>
  <si>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</si>
  <si>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</si>
  <si>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</si>
  <si>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</si>
  <si>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</si>
  <si>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</si>
  <si>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</si>
  <si>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</si>
  <si>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</si>
  <si>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</si>
  <si>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</si>
  <si>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</si>
  <si>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</si>
  <si>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</si>
  <si>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</si>
  <si>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</si>
  <si>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</si>
  <si>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</si>
  <si>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</si>
  <si>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</si>
  <si>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</si>
  <si>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</si>
  <si>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</si>
  <si>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</si>
  <si>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</si>
  <si>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</si>
  <si>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</si>
  <si>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DT_ZZ500_20190815</t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</si>
  <si>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</si>
  <si>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</si>
  <si>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</si>
  <si>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</si>
  <si>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</si>
  <si>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</si>
  <si>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</si>
  <si>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</si>
  <si>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</si>
  <si>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</si>
  <si>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</si>
  <si>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</si>
  <si>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</si>
  <si>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</si>
  <si>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</si>
  <si>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</si>
  <si>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</si>
  <si>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</si>
  <si>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</si>
  <si>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</si>
  <si>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</si>
  <si>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</si>
  <si>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</si>
  <si>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</si>
  <si>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</si>
  <si>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</si>
  <si>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</si>
  <si>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</si>
  <si>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</si>
  <si>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</si>
  <si>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</si>
  <si>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</si>
  <si>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</si>
  <si>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</si>
  <si>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</si>
  <si>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</si>
  <si>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</si>
  <si>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</si>
  <si>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</si>
  <si>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</si>
  <si>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</si>
  <si>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</si>
  <si>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</si>
  <si>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</si>
  <si>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</si>
  <si>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</si>
  <si>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</si>
  <si>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</si>
  <si>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</si>
  <si>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</si>
  <si>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</si>
  <si>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</si>
  <si>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</si>
  <si>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</si>
  <si>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</si>
  <si>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</si>
  <si>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</si>
  <si>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</si>
  <si>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</si>
  <si>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</si>
  <si>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</si>
  <si>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</si>
  <si>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</si>
  <si>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</si>
  <si>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</si>
  <si>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</si>
  <si>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</si>
  <si>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</si>
  <si>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</si>
  <si>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</si>
  <si>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</si>
  <si>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</si>
  <si>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</si>
  <si>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</si>
  <si>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</si>
  <si>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</si>
  <si>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</si>
  <si>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</si>
  <si>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</si>
  <si>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</si>
  <si>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</si>
  <si>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</si>
  <si>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</si>
  <si>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</si>
  <si>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</si>
  <si>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</si>
  <si>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</si>
  <si>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</si>
  <si>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</si>
  <si>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</si>
  <si>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</si>
  <si>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</si>
  <si>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</si>
  <si>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</si>
  <si>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</si>
  <si>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</si>
  <si>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</si>
  <si>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</si>
  <si>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</si>
  <si>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</si>
  <si>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</si>
  <si>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</si>
  <si>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</si>
  <si>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</si>
  <si>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</si>
  <si>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</si>
  <si>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</si>
  <si>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</si>
  <si>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</si>
  <si>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</si>
  <si>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</si>
  <si>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</si>
  <si>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</si>
  <si>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</si>
  <si>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</si>
  <si>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</si>
  <si>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</si>
  <si>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</si>
  <si>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</si>
  <si>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</si>
  <si>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</si>
  <si>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</si>
  <si>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</si>
  <si>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</si>
  <si>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</si>
  <si>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</si>
  <si>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</si>
  <si>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</si>
  <si>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</si>
  <si>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</si>
  <si>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</si>
  <si>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</si>
  <si>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</si>
  <si>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</si>
  <si>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</si>
  <si>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</si>
  <si>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</si>
  <si>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</si>
  <si>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</si>
  <si>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</si>
  <si>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</si>
  <si>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</si>
  <si>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</si>
  <si>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</si>
  <si>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</si>
  <si>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</si>
  <si>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</si>
  <si>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</si>
  <si>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</si>
  <si>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</si>
  <si>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</si>
  <si>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</si>
  <si>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</si>
  <si>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</si>
  <si>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</si>
  <si>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</si>
  <si>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</si>
  <si>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</si>
  <si>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</si>
  <si>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</si>
  <si>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</si>
  <si>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</si>
  <si>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</si>
  <si>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</si>
  <si>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</si>
  <si>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</si>
  <si>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</si>
  <si>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</si>
  <si>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</si>
  <si>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</si>
  <si>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</si>
  <si>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</si>
  <si>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</si>
  <si>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</si>
  <si>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</si>
  <si>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</si>
  <si>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</si>
  <si>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</si>
  <si>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</si>
  <si>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</si>
  <si>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</si>
  <si>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</si>
  <si>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</si>
  <si>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</si>
  <si>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</si>
  <si>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</si>
  <si>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</si>
  <si>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</si>
  <si>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</si>
  <si>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</si>
  <si>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</si>
  <si>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</si>
  <si>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</si>
  <si>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</si>
  <si>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</si>
  <si>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</si>
  <si>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</si>
  <si>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</si>
  <si>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</si>
  <si>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</si>
  <si>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</si>
  <si>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</si>
  <si>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</si>
  <si>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</si>
  <si>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</si>
  <si>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</si>
  <si>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</si>
  <si>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</si>
  <si>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</si>
  <si>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</si>
  <si>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</si>
  <si>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</si>
  <si>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</si>
  <si>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</si>
  <si>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</si>
  <si>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</si>
  <si>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</si>
  <si>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</si>
  <si>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</si>
  <si>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</si>
  <si>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</si>
  <si>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</si>
  <si>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</si>
  <si>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</si>
  <si>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</si>
  <si>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</si>
  <si>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</si>
  <si>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</si>
  <si>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</si>
  <si>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</si>
  <si>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</si>
  <si>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</si>
  <si>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</si>
  <si>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</si>
  <si>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</si>
  <si>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</si>
  <si>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</si>
  <si>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</si>
  <si>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</si>
  <si>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</si>
  <si>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</si>
  <si>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</si>
  <si>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</si>
  <si>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</si>
  <si>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</si>
  <si>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</si>
  <si>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</si>
  <si>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</si>
  <si>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</si>
  <si>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</si>
  <si>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</si>
  <si>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</si>
  <si>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</si>
  <si>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</si>
  <si>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</si>
  <si>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</si>
  <si>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</si>
  <si>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</si>
  <si>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</si>
  <si>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</si>
  <si>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</si>
  <si>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</si>
  <si>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</si>
  <si>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</si>
  <si>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</si>
  <si>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</si>
  <si>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</si>
  <si>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</si>
  <si>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</si>
  <si>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</si>
  <si>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</si>
  <si>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</si>
  <si>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</si>
  <si>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</si>
  <si>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</si>
  <si>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</si>
  <si>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</si>
  <si>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</si>
  <si>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</si>
  <si>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</si>
  <si>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</si>
  <si>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</si>
  <si>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</si>
  <si>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</si>
  <si>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</si>
  <si>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</si>
  <si>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</si>
  <si>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</si>
  <si>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</si>
  <si>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</si>
  <si>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</si>
  <si>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</si>
  <si>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</si>
  <si>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</si>
  <si>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</si>
  <si>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</si>
  <si>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</si>
  <si>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</si>
  <si>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t xml:space="preserve">----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</si>
  <si>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DengXian"/>
        <family val="2"/>
        <charset val="134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</si>
  <si>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</si>
  <si>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</si>
  <si>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</si>
  <si>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</si>
  <si>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</si>
  <si>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</si>
  <si>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</si>
  <si>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</si>
  <si>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</si>
  <si>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</si>
  <si>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</si>
  <si>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</si>
  <si>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</si>
  <si>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</si>
  <si>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</si>
  <si>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</si>
  <si>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</si>
  <si>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</si>
  <si>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</si>
  <si>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</si>
  <si>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</si>
  <si>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</si>
  <si>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</si>
  <si>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</si>
  <si>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</si>
  <si>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</si>
  <si>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</si>
  <si>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</si>
  <si>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</si>
  <si>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</si>
  <si>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</si>
  <si>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</si>
  <si>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</si>
  <si>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</si>
  <si>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</si>
  <si>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买入成本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</si>
  <si>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</si>
  <si>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</si>
  <si>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</si>
  <si>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</si>
  <si>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</si>
  <si>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提取到卡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</si>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</sst>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[$-804]M\月D\日"/>
    <numFmt numFmtId="182" formatCode="M\月DD\日"/>
  </numFmts>
  <fonts count="38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PingFang SC"/>
      <family val="2"/>
      <charset val="1"/>
    </font>
    <font>
      <sz val="12"/>
      <color rgb="FF000000"/>
      <name val="DengXian"/>
      <family val="2"/>
      <charset val="134"/>
    </font>
    <font>
      <sz val="2"/>
      <color rgb="FF000000"/>
      <name val="PingFang SC"/>
      <family val="2"/>
      <charset val="1"/>
    </font>
    <font>
      <sz val="6"/>
      <color rgb="FF000000"/>
      <name val="PingFang SC"/>
      <family val="2"/>
      <charset val="1"/>
    </font>
    <font>
      <b val="true"/>
      <sz val="12"/>
      <color rgb="FFFF0000"/>
      <name val="DengXian"/>
      <family val="4"/>
      <charset val="134"/>
    </font>
    <font>
      <b val="true"/>
      <sz val="10"/>
      <color rgb="FFFF0000"/>
      <name val="DengXian"/>
      <family val="4"/>
      <charset val="134"/>
    </font>
    <font>
      <sz val="8"/>
      <color rgb="FFFF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8"/>
      <color rgb="FFFF0000"/>
      <name val="PingFang SC"/>
      <family val="2"/>
      <charset val="1"/>
    </font>
    <font>
      <sz val="2"/>
      <color rgb="FFFF0000"/>
      <name val="DengXian"/>
      <family val="4"/>
      <charset val="134"/>
    </font>
    <font>
      <sz val="6"/>
      <color rgb="FFFF0000"/>
      <name val="DengXian"/>
      <family val="4"/>
      <charset val="134"/>
    </font>
    <font>
      <sz val="8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2"/>
      <color rgb="FF000000"/>
      <name val="DengXian"/>
      <family val="4"/>
      <charset val="134"/>
    </font>
    <font>
      <sz val="6"/>
      <color rgb="FF000000"/>
      <name val="DengXian"/>
      <family val="4"/>
      <charset val="134"/>
    </font>
    <font>
      <sz val="8"/>
      <color rgb="FF000000"/>
      <name val="STFangsong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DengXian"/>
      <family val="4"/>
      <charset val="134"/>
    </font>
    <font>
      <sz val="12"/>
      <color rgb="FFFF0000"/>
      <name val="DengXian"/>
      <family val="2"/>
      <charset val="134"/>
    </font>
    <font>
      <sz val="12"/>
      <name val="DengXian"/>
      <family val="2"/>
      <charset val="134"/>
    </font>
    <font>
      <sz val="18"/>
      <color rgb="FF000000"/>
      <name val="DengXian"/>
      <family val="4"/>
      <charset val="134"/>
    </font>
    <font>
      <b val="true"/>
      <sz val="30"/>
      <color rgb="FFFF0000"/>
      <name val="DengXian"/>
      <family val="4"/>
      <charset val="134"/>
    </font>
    <font>
      <sz val="20"/>
      <color rgb="FFFF0000"/>
      <name val="PingFang SC"/>
      <family val="2"/>
      <charset val="1"/>
    </font>
    <font>
      <sz val="12"/>
      <color rgb="FFC55A11"/>
      <name val="PingFang SC"/>
      <family val="2"/>
      <charset val="1"/>
    </font>
    <font>
      <sz val="12"/>
      <color rgb="FFC55A11"/>
      <name val="DengXian"/>
      <family val="4"/>
      <charset val="134"/>
    </font>
    <font>
      <sz val="12"/>
      <color rgb="FFC55A11"/>
      <name val="DengXian"/>
      <family val="2"/>
      <charset val="134"/>
    </font>
    <font>
      <sz val="12"/>
      <color rgb="FF0070C0"/>
      <name val="PingFang SC"/>
      <family val="2"/>
      <charset val="1"/>
    </font>
    <font>
      <sz val="12"/>
      <color rgb="FF008000"/>
      <name val="DengXian"/>
      <family val="4"/>
      <charset val="134"/>
    </font>
    <font>
      <b val="true"/>
      <sz val="10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1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1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7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29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43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pane xSplit="1" ySplit="1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J32" activeCellId="0" sqref="J32"/>
    </sheetView>
  </sheetViews>
  <sheetFormatPr defaultRowHeight="16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0" width="5.9"/>
    <col collapsed="false" customWidth="true" hidden="false" outlineLevel="0" max="3" min="3" style="0" width="7.1"/>
    <col collapsed="false" customWidth="true" hidden="false" outlineLevel="0" max="4" min="4" style="0" width="7.5"/>
    <col collapsed="false" customWidth="true" hidden="false" outlineLevel="0" max="5" min="5" style="0" width="4.48"/>
    <col collapsed="false" customWidth="true" hidden="false" outlineLevel="0" max="6" min="6" style="2" width="7.69"/>
    <col collapsed="false" customWidth="true" hidden="false" outlineLevel="0" max="7" min="7" style="3" width="7.1"/>
    <col collapsed="false" customWidth="true" hidden="false" outlineLevel="0" max="8" min="8" style="4" width="6.4"/>
    <col collapsed="false" customWidth="true" hidden="false" outlineLevel="0" max="9" min="9" style="0" width="4.39"/>
    <col collapsed="false" customWidth="true" hidden="false" outlineLevel="0" max="10" min="10" style="1" width="16.72"/>
    <col collapsed="false" customWidth="true" hidden="false" outlineLevel="0" max="12" min="11" style="5" width="2.89"/>
    <col collapsed="false" customWidth="true" hidden="false" outlineLevel="0" max="13" min="13" style="6" width="2.19"/>
    <col collapsed="false" customWidth="true" hidden="false" outlineLevel="0" max="14" min="14" style="1" width="5.69"/>
    <col collapsed="false" customWidth="true" hidden="false" outlineLevel="0" max="15" min="15" style="7" width="3.89"/>
    <col collapsed="false" customWidth="true" hidden="false" outlineLevel="0" max="16" min="16" style="7" width="2.89"/>
    <col collapsed="false" customWidth="true" hidden="false" outlineLevel="0" max="17" min="17" style="7" width="3.28"/>
    <col collapsed="false" customWidth="true" hidden="false" outlineLevel="0" max="18" min="18" style="0" width="8.3"/>
    <col collapsed="false" customWidth="true" hidden="false" outlineLevel="0" max="19" min="19" style="1" width="6.4"/>
    <col collapsed="false" customWidth="true" hidden="false" outlineLevel="0" max="20" min="20" style="1" width="5.09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0" width="7.4"/>
    <col collapsed="false" customWidth="true" hidden="false" outlineLevel="0" max="26" min="26" style="0" width="9.1"/>
    <col collapsed="false" customWidth="true" hidden="false" outlineLevel="0" max="27" min="27" style="0" width="6.6"/>
    <col collapsed="false" customWidth="true" hidden="false" outlineLevel="0" max="28" min="28" style="8" width="6.6"/>
    <col collapsed="false" customWidth="true" hidden="false" outlineLevel="0" max="1025" min="29" style="0" width="8.89"/>
  </cols>
  <sheetData>
    <row r="1" customFormat="false" ht="34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n">
        <v>1.4444</v>
      </c>
      <c r="G1" s="12" t="s">
        <v>5</v>
      </c>
      <c r="H1" s="13" t="str">
        <f aca="false">ROUND(SUM(H2:H19929),2)&amp;"盈利"</f>
        <v>4276.59盈利</v>
      </c>
      <c r="I1" s="10" t="s">
        <v>6</v>
      </c>
      <c r="J1" s="9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TEXT(ROUND(SUM(H2:H19929)/SUM(M2:M19929)*365,4),"0.00%" &amp;  " 
年化")</f>
        <v>29.91%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21</v>
      </c>
      <c r="Z1" s="9" t="s">
        <v>22</v>
      </c>
      <c r="AA1" s="18" t="s">
        <v>23</v>
      </c>
      <c r="AB1" s="18" t="s">
        <v>24</v>
      </c>
    </row>
    <row r="2" customFormat="false" ht="16" hidden="false" customHeight="false" outlineLevel="0" collapsed="false">
      <c r="A2" s="19" t="s">
        <v>25</v>
      </c>
      <c r="B2" s="20" t="n">
        <v>150</v>
      </c>
      <c r="C2" s="21" t="n">
        <v>166.39</v>
      </c>
      <c r="D2" s="22" t="n">
        <v>0.9006</v>
      </c>
      <c r="E2" s="23" t="n">
        <v>0.23</v>
      </c>
      <c r="F2" s="24" t="n">
        <v>0.2368</v>
      </c>
      <c r="G2" s="25" t="n">
        <v>185.52</v>
      </c>
      <c r="H2" s="26" t="n">
        <v>35.52</v>
      </c>
      <c r="I2" s="27" t="s">
        <v>26</v>
      </c>
      <c r="J2" s="28" t="s">
        <v>27</v>
      </c>
      <c r="K2" s="29" t="n">
        <v>43467</v>
      </c>
      <c r="L2" s="29" t="n">
        <v>43521</v>
      </c>
      <c r="M2" s="30" t="n">
        <v>8250</v>
      </c>
      <c r="N2" s="31" t="n">
        <v>1.57149090909091</v>
      </c>
      <c r="O2" s="32" t="n">
        <v>149.850834</v>
      </c>
      <c r="P2" s="32" t="n">
        <v>0.149166000000008</v>
      </c>
      <c r="Q2" s="33" t="n">
        <v>0.99900556</v>
      </c>
      <c r="R2" s="34" t="n">
        <v>166.39</v>
      </c>
      <c r="S2" s="35" t="n">
        <v>149.850834</v>
      </c>
      <c r="T2" s="35"/>
      <c r="U2" s="35"/>
      <c r="V2" s="36" t="n">
        <v>0</v>
      </c>
      <c r="W2" s="36" t="n">
        <v>149.850834</v>
      </c>
      <c r="X2" s="28" t="n">
        <v>150</v>
      </c>
      <c r="Y2" s="37" t="n">
        <v>-0.149166000000008</v>
      </c>
      <c r="Z2" s="38" t="n">
        <v>-0.000994440000000041</v>
      </c>
      <c r="AA2" s="38" t="n">
        <v>-0.000994440000000041</v>
      </c>
      <c r="AB2" s="39" t="s">
        <v>28</v>
      </c>
    </row>
    <row r="3" customFormat="false" ht="16" hidden="false" customHeight="false" outlineLevel="0" collapsed="false">
      <c r="A3" s="19" t="s">
        <v>29</v>
      </c>
      <c r="B3" s="20" t="n">
        <v>150</v>
      </c>
      <c r="C3" s="21" t="n">
        <v>166.63</v>
      </c>
      <c r="D3" s="22" t="n">
        <v>0.8993</v>
      </c>
      <c r="E3" s="23" t="n">
        <v>0.23</v>
      </c>
      <c r="F3" s="24" t="n">
        <v>0.2386</v>
      </c>
      <c r="G3" s="25" t="n">
        <v>185.79</v>
      </c>
      <c r="H3" s="26" t="n">
        <v>35.79</v>
      </c>
      <c r="I3" s="27" t="s">
        <v>26</v>
      </c>
      <c r="J3" s="28" t="s">
        <v>30</v>
      </c>
      <c r="K3" s="29" t="n">
        <v>43468</v>
      </c>
      <c r="L3" s="29" t="n">
        <v>43521</v>
      </c>
      <c r="M3" s="30" t="n">
        <v>8100</v>
      </c>
      <c r="N3" s="31" t="n">
        <v>1.61275925925926</v>
      </c>
      <c r="O3" s="32" t="n">
        <v>149.850359</v>
      </c>
      <c r="P3" s="32" t="n">
        <v>0.149641000000003</v>
      </c>
      <c r="Q3" s="33" t="n">
        <v>0.999002393333333</v>
      </c>
      <c r="R3" s="37" t="n">
        <v>333.02</v>
      </c>
      <c r="S3" s="35" t="n">
        <v>299.484886</v>
      </c>
      <c r="T3" s="35"/>
      <c r="U3" s="35"/>
      <c r="V3" s="36" t="n">
        <v>0</v>
      </c>
      <c r="W3" s="36" t="n">
        <v>299.484886</v>
      </c>
      <c r="X3" s="28" t="n">
        <v>300</v>
      </c>
      <c r="Y3" s="37" t="n">
        <v>-0.51511400000004</v>
      </c>
      <c r="Z3" s="38" t="n">
        <v>-0.00171704666666683</v>
      </c>
      <c r="AA3" s="38" t="n">
        <v>-0.00171704666666683</v>
      </c>
      <c r="AB3" s="39" t="s">
        <v>28</v>
      </c>
    </row>
    <row r="4" customFormat="false" ht="16" hidden="false" customHeight="false" outlineLevel="0" collapsed="false">
      <c r="A4" s="19" t="s">
        <v>31</v>
      </c>
      <c r="B4" s="20" t="n">
        <v>150</v>
      </c>
      <c r="C4" s="21" t="n">
        <v>163</v>
      </c>
      <c r="D4" s="22" t="n">
        <v>0.9193</v>
      </c>
      <c r="E4" s="23" t="n">
        <v>0.23</v>
      </c>
      <c r="F4" s="24" t="n">
        <v>0.231133333333333</v>
      </c>
      <c r="G4" s="25" t="n">
        <v>184.67</v>
      </c>
      <c r="H4" s="26" t="n">
        <v>34.67</v>
      </c>
      <c r="I4" s="27" t="s">
        <v>26</v>
      </c>
      <c r="J4" s="28" t="s">
        <v>32</v>
      </c>
      <c r="K4" s="29" t="n">
        <v>43469</v>
      </c>
      <c r="L4" s="29" t="n">
        <v>43528</v>
      </c>
      <c r="M4" s="30" t="n">
        <v>9000</v>
      </c>
      <c r="N4" s="31" t="n">
        <v>1.40606111111111</v>
      </c>
      <c r="O4" s="32" t="n">
        <v>149.8459</v>
      </c>
      <c r="P4" s="32" t="n">
        <v>0.1541</v>
      </c>
      <c r="Q4" s="33" t="n">
        <v>0.998972666666667</v>
      </c>
      <c r="R4" s="37" t="n">
        <v>496.02</v>
      </c>
      <c r="S4" s="35" t="n">
        <v>455.991186</v>
      </c>
      <c r="T4" s="35"/>
      <c r="U4" s="35"/>
      <c r="V4" s="36" t="n">
        <v>0</v>
      </c>
      <c r="W4" s="36" t="n">
        <v>455.991186</v>
      </c>
      <c r="X4" s="28" t="n">
        <v>450</v>
      </c>
      <c r="Y4" s="37" t="n">
        <v>5.99118599999997</v>
      </c>
      <c r="Z4" s="38" t="n">
        <v>0.0133137466666666</v>
      </c>
      <c r="AA4" s="38" t="n">
        <v>0.01</v>
      </c>
      <c r="AB4" s="39" t="s">
        <v>28</v>
      </c>
    </row>
    <row r="5" customFormat="false" ht="16" hidden="false" customHeight="false" outlineLevel="0" collapsed="false">
      <c r="A5" s="19" t="s">
        <v>33</v>
      </c>
      <c r="B5" s="20" t="n">
        <v>150</v>
      </c>
      <c r="C5" s="21" t="n">
        <v>160.84</v>
      </c>
      <c r="D5" s="22" t="n">
        <v>0.9317</v>
      </c>
      <c r="E5" s="23" t="n">
        <v>0.23</v>
      </c>
      <c r="F5" s="24" t="n">
        <v>0.231533333333333</v>
      </c>
      <c r="G5" s="25" t="n">
        <v>184.73</v>
      </c>
      <c r="H5" s="26" t="n">
        <v>34.73</v>
      </c>
      <c r="I5" s="27" t="s">
        <v>26</v>
      </c>
      <c r="J5" s="28" t="s">
        <v>34</v>
      </c>
      <c r="K5" s="29" t="n">
        <v>43472</v>
      </c>
      <c r="L5" s="29" t="n">
        <v>43530</v>
      </c>
      <c r="M5" s="30" t="n">
        <v>8850</v>
      </c>
      <c r="N5" s="31" t="n">
        <v>1.43236723163842</v>
      </c>
      <c r="O5" s="32" t="n">
        <v>149.854628</v>
      </c>
      <c r="P5" s="32" t="n">
        <v>0.145372000000009</v>
      </c>
      <c r="Q5" s="33" t="n">
        <v>0.999030853333333</v>
      </c>
      <c r="R5" s="37" t="n">
        <v>656.86</v>
      </c>
      <c r="S5" s="35" t="n">
        <v>611.996462</v>
      </c>
      <c r="T5" s="35"/>
      <c r="U5" s="35"/>
      <c r="V5" s="36" t="n">
        <v>0</v>
      </c>
      <c r="W5" s="36" t="n">
        <v>611.996462</v>
      </c>
      <c r="X5" s="28" t="n">
        <v>600</v>
      </c>
      <c r="Y5" s="37" t="n">
        <v>11.996462</v>
      </c>
      <c r="Z5" s="38" t="n">
        <v>0.0199941033333333</v>
      </c>
      <c r="AA5" s="38" t="n">
        <v>0.0199941033333333</v>
      </c>
      <c r="AB5" s="39" t="s">
        <v>28</v>
      </c>
    </row>
    <row r="6" customFormat="false" ht="16" hidden="false" customHeight="false" outlineLevel="0" collapsed="false">
      <c r="A6" s="19" t="s">
        <v>35</v>
      </c>
      <c r="B6" s="20" t="n">
        <v>150</v>
      </c>
      <c r="C6" s="21" t="n">
        <v>162.42</v>
      </c>
      <c r="D6" s="22" t="n">
        <v>0.9226</v>
      </c>
      <c r="E6" s="23" t="n">
        <v>0.23</v>
      </c>
      <c r="F6" s="24" t="n">
        <v>0.2336</v>
      </c>
      <c r="G6" s="25" t="n">
        <v>185.04</v>
      </c>
      <c r="H6" s="26" t="n">
        <v>35.04</v>
      </c>
      <c r="I6" s="27" t="s">
        <v>26</v>
      </c>
      <c r="J6" s="28" t="s">
        <v>36</v>
      </c>
      <c r="K6" s="29" t="n">
        <v>43473</v>
      </c>
      <c r="L6" s="29" t="n">
        <v>43529</v>
      </c>
      <c r="M6" s="30" t="n">
        <v>8550</v>
      </c>
      <c r="N6" s="31" t="n">
        <v>1.49585964912281</v>
      </c>
      <c r="O6" s="32" t="n">
        <v>149.848692</v>
      </c>
      <c r="P6" s="32" t="n">
        <v>0.151308000000029</v>
      </c>
      <c r="Q6" s="33" t="n">
        <v>0.99899128</v>
      </c>
      <c r="R6" s="37" t="n">
        <v>819.28</v>
      </c>
      <c r="S6" s="35" t="n">
        <v>755.867728</v>
      </c>
      <c r="T6" s="35"/>
      <c r="U6" s="35"/>
      <c r="V6" s="36" t="n">
        <v>0</v>
      </c>
      <c r="W6" s="36" t="n">
        <v>755.867728</v>
      </c>
      <c r="X6" s="28" t="n">
        <v>750</v>
      </c>
      <c r="Y6" s="37" t="n">
        <v>5.86772799999994</v>
      </c>
      <c r="Z6" s="38" t="n">
        <v>0.00782363733333336</v>
      </c>
      <c r="AA6" s="38" t="n">
        <v>0.00782363733333336</v>
      </c>
      <c r="AB6" s="39" t="s">
        <v>28</v>
      </c>
    </row>
    <row r="7" customFormat="false" ht="16" hidden="false" customHeight="false" outlineLevel="0" collapsed="false">
      <c r="A7" s="19" t="s">
        <v>37</v>
      </c>
      <c r="B7" s="20" t="n">
        <v>150</v>
      </c>
      <c r="C7" s="21" t="n">
        <v>162.09</v>
      </c>
      <c r="D7" s="22" t="n">
        <v>0.9245</v>
      </c>
      <c r="E7" s="23" t="n">
        <v>0.23</v>
      </c>
      <c r="F7" s="24" t="n">
        <v>0.231066666666667</v>
      </c>
      <c r="G7" s="25" t="n">
        <v>184.66</v>
      </c>
      <c r="H7" s="26" t="n">
        <v>34.66</v>
      </c>
      <c r="I7" s="27" t="s">
        <v>26</v>
      </c>
      <c r="J7" s="28" t="s">
        <v>38</v>
      </c>
      <c r="K7" s="29" t="n">
        <v>43474</v>
      </c>
      <c r="L7" s="29" t="n">
        <v>43529</v>
      </c>
      <c r="M7" s="30" t="n">
        <v>8400</v>
      </c>
      <c r="N7" s="31" t="n">
        <v>1.50605952380952</v>
      </c>
      <c r="O7" s="32" t="n">
        <v>149.852205</v>
      </c>
      <c r="P7" s="32" t="n">
        <v>0.147795000000002</v>
      </c>
      <c r="Q7" s="33" t="n">
        <v>0.9990147</v>
      </c>
      <c r="R7" s="37" t="n">
        <v>981.37</v>
      </c>
      <c r="S7" s="35" t="n">
        <v>907.276565</v>
      </c>
      <c r="T7" s="35"/>
      <c r="U7" s="35"/>
      <c r="V7" s="36" t="n">
        <v>0</v>
      </c>
      <c r="W7" s="36" t="n">
        <v>907.276565</v>
      </c>
      <c r="X7" s="28" t="n">
        <v>900</v>
      </c>
      <c r="Y7" s="37" t="n">
        <v>7.27656500000001</v>
      </c>
      <c r="Z7" s="38" t="n">
        <v>0.00808507222222232</v>
      </c>
      <c r="AA7" s="38" t="n">
        <v>0.00808507222222232</v>
      </c>
      <c r="AB7" s="39" t="s">
        <v>28</v>
      </c>
    </row>
    <row r="8" customFormat="false" ht="16" hidden="false" customHeight="false" outlineLevel="0" collapsed="false">
      <c r="A8" s="19" t="s">
        <v>39</v>
      </c>
      <c r="B8" s="20" t="n">
        <v>150</v>
      </c>
      <c r="C8" s="21" t="n">
        <v>161.16</v>
      </c>
      <c r="D8" s="22" t="n">
        <v>0.9298</v>
      </c>
      <c r="E8" s="23" t="n">
        <v>0.23</v>
      </c>
      <c r="F8" s="24" t="n">
        <v>0.234</v>
      </c>
      <c r="G8" s="25" t="n">
        <v>185.1</v>
      </c>
      <c r="H8" s="26" t="n">
        <v>35.1</v>
      </c>
      <c r="I8" s="27" t="s">
        <v>26</v>
      </c>
      <c r="J8" s="28" t="s">
        <v>40</v>
      </c>
      <c r="K8" s="29" t="n">
        <v>43475</v>
      </c>
      <c r="L8" s="29" t="n">
        <v>43530</v>
      </c>
      <c r="M8" s="30" t="n">
        <v>8400</v>
      </c>
      <c r="N8" s="31" t="n">
        <v>1.52517857142857</v>
      </c>
      <c r="O8" s="32" t="n">
        <v>149.846568</v>
      </c>
      <c r="P8" s="32" t="n">
        <v>0.153432000000009</v>
      </c>
      <c r="Q8" s="33" t="n">
        <v>0.99897712</v>
      </c>
      <c r="R8" s="37" t="n">
        <v>1142.53</v>
      </c>
      <c r="S8" s="35" t="n">
        <v>1062.324394</v>
      </c>
      <c r="T8" s="35"/>
      <c r="U8" s="35"/>
      <c r="V8" s="36" t="n">
        <v>0</v>
      </c>
      <c r="W8" s="36" t="n">
        <v>1062.324394</v>
      </c>
      <c r="X8" s="28" t="n">
        <v>1050</v>
      </c>
      <c r="Y8" s="37" t="n">
        <v>12.324394</v>
      </c>
      <c r="Z8" s="38" t="n">
        <v>0.0117375180952382</v>
      </c>
      <c r="AA8" s="38" t="n">
        <v>0.0117375180952382</v>
      </c>
      <c r="AB8" s="39" t="s">
        <v>28</v>
      </c>
    </row>
    <row r="9" customFormat="false" ht="16" hidden="false" customHeight="false" outlineLevel="0" collapsed="false">
      <c r="A9" s="19" t="s">
        <v>41</v>
      </c>
      <c r="B9" s="20" t="n">
        <v>150</v>
      </c>
      <c r="C9" s="21" t="n">
        <v>160.08</v>
      </c>
      <c r="D9" s="22" t="n">
        <v>0.9361</v>
      </c>
      <c r="E9" s="23" t="n">
        <v>0.23</v>
      </c>
      <c r="F9" s="24" t="n">
        <v>0.233</v>
      </c>
      <c r="G9" s="25" t="n">
        <v>184.95</v>
      </c>
      <c r="H9" s="26" t="n">
        <v>34.95</v>
      </c>
      <c r="I9" s="27" t="s">
        <v>26</v>
      </c>
      <c r="J9" s="28" t="s">
        <v>42</v>
      </c>
      <c r="K9" s="29" t="n">
        <v>43476</v>
      </c>
      <c r="L9" s="29" t="n">
        <v>43553</v>
      </c>
      <c r="M9" s="30" t="n">
        <v>11700</v>
      </c>
      <c r="N9" s="31" t="n">
        <v>1.09032051282051</v>
      </c>
      <c r="O9" s="32" t="n">
        <v>149.850888</v>
      </c>
      <c r="P9" s="32" t="n">
        <v>0.149111999999974</v>
      </c>
      <c r="Q9" s="33" t="n">
        <v>0.99900592</v>
      </c>
      <c r="R9" s="37" t="n">
        <v>1302.61</v>
      </c>
      <c r="S9" s="35" t="n">
        <v>1219.373221</v>
      </c>
      <c r="T9" s="35"/>
      <c r="U9" s="35"/>
      <c r="V9" s="36" t="n">
        <v>0</v>
      </c>
      <c r="W9" s="36" t="n">
        <v>1219.373221</v>
      </c>
      <c r="X9" s="28" t="n">
        <v>1200</v>
      </c>
      <c r="Y9" s="37" t="n">
        <v>19.3732210000001</v>
      </c>
      <c r="Z9" s="38" t="n">
        <v>0.0161443508333334</v>
      </c>
      <c r="AA9" s="38" t="n">
        <v>0.0161443508333334</v>
      </c>
      <c r="AB9" s="39" t="s">
        <v>28</v>
      </c>
    </row>
    <row r="10" customFormat="false" ht="16" hidden="false" customHeight="false" outlineLevel="0" collapsed="false">
      <c r="A10" s="19" t="s">
        <v>43</v>
      </c>
      <c r="B10" s="20" t="n">
        <v>150</v>
      </c>
      <c r="C10" s="21" t="n">
        <v>161.42</v>
      </c>
      <c r="D10" s="22" t="n">
        <v>0.9283</v>
      </c>
      <c r="E10" s="23" t="n">
        <v>0.23</v>
      </c>
      <c r="F10" s="24" t="n">
        <v>0.236</v>
      </c>
      <c r="G10" s="25" t="n">
        <v>185.4</v>
      </c>
      <c r="H10" s="26" t="n">
        <v>35.4</v>
      </c>
      <c r="I10" s="27" t="s">
        <v>26</v>
      </c>
      <c r="J10" s="28" t="s">
        <v>44</v>
      </c>
      <c r="K10" s="29" t="n">
        <v>43479</v>
      </c>
      <c r="L10" s="29" t="n">
        <v>43530</v>
      </c>
      <c r="M10" s="30" t="n">
        <v>7800</v>
      </c>
      <c r="N10" s="31" t="n">
        <v>1.65653846153846</v>
      </c>
      <c r="O10" s="32" t="n">
        <v>149.846186</v>
      </c>
      <c r="P10" s="32" t="n">
        <v>0.153814000000011</v>
      </c>
      <c r="Q10" s="33" t="n">
        <v>0.998974573333333</v>
      </c>
      <c r="R10" s="37" t="n">
        <v>1464.03</v>
      </c>
      <c r="S10" s="35" t="n">
        <v>1359.059049</v>
      </c>
      <c r="T10" s="35"/>
      <c r="U10" s="35"/>
      <c r="V10" s="36" t="n">
        <v>0</v>
      </c>
      <c r="W10" s="36" t="n">
        <v>1359.059049</v>
      </c>
      <c r="X10" s="28" t="n">
        <v>1350</v>
      </c>
      <c r="Y10" s="37" t="n">
        <v>9.05904899999996</v>
      </c>
      <c r="Z10" s="38" t="n">
        <v>0.00671040666666656</v>
      </c>
      <c r="AA10" s="38" t="n">
        <v>0.00671040666666656</v>
      </c>
      <c r="AB10" s="39" t="s">
        <v>28</v>
      </c>
    </row>
    <row r="11" customFormat="false" ht="16" hidden="false" customHeight="false" outlineLevel="0" collapsed="false">
      <c r="A11" s="19" t="s">
        <v>45</v>
      </c>
      <c r="B11" s="20" t="n">
        <v>150</v>
      </c>
      <c r="C11" s="21" t="n">
        <v>158.5</v>
      </c>
      <c r="D11" s="22" t="n">
        <v>0.9454</v>
      </c>
      <c r="E11" s="23" t="n">
        <v>0.23</v>
      </c>
      <c r="F11" s="24" t="n">
        <v>0.251733333333333</v>
      </c>
      <c r="G11" s="25" t="n">
        <v>187.76</v>
      </c>
      <c r="H11" s="26" t="n">
        <v>37.76</v>
      </c>
      <c r="I11" s="27" t="s">
        <v>26</v>
      </c>
      <c r="J11" s="28" t="s">
        <v>46</v>
      </c>
      <c r="K11" s="29" t="n">
        <v>43480</v>
      </c>
      <c r="L11" s="29" t="n">
        <v>43556</v>
      </c>
      <c r="M11" s="30" t="n">
        <v>11550</v>
      </c>
      <c r="N11" s="31" t="n">
        <v>1.19328138528139</v>
      </c>
      <c r="O11" s="32" t="n">
        <v>149.8459</v>
      </c>
      <c r="P11" s="32" t="n">
        <v>0.1541</v>
      </c>
      <c r="Q11" s="33" t="n">
        <v>0.998972666666667</v>
      </c>
      <c r="R11" s="37" t="n">
        <v>1622.53</v>
      </c>
      <c r="S11" s="35" t="n">
        <v>1533.939862</v>
      </c>
      <c r="T11" s="35"/>
      <c r="U11" s="35"/>
      <c r="V11" s="36" t="n">
        <v>0</v>
      </c>
      <c r="W11" s="36" t="n">
        <v>1533.939862</v>
      </c>
      <c r="X11" s="28" t="n">
        <v>1500</v>
      </c>
      <c r="Y11" s="37" t="n">
        <v>33.9398619999999</v>
      </c>
      <c r="Z11" s="38" t="n">
        <v>0.0226265746666667</v>
      </c>
      <c r="AA11" s="38" t="n">
        <v>0.0226265746666667</v>
      </c>
      <c r="AB11" s="39" t="s">
        <v>28</v>
      </c>
    </row>
    <row r="12" customFormat="false" ht="16" hidden="false" customHeight="false" outlineLevel="0" collapsed="false">
      <c r="A12" s="19" t="s">
        <v>47</v>
      </c>
      <c r="B12" s="20" t="n">
        <v>150</v>
      </c>
      <c r="C12" s="21" t="n">
        <v>158.47</v>
      </c>
      <c r="D12" s="22" t="n">
        <v>0.9456</v>
      </c>
      <c r="E12" s="23" t="n">
        <v>0.23</v>
      </c>
      <c r="F12" s="24" t="n">
        <v>0.251466666666667</v>
      </c>
      <c r="G12" s="25" t="n">
        <v>187.72</v>
      </c>
      <c r="H12" s="26" t="n">
        <v>37.72</v>
      </c>
      <c r="I12" s="27" t="s">
        <v>26</v>
      </c>
      <c r="J12" s="28" t="s">
        <v>48</v>
      </c>
      <c r="K12" s="29" t="n">
        <v>43481</v>
      </c>
      <c r="L12" s="29" t="n">
        <v>43556</v>
      </c>
      <c r="M12" s="30" t="n">
        <v>11400</v>
      </c>
      <c r="N12" s="31" t="n">
        <v>1.20770175438597</v>
      </c>
      <c r="O12" s="32" t="n">
        <v>149.849232</v>
      </c>
      <c r="P12" s="32" t="n">
        <v>0.150767999999999</v>
      </c>
      <c r="Q12" s="33" t="n">
        <v>0.99899488</v>
      </c>
      <c r="R12" s="37" t="n">
        <v>1781</v>
      </c>
      <c r="S12" s="35" t="n">
        <v>1684.1136</v>
      </c>
      <c r="T12" s="35"/>
      <c r="U12" s="35"/>
      <c r="V12" s="36" t="n">
        <v>0</v>
      </c>
      <c r="W12" s="36" t="n">
        <v>1684.1136</v>
      </c>
      <c r="X12" s="28" t="n">
        <v>1650</v>
      </c>
      <c r="Y12" s="37" t="n">
        <v>34.1135999999999</v>
      </c>
      <c r="Z12" s="38" t="n">
        <v>0.0206749090909091</v>
      </c>
      <c r="AA12" s="38" t="n">
        <v>0.0206749090909091</v>
      </c>
      <c r="AB12" s="39" t="s">
        <v>28</v>
      </c>
    </row>
    <row r="13" customFormat="false" ht="16" hidden="false" customHeight="false" outlineLevel="0" collapsed="false">
      <c r="A13" s="19" t="s">
        <v>49</v>
      </c>
      <c r="B13" s="20" t="n">
        <v>150</v>
      </c>
      <c r="C13" s="21" t="n">
        <v>159.3</v>
      </c>
      <c r="D13" s="22" t="n">
        <v>0.9407</v>
      </c>
      <c r="E13" s="23" t="n">
        <v>0.23</v>
      </c>
      <c r="F13" s="24" t="n">
        <v>0.258133333333333</v>
      </c>
      <c r="G13" s="25" t="n">
        <v>188.72</v>
      </c>
      <c r="H13" s="26" t="n">
        <v>38.72</v>
      </c>
      <c r="I13" s="27" t="s">
        <v>26</v>
      </c>
      <c r="J13" s="28" t="s">
        <v>50</v>
      </c>
      <c r="K13" s="29" t="n">
        <v>43482</v>
      </c>
      <c r="L13" s="29" t="n">
        <v>43556</v>
      </c>
      <c r="M13" s="30" t="n">
        <v>11250</v>
      </c>
      <c r="N13" s="31" t="n">
        <v>1.25624888888889</v>
      </c>
      <c r="O13" s="32" t="n">
        <v>149.85351</v>
      </c>
      <c r="P13" s="32" t="n">
        <v>0.14649</v>
      </c>
      <c r="Q13" s="33" t="n">
        <v>0.9990234</v>
      </c>
      <c r="R13" s="37" t="n">
        <v>1940.3</v>
      </c>
      <c r="S13" s="35" t="n">
        <v>1825.24021</v>
      </c>
      <c r="T13" s="35"/>
      <c r="U13" s="35"/>
      <c r="V13" s="36" t="n">
        <v>0</v>
      </c>
      <c r="W13" s="36" t="n">
        <v>1825.24021</v>
      </c>
      <c r="X13" s="28" t="n">
        <v>1800</v>
      </c>
      <c r="Y13" s="37" t="n">
        <v>25.2402099999999</v>
      </c>
      <c r="Z13" s="38" t="n">
        <v>0.0140223388888889</v>
      </c>
      <c r="AA13" s="38" t="n">
        <v>0.0140223388888889</v>
      </c>
      <c r="AB13" s="39" t="s">
        <v>28</v>
      </c>
    </row>
    <row r="14" customFormat="false" ht="16" hidden="false" customHeight="false" outlineLevel="0" collapsed="false">
      <c r="A14" s="19" t="s">
        <v>51</v>
      </c>
      <c r="B14" s="20" t="n">
        <v>150</v>
      </c>
      <c r="C14" s="21" t="n">
        <v>156.62</v>
      </c>
      <c r="D14" s="22" t="n">
        <v>0.9568</v>
      </c>
      <c r="E14" s="23" t="n">
        <v>0.23</v>
      </c>
      <c r="F14" s="24" t="n">
        <v>0.236866666666667</v>
      </c>
      <c r="G14" s="25" t="n">
        <v>185.53</v>
      </c>
      <c r="H14" s="26" t="n">
        <v>35.53</v>
      </c>
      <c r="I14" s="27" t="s">
        <v>26</v>
      </c>
      <c r="J14" s="28" t="s">
        <v>52</v>
      </c>
      <c r="K14" s="29" t="n">
        <v>43483</v>
      </c>
      <c r="L14" s="29" t="n">
        <v>43556</v>
      </c>
      <c r="M14" s="30" t="n">
        <v>11100</v>
      </c>
      <c r="N14" s="31" t="n">
        <v>1.16832882882883</v>
      </c>
      <c r="O14" s="32" t="n">
        <v>149.854016</v>
      </c>
      <c r="P14" s="32" t="n">
        <v>0.145983999999999</v>
      </c>
      <c r="Q14" s="33" t="n">
        <v>0.999026773333333</v>
      </c>
      <c r="R14" s="37" t="n">
        <v>2096.92</v>
      </c>
      <c r="S14" s="35" t="n">
        <v>2006.333056</v>
      </c>
      <c r="T14" s="35"/>
      <c r="U14" s="35"/>
      <c r="V14" s="36" t="n">
        <v>0</v>
      </c>
      <c r="W14" s="36" t="n">
        <v>2006.333056</v>
      </c>
      <c r="X14" s="28" t="n">
        <v>1950</v>
      </c>
      <c r="Y14" s="37" t="n">
        <v>56.3330559999999</v>
      </c>
      <c r="Z14" s="38" t="n">
        <v>0.0288887466666667</v>
      </c>
      <c r="AA14" s="38" t="n">
        <v>0.0288887466666667</v>
      </c>
      <c r="AB14" s="39" t="s">
        <v>28</v>
      </c>
    </row>
    <row r="15" customFormat="false" ht="16" hidden="false" customHeight="false" outlineLevel="0" collapsed="false">
      <c r="A15" s="19" t="s">
        <v>53</v>
      </c>
      <c r="B15" s="20" t="n">
        <v>150</v>
      </c>
      <c r="C15" s="21" t="n">
        <v>155.8</v>
      </c>
      <c r="D15" s="22" t="n">
        <v>0.9618</v>
      </c>
      <c r="E15" s="23" t="n">
        <v>0.23</v>
      </c>
      <c r="F15" s="24" t="n">
        <v>0.230466666666667</v>
      </c>
      <c r="G15" s="25" t="n">
        <v>184.57</v>
      </c>
      <c r="H15" s="26" t="n">
        <v>34.57</v>
      </c>
      <c r="I15" s="27" t="s">
        <v>26</v>
      </c>
      <c r="J15" s="28" t="s">
        <v>54</v>
      </c>
      <c r="K15" s="29" t="n">
        <v>43486</v>
      </c>
      <c r="L15" s="29" t="n">
        <v>43556</v>
      </c>
      <c r="M15" s="30" t="n">
        <v>10650</v>
      </c>
      <c r="N15" s="31" t="n">
        <v>1.18479342723005</v>
      </c>
      <c r="O15" s="32" t="n">
        <v>149.84844</v>
      </c>
      <c r="P15" s="32" t="n">
        <v>0.151559999999989</v>
      </c>
      <c r="Q15" s="33" t="n">
        <v>0.9989896</v>
      </c>
      <c r="R15" s="37" t="n">
        <v>2252.72</v>
      </c>
      <c r="S15" s="35" t="n">
        <v>2166.666096</v>
      </c>
      <c r="T15" s="35"/>
      <c r="U15" s="35"/>
      <c r="V15" s="36" t="n">
        <v>0</v>
      </c>
      <c r="W15" s="36" t="n">
        <v>2166.666096</v>
      </c>
      <c r="X15" s="28" t="n">
        <v>2100</v>
      </c>
      <c r="Y15" s="37" t="n">
        <v>66.6660960000004</v>
      </c>
      <c r="Z15" s="38" t="n">
        <v>0.0317457600000002</v>
      </c>
      <c r="AA15" s="38" t="n">
        <v>0.0317457600000002</v>
      </c>
      <c r="AB15" s="39" t="s">
        <v>28</v>
      </c>
    </row>
    <row r="16" customFormat="false" ht="16" hidden="false" customHeight="false" outlineLevel="0" collapsed="false">
      <c r="A16" s="19" t="s">
        <v>55</v>
      </c>
      <c r="B16" s="20" t="n">
        <v>150</v>
      </c>
      <c r="C16" s="21" t="n">
        <v>157.77</v>
      </c>
      <c r="D16" s="22" t="n">
        <v>0.9498</v>
      </c>
      <c r="E16" s="23" t="n">
        <v>0.23</v>
      </c>
      <c r="F16" s="24" t="n">
        <v>0.245933333333333</v>
      </c>
      <c r="G16" s="25" t="n">
        <v>186.89</v>
      </c>
      <c r="H16" s="26" t="n">
        <v>36.89</v>
      </c>
      <c r="I16" s="27" t="s">
        <v>26</v>
      </c>
      <c r="J16" s="28" t="s">
        <v>56</v>
      </c>
      <c r="K16" s="29" t="n">
        <v>43487</v>
      </c>
      <c r="L16" s="29" t="n">
        <v>43556</v>
      </c>
      <c r="M16" s="30" t="n">
        <v>10500</v>
      </c>
      <c r="N16" s="31" t="n">
        <v>1.28236666666667</v>
      </c>
      <c r="O16" s="32" t="n">
        <v>149.849946</v>
      </c>
      <c r="P16" s="32" t="n">
        <v>0.150053999999983</v>
      </c>
      <c r="Q16" s="33" t="n">
        <v>0.99899964</v>
      </c>
      <c r="R16" s="37" t="n">
        <v>2410.49</v>
      </c>
      <c r="S16" s="35" t="n">
        <v>2289.483402</v>
      </c>
      <c r="T16" s="35"/>
      <c r="U16" s="35"/>
      <c r="V16" s="36" t="n">
        <v>0</v>
      </c>
      <c r="W16" s="36" t="n">
        <v>2289.483402</v>
      </c>
      <c r="X16" s="28" t="n">
        <v>2250</v>
      </c>
      <c r="Y16" s="37" t="n">
        <v>39.4834020000003</v>
      </c>
      <c r="Z16" s="38" t="n">
        <v>0.0175481786666667</v>
      </c>
      <c r="AA16" s="38" t="n">
        <v>0.0175481786666667</v>
      </c>
      <c r="AB16" s="39" t="s">
        <v>28</v>
      </c>
    </row>
    <row r="17" customFormat="false" ht="16" hidden="false" customHeight="false" outlineLevel="0" collapsed="false">
      <c r="A17" s="19" t="s">
        <v>57</v>
      </c>
      <c r="B17" s="20" t="n">
        <v>150</v>
      </c>
      <c r="C17" s="21" t="n">
        <v>157.85</v>
      </c>
      <c r="D17" s="22" t="n">
        <v>0.9493</v>
      </c>
      <c r="E17" s="23" t="n">
        <v>0.23</v>
      </c>
      <c r="F17" s="24" t="n">
        <v>0.246666666666667</v>
      </c>
      <c r="G17" s="25" t="n">
        <v>187</v>
      </c>
      <c r="H17" s="26" t="n">
        <v>37</v>
      </c>
      <c r="I17" s="27" t="s">
        <v>26</v>
      </c>
      <c r="J17" s="28" t="s">
        <v>58</v>
      </c>
      <c r="K17" s="29" t="n">
        <v>43488</v>
      </c>
      <c r="L17" s="29" t="n">
        <v>43556</v>
      </c>
      <c r="M17" s="30" t="n">
        <v>10350</v>
      </c>
      <c r="N17" s="31" t="n">
        <v>1.3048309178744</v>
      </c>
      <c r="O17" s="32" t="n">
        <v>149.847005</v>
      </c>
      <c r="P17" s="32" t="n">
        <v>0.152995000000004</v>
      </c>
      <c r="Q17" s="33" t="n">
        <v>0.998980033333333</v>
      </c>
      <c r="R17" s="37" t="n">
        <v>2568.34</v>
      </c>
      <c r="S17" s="35" t="n">
        <v>2438.125162</v>
      </c>
      <c r="T17" s="35"/>
      <c r="U17" s="35"/>
      <c r="V17" s="36" t="n">
        <v>0</v>
      </c>
      <c r="W17" s="36" t="n">
        <v>2438.125162</v>
      </c>
      <c r="X17" s="28" t="n">
        <v>2400</v>
      </c>
      <c r="Y17" s="37" t="n">
        <v>38.1251620000003</v>
      </c>
      <c r="Z17" s="38" t="n">
        <v>0.0158854841666667</v>
      </c>
      <c r="AA17" s="38" t="n">
        <v>0.0158854841666667</v>
      </c>
      <c r="AB17" s="39" t="s">
        <v>28</v>
      </c>
    </row>
    <row r="18" customFormat="false" ht="16" hidden="false" customHeight="false" outlineLevel="0" collapsed="false">
      <c r="A18" s="19" t="s">
        <v>59</v>
      </c>
      <c r="B18" s="20" t="n">
        <v>150</v>
      </c>
      <c r="C18" s="21" t="n">
        <v>157.03</v>
      </c>
      <c r="D18" s="22" t="n">
        <v>0.9543</v>
      </c>
      <c r="E18" s="23" t="n">
        <v>0.23</v>
      </c>
      <c r="F18" s="24" t="n">
        <v>0.240133333333333</v>
      </c>
      <c r="G18" s="25" t="n">
        <v>186.02</v>
      </c>
      <c r="H18" s="26" t="n">
        <v>36.02</v>
      </c>
      <c r="I18" s="27" t="s">
        <v>26</v>
      </c>
      <c r="J18" s="28" t="s">
        <v>60</v>
      </c>
      <c r="K18" s="29" t="n">
        <v>43489</v>
      </c>
      <c r="L18" s="29" t="n">
        <v>43556</v>
      </c>
      <c r="M18" s="30" t="n">
        <v>10200</v>
      </c>
      <c r="N18" s="31" t="n">
        <v>1.28895098039216</v>
      </c>
      <c r="O18" s="32" t="n">
        <v>149.853729</v>
      </c>
      <c r="P18" s="32" t="n">
        <v>0.146270999999985</v>
      </c>
      <c r="Q18" s="33" t="n">
        <v>0.99902486</v>
      </c>
      <c r="R18" s="37" t="n">
        <v>2725.37</v>
      </c>
      <c r="S18" s="35" t="n">
        <v>2600.820591</v>
      </c>
      <c r="T18" s="35"/>
      <c r="U18" s="35"/>
      <c r="V18" s="36" t="n">
        <v>0</v>
      </c>
      <c r="W18" s="36" t="n">
        <v>2600.820591</v>
      </c>
      <c r="X18" s="28" t="n">
        <v>2550</v>
      </c>
      <c r="Y18" s="37" t="n">
        <v>50.8205910000006</v>
      </c>
      <c r="Z18" s="38" t="n">
        <v>0.0199296435294121</v>
      </c>
      <c r="AA18" s="38" t="n">
        <v>0.0199296435294121</v>
      </c>
      <c r="AB18" s="39" t="s">
        <v>28</v>
      </c>
    </row>
    <row r="19" customFormat="false" ht="16" hidden="false" customHeight="false" outlineLevel="0" collapsed="false">
      <c r="A19" s="19" t="s">
        <v>61</v>
      </c>
      <c r="B19" s="20" t="n">
        <v>150</v>
      </c>
      <c r="C19" s="21" t="n">
        <v>155.83</v>
      </c>
      <c r="D19" s="22" t="n">
        <v>0.9616</v>
      </c>
      <c r="E19" s="23" t="n">
        <v>0.23</v>
      </c>
      <c r="F19" s="24" t="n">
        <v>0.230666666666667</v>
      </c>
      <c r="G19" s="25" t="n">
        <v>184.6</v>
      </c>
      <c r="H19" s="26" t="n">
        <v>34.6</v>
      </c>
      <c r="I19" s="27" t="s">
        <v>26</v>
      </c>
      <c r="J19" s="28" t="s">
        <v>62</v>
      </c>
      <c r="K19" s="29" t="n">
        <v>43490</v>
      </c>
      <c r="L19" s="29" t="n">
        <v>43556</v>
      </c>
      <c r="M19" s="30" t="n">
        <v>10050</v>
      </c>
      <c r="N19" s="31" t="n">
        <v>1.25661691542289</v>
      </c>
      <c r="O19" s="32" t="n">
        <v>149.846128</v>
      </c>
      <c r="P19" s="32" t="n">
        <v>0.153871999999979</v>
      </c>
      <c r="Q19" s="33" t="n">
        <v>0.998974186666667</v>
      </c>
      <c r="R19" s="37" t="n">
        <v>2881.2</v>
      </c>
      <c r="S19" s="35" t="n">
        <v>2770.56192</v>
      </c>
      <c r="T19" s="35"/>
      <c r="U19" s="35"/>
      <c r="V19" s="36" t="n">
        <v>0</v>
      </c>
      <c r="W19" s="36" t="n">
        <v>2770.56192</v>
      </c>
      <c r="X19" s="28" t="n">
        <v>2700</v>
      </c>
      <c r="Y19" s="37" t="n">
        <v>70.5619200000001</v>
      </c>
      <c r="Z19" s="38" t="n">
        <v>0.0261340444444444</v>
      </c>
      <c r="AA19" s="38" t="n">
        <v>0.0261340444444444</v>
      </c>
      <c r="AB19" s="39" t="s">
        <v>28</v>
      </c>
    </row>
    <row r="20" customFormat="false" ht="16" hidden="false" customHeight="false" outlineLevel="0" collapsed="false">
      <c r="A20" s="19" t="s">
        <v>63</v>
      </c>
      <c r="B20" s="20" t="n">
        <v>105</v>
      </c>
      <c r="C20" s="21" t="n">
        <v>104.62</v>
      </c>
      <c r="D20" s="22" t="n">
        <v>1.0027</v>
      </c>
      <c r="E20" s="23" t="n">
        <v>0.199934982666667</v>
      </c>
      <c r="F20" s="24" t="n">
        <v>0.20447619047619</v>
      </c>
      <c r="G20" s="25" t="n">
        <v>126.47</v>
      </c>
      <c r="H20" s="26" t="n">
        <v>21.47</v>
      </c>
      <c r="I20" s="27" t="s">
        <v>26</v>
      </c>
      <c r="J20" s="28" t="s">
        <v>64</v>
      </c>
      <c r="K20" s="29" t="n">
        <v>43508</v>
      </c>
      <c r="L20" s="29" t="n">
        <v>43563</v>
      </c>
      <c r="M20" s="30" t="n">
        <v>5880</v>
      </c>
      <c r="N20" s="31" t="n">
        <v>1.33274659863946</v>
      </c>
      <c r="O20" s="32" t="n">
        <v>104.902474</v>
      </c>
      <c r="P20" s="32" t="n">
        <v>0.097526000000002</v>
      </c>
      <c r="Q20" s="33" t="n">
        <v>0.699349826666667</v>
      </c>
      <c r="R20" s="37" t="n">
        <v>2985.82</v>
      </c>
      <c r="S20" s="35" t="n">
        <v>2993.881714</v>
      </c>
      <c r="T20" s="35"/>
      <c r="U20" s="35"/>
      <c r="V20" s="36" t="n">
        <v>0</v>
      </c>
      <c r="W20" s="36" t="n">
        <v>2993.881714</v>
      </c>
      <c r="X20" s="28" t="n">
        <v>2805</v>
      </c>
      <c r="Y20" s="37" t="n">
        <v>188.881714</v>
      </c>
      <c r="Z20" s="38" t="n">
        <v>0.0673375094474153</v>
      </c>
      <c r="AA20" s="38" t="n">
        <v>0.0673375094474153</v>
      </c>
      <c r="AB20" s="39" t="s">
        <v>28</v>
      </c>
    </row>
    <row r="21" customFormat="false" ht="16" hidden="false" customHeight="false" outlineLevel="0" collapsed="false">
      <c r="A21" s="19" t="s">
        <v>65</v>
      </c>
      <c r="B21" s="20" t="n">
        <v>90</v>
      </c>
      <c r="C21" s="21" t="n">
        <v>87.89</v>
      </c>
      <c r="D21" s="22" t="n">
        <v>1.023</v>
      </c>
      <c r="E21" s="23" t="n">
        <v>0.18994098</v>
      </c>
      <c r="F21" s="24" t="n">
        <v>0.197666666666667</v>
      </c>
      <c r="G21" s="25" t="n">
        <v>107.79</v>
      </c>
      <c r="H21" s="26" t="n">
        <v>17.79</v>
      </c>
      <c r="I21" s="27" t="s">
        <v>26</v>
      </c>
      <c r="J21" s="28" t="s">
        <v>66</v>
      </c>
      <c r="K21" s="29" t="n">
        <v>43510</v>
      </c>
      <c r="L21" s="29" t="n">
        <v>43574</v>
      </c>
      <c r="M21" s="30" t="n">
        <v>5850</v>
      </c>
      <c r="N21" s="31" t="n">
        <v>1.10997435897436</v>
      </c>
      <c r="O21" s="32" t="n">
        <v>89.91147</v>
      </c>
      <c r="P21" s="32" t="n">
        <v>0.0885300000000058</v>
      </c>
      <c r="Q21" s="33" t="n">
        <v>0.5994098</v>
      </c>
      <c r="R21" s="37" t="n">
        <v>3073.71</v>
      </c>
      <c r="S21" s="35" t="n">
        <v>3144.40533</v>
      </c>
      <c r="T21" s="35"/>
      <c r="U21" s="35"/>
      <c r="V21" s="36" t="n">
        <v>0</v>
      </c>
      <c r="W21" s="36" t="n">
        <v>3144.40533</v>
      </c>
      <c r="X21" s="28" t="n">
        <v>2895</v>
      </c>
      <c r="Y21" s="37" t="n">
        <v>249.40533</v>
      </c>
      <c r="Z21" s="38" t="n">
        <v>0.0861503730569946</v>
      </c>
      <c r="AA21" s="38" t="n">
        <v>0.0861503730569946</v>
      </c>
      <c r="AB21" s="39" t="s">
        <v>28</v>
      </c>
    </row>
    <row r="22" customFormat="false" ht="16" hidden="false" customHeight="false" outlineLevel="0" collapsed="false">
      <c r="A22" s="19" t="s">
        <v>67</v>
      </c>
      <c r="B22" s="20" t="n">
        <v>90</v>
      </c>
      <c r="C22" s="21" t="n">
        <v>89.46</v>
      </c>
      <c r="D22" s="22" t="n">
        <v>1.005</v>
      </c>
      <c r="E22" s="23" t="n">
        <v>0.1899382</v>
      </c>
      <c r="F22" s="24" t="n">
        <v>0.191111111111111</v>
      </c>
      <c r="G22" s="25" t="n">
        <v>107.2</v>
      </c>
      <c r="H22" s="26" t="n">
        <v>17.2</v>
      </c>
      <c r="I22" s="27" t="s">
        <v>26</v>
      </c>
      <c r="J22" s="28" t="s">
        <v>68</v>
      </c>
      <c r="K22" s="29" t="n">
        <v>43511</v>
      </c>
      <c r="L22" s="29" t="n">
        <v>43558</v>
      </c>
      <c r="M22" s="30" t="n">
        <v>4320</v>
      </c>
      <c r="N22" s="31" t="n">
        <v>1.45324074074074</v>
      </c>
      <c r="O22" s="32" t="n">
        <v>89.9073</v>
      </c>
      <c r="P22" s="32" t="n">
        <v>0.092700000000022</v>
      </c>
      <c r="Q22" s="33" t="n">
        <v>0.599382</v>
      </c>
      <c r="R22" s="37" t="n">
        <v>3163.17</v>
      </c>
      <c r="S22" s="35" t="n">
        <v>3178.98585</v>
      </c>
      <c r="T22" s="35"/>
      <c r="U22" s="35"/>
      <c r="V22" s="36" t="n">
        <v>0</v>
      </c>
      <c r="W22" s="36" t="n">
        <v>3178.98585</v>
      </c>
      <c r="X22" s="28" t="n">
        <v>2985</v>
      </c>
      <c r="Y22" s="37" t="n">
        <v>193.98585</v>
      </c>
      <c r="Z22" s="38" t="n">
        <v>0.0649868844221104</v>
      </c>
      <c r="AA22" s="38" t="n">
        <v>0.0649868844221104</v>
      </c>
      <c r="AB22" s="39" t="s">
        <v>28</v>
      </c>
    </row>
    <row r="23" customFormat="false" ht="16" hidden="false" customHeight="false" outlineLevel="0" collapsed="false">
      <c r="A23" s="19" t="s">
        <v>69</v>
      </c>
      <c r="B23" s="20" t="n">
        <v>270</v>
      </c>
      <c r="C23" s="40" t="n">
        <v>253.95</v>
      </c>
      <c r="D23" s="41" t="n">
        <v>1.0616</v>
      </c>
      <c r="E23" s="23" t="n">
        <v>0.30972888</v>
      </c>
      <c r="F23" s="42" t="n">
        <v>0.304666666666667</v>
      </c>
      <c r="G23" s="25" t="n">
        <v>352.26</v>
      </c>
      <c r="H23" s="26" t="n">
        <v>82.26</v>
      </c>
      <c r="I23" s="27" t="s">
        <v>26</v>
      </c>
      <c r="J23" s="28" t="s">
        <v>70</v>
      </c>
      <c r="K23" s="29" t="n">
        <v>43493</v>
      </c>
      <c r="L23" s="29" t="n">
        <v>43774</v>
      </c>
      <c r="M23" s="30" t="n">
        <v>76140</v>
      </c>
      <c r="N23" s="31" t="n">
        <v>0.394338061465721</v>
      </c>
      <c r="O23" s="32" t="n">
        <v>269.59332</v>
      </c>
      <c r="P23" s="32" t="n">
        <v>0.406679999999994</v>
      </c>
      <c r="Q23" s="33" t="n">
        <v>1.7972888</v>
      </c>
      <c r="R23" s="37" t="n">
        <v>3417.12</v>
      </c>
      <c r="S23" s="35" t="n">
        <v>3627.614592</v>
      </c>
      <c r="T23" s="35"/>
      <c r="U23" s="35"/>
      <c r="V23" s="36" t="n">
        <v>0</v>
      </c>
      <c r="W23" s="36" t="n">
        <v>3627.614592</v>
      </c>
      <c r="X23" s="28" t="n">
        <v>3255</v>
      </c>
      <c r="Y23" s="37" t="n">
        <v>372.614592</v>
      </c>
      <c r="Z23" s="38" t="n">
        <v>0.114474529032258</v>
      </c>
      <c r="AA23" s="38" t="n">
        <v>0.114474529032258</v>
      </c>
      <c r="AB23" s="39" t="s">
        <v>28</v>
      </c>
    </row>
    <row r="24" customFormat="false" ht="16" hidden="false" customHeight="false" outlineLevel="0" collapsed="false">
      <c r="A24" s="19" t="s">
        <v>71</v>
      </c>
      <c r="B24" s="20" t="n">
        <v>270</v>
      </c>
      <c r="C24" s="40" t="n">
        <v>253.16</v>
      </c>
      <c r="D24" s="41" t="n">
        <v>1.0649</v>
      </c>
      <c r="E24" s="23" t="n">
        <v>0.309726722666667</v>
      </c>
      <c r="F24" s="24" t="n">
        <v>0.311814814814815</v>
      </c>
      <c r="G24" s="25" t="n">
        <v>354.19</v>
      </c>
      <c r="H24" s="26" t="n">
        <v>84.19</v>
      </c>
      <c r="I24" s="27" t="s">
        <v>26</v>
      </c>
      <c r="J24" s="28" t="s">
        <v>72</v>
      </c>
      <c r="K24" s="29" t="n">
        <v>43494</v>
      </c>
      <c r="L24" s="29" t="n">
        <v>43816</v>
      </c>
      <c r="M24" s="30" t="n">
        <v>87210</v>
      </c>
      <c r="N24" s="31" t="n">
        <v>0.352360394450178</v>
      </c>
      <c r="O24" s="32" t="n">
        <v>269.590084</v>
      </c>
      <c r="P24" s="32" t="n">
        <v>0.40991600000001</v>
      </c>
      <c r="Q24" s="33" t="n">
        <v>1.79726722666667</v>
      </c>
      <c r="R24" s="37" t="n">
        <v>3670.28</v>
      </c>
      <c r="S24" s="35" t="n">
        <v>3908.481172</v>
      </c>
      <c r="T24" s="35"/>
      <c r="U24" s="35"/>
      <c r="V24" s="36" t="n">
        <v>0</v>
      </c>
      <c r="W24" s="36" t="n">
        <v>3908.481172</v>
      </c>
      <c r="X24" s="28" t="n">
        <v>3525</v>
      </c>
      <c r="Y24" s="37" t="n">
        <v>383.481172</v>
      </c>
      <c r="Z24" s="38" t="n">
        <v>0.108788984964539</v>
      </c>
      <c r="AA24" s="38" t="n">
        <v>0.108788984964539</v>
      </c>
      <c r="AB24" s="39" t="s">
        <v>28</v>
      </c>
    </row>
    <row r="25" customFormat="false" ht="16" hidden="false" customHeight="false" outlineLevel="0" collapsed="false">
      <c r="A25" s="19" t="s">
        <v>73</v>
      </c>
      <c r="B25" s="20" t="n">
        <v>255</v>
      </c>
      <c r="C25" s="40" t="n">
        <v>240.9</v>
      </c>
      <c r="D25" s="41" t="n">
        <v>1.057</v>
      </c>
      <c r="E25" s="23" t="n">
        <v>0.2997542</v>
      </c>
      <c r="F25" s="24" t="n">
        <v>0.293882352941176</v>
      </c>
      <c r="G25" s="25" t="n">
        <v>329.94</v>
      </c>
      <c r="H25" s="26" t="n">
        <v>74.94</v>
      </c>
      <c r="I25" s="27" t="s">
        <v>26</v>
      </c>
      <c r="J25" s="28" t="s">
        <v>74</v>
      </c>
      <c r="K25" s="29" t="n">
        <v>43495</v>
      </c>
      <c r="L25" s="29" t="n">
        <v>43714</v>
      </c>
      <c r="M25" s="30" t="n">
        <v>56100</v>
      </c>
      <c r="N25" s="31" t="n">
        <v>0.487577540106952</v>
      </c>
      <c r="O25" s="32" t="n">
        <v>254.6313</v>
      </c>
      <c r="P25" s="32" t="n">
        <v>0.368700000000018</v>
      </c>
      <c r="Q25" s="33" t="n">
        <v>1.697542</v>
      </c>
      <c r="R25" s="37" t="n">
        <v>3911.18</v>
      </c>
      <c r="S25" s="35" t="n">
        <v>4134.11726</v>
      </c>
      <c r="T25" s="35"/>
      <c r="U25" s="35"/>
      <c r="V25" s="36" t="n">
        <v>0</v>
      </c>
      <c r="W25" s="36" t="n">
        <v>4134.11726</v>
      </c>
      <c r="X25" s="28" t="n">
        <v>3780</v>
      </c>
      <c r="Y25" s="37" t="n">
        <v>354.11726</v>
      </c>
      <c r="Z25" s="38" t="n">
        <v>0.0936818148148149</v>
      </c>
      <c r="AA25" s="38" t="n">
        <v>0.0936818148148149</v>
      </c>
      <c r="AB25" s="39" t="s">
        <v>28</v>
      </c>
    </row>
    <row r="26" customFormat="false" ht="16" hidden="false" customHeight="false" outlineLevel="0" collapsed="false">
      <c r="A26" s="19" t="s">
        <v>75</v>
      </c>
      <c r="B26" s="20" t="n">
        <v>270</v>
      </c>
      <c r="C26" s="40" t="n">
        <v>252.58</v>
      </c>
      <c r="D26" s="41" t="n">
        <v>1.0674</v>
      </c>
      <c r="E26" s="23" t="n">
        <v>0.309735928</v>
      </c>
      <c r="F26" s="24" t="n">
        <v>0.308777777777778</v>
      </c>
      <c r="G26" s="25" t="n">
        <v>353.37</v>
      </c>
      <c r="H26" s="26" t="n">
        <v>83.37</v>
      </c>
      <c r="I26" s="27" t="s">
        <v>26</v>
      </c>
      <c r="J26" s="28" t="s">
        <v>76</v>
      </c>
      <c r="K26" s="29" t="n">
        <v>43496</v>
      </c>
      <c r="L26" s="29" t="n">
        <v>43816</v>
      </c>
      <c r="M26" s="30" t="n">
        <v>86670</v>
      </c>
      <c r="N26" s="31" t="n">
        <v>0.351102457597785</v>
      </c>
      <c r="O26" s="32" t="n">
        <v>269.603892</v>
      </c>
      <c r="P26" s="32" t="n">
        <v>0.396108000000027</v>
      </c>
      <c r="Q26" s="33" t="n">
        <v>1.79735928</v>
      </c>
      <c r="R26" s="37" t="n">
        <v>4163.76</v>
      </c>
      <c r="S26" s="35" t="n">
        <v>4444.397424</v>
      </c>
      <c r="T26" s="35"/>
      <c r="U26" s="35"/>
      <c r="V26" s="36" t="n">
        <v>0</v>
      </c>
      <c r="W26" s="36" t="n">
        <v>4444.397424</v>
      </c>
      <c r="X26" s="28" t="n">
        <v>4050</v>
      </c>
      <c r="Y26" s="37" t="n">
        <v>394.397424</v>
      </c>
      <c r="Z26" s="38" t="n">
        <v>0.09738208</v>
      </c>
      <c r="AA26" s="38" t="n">
        <v>0.09738208</v>
      </c>
      <c r="AB26" s="39" t="s">
        <v>28</v>
      </c>
    </row>
    <row r="27" customFormat="false" ht="16" hidden="false" customHeight="false" outlineLevel="0" collapsed="false">
      <c r="A27" s="19" t="s">
        <v>77</v>
      </c>
      <c r="B27" s="20" t="n">
        <v>255</v>
      </c>
      <c r="C27" s="40" t="n">
        <v>235.44</v>
      </c>
      <c r="D27" s="41" t="n">
        <v>1.0815</v>
      </c>
      <c r="E27" s="23" t="n">
        <v>0.29975224</v>
      </c>
      <c r="F27" s="24" t="n">
        <v>0.291764705882353</v>
      </c>
      <c r="G27" s="25" t="n">
        <v>329.4</v>
      </c>
      <c r="H27" s="26" t="n">
        <v>74.4</v>
      </c>
      <c r="I27" s="27" t="s">
        <v>26</v>
      </c>
      <c r="J27" s="28" t="s">
        <v>78</v>
      </c>
      <c r="K27" s="29" t="n">
        <v>43497</v>
      </c>
      <c r="L27" s="29" t="n">
        <v>43816</v>
      </c>
      <c r="M27" s="30" t="n">
        <v>81600</v>
      </c>
      <c r="N27" s="31" t="n">
        <v>0.332794117647059</v>
      </c>
      <c r="O27" s="32" t="n">
        <v>254.62836</v>
      </c>
      <c r="P27" s="32" t="n">
        <v>0.371640000000014</v>
      </c>
      <c r="Q27" s="33" t="n">
        <v>1.6975224</v>
      </c>
      <c r="R27" s="37" t="n">
        <v>4399.2</v>
      </c>
      <c r="S27" s="35" t="n">
        <v>4757.7348</v>
      </c>
      <c r="T27" s="35"/>
      <c r="U27" s="35"/>
      <c r="V27" s="36" t="n">
        <v>0</v>
      </c>
      <c r="W27" s="36" t="n">
        <v>4757.7348</v>
      </c>
      <c r="X27" s="28" t="n">
        <v>4305</v>
      </c>
      <c r="Y27" s="37" t="n">
        <v>452.734799999999</v>
      </c>
      <c r="Z27" s="38" t="n">
        <v>0.10516487804878</v>
      </c>
      <c r="AA27" s="38" t="n">
        <v>0.10516487804878</v>
      </c>
      <c r="AB27" s="39" t="s">
        <v>28</v>
      </c>
    </row>
    <row r="28" customFormat="false" ht="16" hidden="false" customHeight="false" outlineLevel="0" collapsed="false">
      <c r="A28" s="43" t="s">
        <v>79</v>
      </c>
      <c r="B28" s="0" t="n">
        <v>255</v>
      </c>
      <c r="C28" s="44" t="n">
        <v>231.51</v>
      </c>
      <c r="D28" s="45" t="n">
        <v>1.0999</v>
      </c>
      <c r="E28" s="46" t="n">
        <f aca="false">10%*Q28+13%</f>
        <v>0.299758566</v>
      </c>
      <c r="F28" s="24" t="n">
        <f aca="false">IF(G28="",($F$1*C28-B28)/B28,H28/B28)</f>
        <v>0.311345270588235</v>
      </c>
      <c r="H28" s="4" t="n">
        <f aca="false">IF(G28="",$F$1*C28-B28,G28-B28)</f>
        <v>79.393044</v>
      </c>
      <c r="I28" s="0" t="s">
        <v>80</v>
      </c>
      <c r="J28" s="47" t="s">
        <v>81</v>
      </c>
      <c r="K28" s="48" t="n">
        <f aca="false">DATE(MID(J28,1,4),MID(J28,5,2),MID(J28,7,2))</f>
        <v>43507</v>
      </c>
      <c r="L28" s="48" t="str">
        <f aca="true">IF(LEN(J28) &gt; 15,DATE(MID(J28,12,4),MID(J28,16,2),MID(J28,18,2)),TEXT(TODAY(),"yyyy-mm-dd"))</f>
        <v>2020-01-02</v>
      </c>
      <c r="M28" s="30" t="n">
        <f aca="false">(L28-K28+1)*B28</f>
        <v>83130</v>
      </c>
      <c r="N28" s="31" t="n">
        <f aca="false">H28/M28*365</f>
        <v>0.348592097437748</v>
      </c>
      <c r="O28" s="49" t="n">
        <f aca="false">D28*C28</f>
        <v>254.637849</v>
      </c>
      <c r="P28" s="49" t="n">
        <f aca="false">B28-O28</f>
        <v>0.362150999999983</v>
      </c>
      <c r="Q28" s="50" t="n">
        <f aca="false">O28/150</f>
        <v>1.69758566</v>
      </c>
      <c r="R28" s="51" t="n">
        <f aca="false">R27+C28-T28</f>
        <v>4630.71</v>
      </c>
      <c r="S28" s="52" t="n">
        <f aca="false">R28*D28</f>
        <v>5093.317929</v>
      </c>
      <c r="T28" s="52"/>
      <c r="U28" s="52"/>
      <c r="V28" s="53" t="n">
        <f aca="false">V27+U28</f>
        <v>0</v>
      </c>
      <c r="W28" s="53" t="n">
        <f aca="false">V28+S28</f>
        <v>5093.317929</v>
      </c>
      <c r="X28" s="1" t="n">
        <f aca="false">X27+B28</f>
        <v>4560</v>
      </c>
      <c r="Y28" s="51" t="n">
        <f aca="false">W28-X28</f>
        <v>533.317929000001</v>
      </c>
      <c r="Z28" s="54" t="n">
        <f aca="false">W28/X28-1</f>
        <v>0.116955686184211</v>
      </c>
      <c r="AA28" s="54" t="n">
        <f aca="false">S28/(X28-V28)-1</f>
        <v>0.116955686184211</v>
      </c>
      <c r="AB28" s="55" t="str">
        <f aca="false">IF(E28-F28&lt;0,"达成",E28-F28)</f>
        <v>达成</v>
      </c>
    </row>
    <row r="29" customFormat="false" ht="16" hidden="false" customHeight="false" outlineLevel="0" collapsed="false">
      <c r="A29" s="19" t="s">
        <v>82</v>
      </c>
      <c r="B29" s="20" t="n">
        <v>105</v>
      </c>
      <c r="C29" s="40" t="n">
        <v>92.94</v>
      </c>
      <c r="D29" s="41" t="n">
        <v>1.1282</v>
      </c>
      <c r="E29" s="23" t="n">
        <v>0.199903272</v>
      </c>
      <c r="F29" s="24" t="n">
        <v>0.205333333333333</v>
      </c>
      <c r="G29" s="25" t="n">
        <v>126.56</v>
      </c>
      <c r="H29" s="26" t="n">
        <v>21.56</v>
      </c>
      <c r="I29" s="27" t="s">
        <v>26</v>
      </c>
      <c r="J29" s="28" t="s">
        <v>83</v>
      </c>
      <c r="K29" s="29" t="n">
        <v>43509</v>
      </c>
      <c r="L29" s="29" t="n">
        <v>43713</v>
      </c>
      <c r="M29" s="30" t="n">
        <v>21525</v>
      </c>
      <c r="N29" s="31" t="n">
        <v>0.365593495934959</v>
      </c>
      <c r="O29" s="32" t="n">
        <v>104.854908</v>
      </c>
      <c r="P29" s="32" t="n">
        <v>0.145091999999991</v>
      </c>
      <c r="Q29" s="33" t="n">
        <v>0.69903272</v>
      </c>
      <c r="R29" s="37" t="n">
        <v>4723.65</v>
      </c>
      <c r="S29" s="35" t="n">
        <v>5329.22193</v>
      </c>
      <c r="T29" s="35"/>
      <c r="U29" s="35"/>
      <c r="V29" s="36" t="n">
        <v>0</v>
      </c>
      <c r="W29" s="36" t="n">
        <v>5329.22193</v>
      </c>
      <c r="X29" s="28" t="n">
        <v>4665</v>
      </c>
      <c r="Y29" s="37" t="n">
        <v>664.22193</v>
      </c>
      <c r="Z29" s="38" t="n">
        <v>0.142384122186495</v>
      </c>
      <c r="AA29" s="38" t="n">
        <v>0.142384122186495</v>
      </c>
      <c r="AB29" s="56" t="s">
        <v>28</v>
      </c>
    </row>
    <row r="30" customFormat="false" ht="16" hidden="false" customHeight="false" outlineLevel="0" collapsed="false">
      <c r="A30" s="19" t="s">
        <v>84</v>
      </c>
      <c r="B30" s="20" t="n">
        <v>90</v>
      </c>
      <c r="C30" s="40" t="n">
        <v>78.62</v>
      </c>
      <c r="D30" s="41" t="n">
        <v>1.1431</v>
      </c>
      <c r="E30" s="23" t="n">
        <v>0.189913681333333</v>
      </c>
      <c r="F30" s="24" t="n">
        <v>0.189555555555556</v>
      </c>
      <c r="G30" s="25" t="n">
        <v>107.06</v>
      </c>
      <c r="H30" s="26" t="n">
        <v>17.06</v>
      </c>
      <c r="I30" s="27" t="s">
        <v>26</v>
      </c>
      <c r="J30" s="28" t="s">
        <v>85</v>
      </c>
      <c r="K30" s="29" t="n">
        <v>43514</v>
      </c>
      <c r="L30" s="29" t="n">
        <v>43713</v>
      </c>
      <c r="M30" s="30" t="n">
        <v>18000</v>
      </c>
      <c r="N30" s="31" t="n">
        <v>0.345938888888889</v>
      </c>
      <c r="O30" s="32" t="n">
        <v>89.870522</v>
      </c>
      <c r="P30" s="32" t="n">
        <v>0.129477999999992</v>
      </c>
      <c r="Q30" s="33" t="n">
        <v>0.599136813333333</v>
      </c>
      <c r="R30" s="37" t="n">
        <v>4802.27</v>
      </c>
      <c r="S30" s="35" t="n">
        <v>5489.474837</v>
      </c>
      <c r="T30" s="35"/>
      <c r="U30" s="35"/>
      <c r="V30" s="36" t="n">
        <v>0</v>
      </c>
      <c r="W30" s="36" t="n">
        <v>5489.474837</v>
      </c>
      <c r="X30" s="28" t="n">
        <v>4755</v>
      </c>
      <c r="Y30" s="37" t="n">
        <v>734.474837</v>
      </c>
      <c r="Z30" s="38" t="n">
        <v>0.154463688117771</v>
      </c>
      <c r="AA30" s="38" t="n">
        <v>0.154463688117771</v>
      </c>
      <c r="AB30" s="56" t="s">
        <v>28</v>
      </c>
    </row>
    <row r="31" customFormat="false" ht="16" hidden="false" customHeight="false" outlineLevel="0" collapsed="false">
      <c r="A31" s="19" t="s">
        <v>86</v>
      </c>
      <c r="B31" s="20" t="n">
        <v>90</v>
      </c>
      <c r="C31" s="40" t="n">
        <v>78.77</v>
      </c>
      <c r="D31" s="41" t="n">
        <v>1.141</v>
      </c>
      <c r="E31" s="23" t="n">
        <v>0.189917713333333</v>
      </c>
      <c r="F31" s="24" t="n">
        <v>0.191888888888889</v>
      </c>
      <c r="G31" s="25" t="n">
        <v>107.27</v>
      </c>
      <c r="H31" s="26" t="n">
        <v>17.27</v>
      </c>
      <c r="I31" s="27" t="s">
        <v>26</v>
      </c>
      <c r="J31" s="28" t="s">
        <v>87</v>
      </c>
      <c r="K31" s="29" t="n">
        <v>43515</v>
      </c>
      <c r="L31" s="29" t="n">
        <v>43713</v>
      </c>
      <c r="M31" s="30" t="n">
        <v>17910</v>
      </c>
      <c r="N31" s="31" t="n">
        <v>0.351957007258515</v>
      </c>
      <c r="O31" s="32" t="n">
        <v>89.87657</v>
      </c>
      <c r="P31" s="32" t="n">
        <v>0.123429999999999</v>
      </c>
      <c r="Q31" s="33" t="n">
        <v>0.599177133333333</v>
      </c>
      <c r="R31" s="37" t="n">
        <v>4881.04</v>
      </c>
      <c r="S31" s="35" t="n">
        <v>5569.26664</v>
      </c>
      <c r="T31" s="35"/>
      <c r="U31" s="35"/>
      <c r="V31" s="36" t="n">
        <v>0</v>
      </c>
      <c r="W31" s="36" t="n">
        <v>5569.26664</v>
      </c>
      <c r="X31" s="28" t="n">
        <v>4845</v>
      </c>
      <c r="Y31" s="37" t="n">
        <v>724.26664</v>
      </c>
      <c r="Z31" s="38" t="n">
        <v>0.149487438596491</v>
      </c>
      <c r="AA31" s="38" t="n">
        <v>0.149487438596491</v>
      </c>
      <c r="AB31" s="56" t="s">
        <v>28</v>
      </c>
    </row>
    <row r="32" customFormat="false" ht="16" hidden="false" customHeight="false" outlineLevel="0" collapsed="false">
      <c r="A32" s="19" t="s">
        <v>88</v>
      </c>
      <c r="B32" s="20" t="n">
        <v>90</v>
      </c>
      <c r="C32" s="40" t="n">
        <v>78.51</v>
      </c>
      <c r="D32" s="41" t="n">
        <v>1.1447</v>
      </c>
      <c r="E32" s="23" t="n">
        <v>0.189913598</v>
      </c>
      <c r="F32" s="24" t="n">
        <v>0.187888888888889</v>
      </c>
      <c r="G32" s="25" t="n">
        <v>106.91</v>
      </c>
      <c r="H32" s="26" t="n">
        <v>16.91</v>
      </c>
      <c r="I32" s="27" t="s">
        <v>26</v>
      </c>
      <c r="J32" s="28" t="s">
        <v>89</v>
      </c>
      <c r="K32" s="29" t="n">
        <v>43516</v>
      </c>
      <c r="L32" s="29" t="n">
        <v>43713</v>
      </c>
      <c r="M32" s="30" t="n">
        <v>17820</v>
      </c>
      <c r="N32" s="31" t="n">
        <v>0.346360830527497</v>
      </c>
      <c r="O32" s="32" t="n">
        <v>89.870397</v>
      </c>
      <c r="P32" s="32" t="n">
        <v>0.129602999999989</v>
      </c>
      <c r="Q32" s="33" t="n">
        <v>0.59913598</v>
      </c>
      <c r="R32" s="37" t="n">
        <v>4959.55</v>
      </c>
      <c r="S32" s="35" t="n">
        <v>5677.196885</v>
      </c>
      <c r="T32" s="35"/>
      <c r="U32" s="35"/>
      <c r="V32" s="36" t="n">
        <v>0</v>
      </c>
      <c r="W32" s="36" t="n">
        <v>5677.196885</v>
      </c>
      <c r="X32" s="28" t="n">
        <v>4935</v>
      </c>
      <c r="Y32" s="37" t="n">
        <v>742.196885</v>
      </c>
      <c r="Z32" s="38" t="n">
        <v>0.150394505572442</v>
      </c>
      <c r="AA32" s="38" t="n">
        <v>0.150394505572442</v>
      </c>
      <c r="AB32" s="56" t="s">
        <v>28</v>
      </c>
    </row>
    <row r="33" customFormat="false" ht="16" hidden="false" customHeight="false" outlineLevel="0" collapsed="false">
      <c r="A33" s="19" t="s">
        <v>90</v>
      </c>
      <c r="B33" s="20" t="n">
        <v>90</v>
      </c>
      <c r="C33" s="40" t="n">
        <v>78.7</v>
      </c>
      <c r="D33" s="41" t="n">
        <v>1.1419</v>
      </c>
      <c r="E33" s="23" t="n">
        <v>0.189911686666667</v>
      </c>
      <c r="F33" s="24" t="n">
        <v>0.190777777777778</v>
      </c>
      <c r="G33" s="25" t="n">
        <v>107.17</v>
      </c>
      <c r="H33" s="26" t="n">
        <v>17.17</v>
      </c>
      <c r="I33" s="27" t="s">
        <v>26</v>
      </c>
      <c r="J33" s="28" t="s">
        <v>91</v>
      </c>
      <c r="K33" s="29" t="n">
        <v>43517</v>
      </c>
      <c r="L33" s="29" t="n">
        <v>43713</v>
      </c>
      <c r="M33" s="30" t="n">
        <v>17730</v>
      </c>
      <c r="N33" s="31" t="n">
        <v>0.353471517202482</v>
      </c>
      <c r="O33" s="32" t="n">
        <v>89.86753</v>
      </c>
      <c r="P33" s="32" t="n">
        <v>0.132469999999998</v>
      </c>
      <c r="Q33" s="33" t="n">
        <v>0.599116866666667</v>
      </c>
      <c r="R33" s="37" t="n">
        <v>5038.25</v>
      </c>
      <c r="S33" s="35" t="n">
        <v>5753.177675</v>
      </c>
      <c r="T33" s="35"/>
      <c r="U33" s="35"/>
      <c r="V33" s="36" t="n">
        <v>0</v>
      </c>
      <c r="W33" s="36" t="n">
        <v>5753.177675</v>
      </c>
      <c r="X33" s="28" t="n">
        <v>5025</v>
      </c>
      <c r="Y33" s="37" t="n">
        <v>728.177675</v>
      </c>
      <c r="Z33" s="38" t="n">
        <v>0.144910980099503</v>
      </c>
      <c r="AA33" s="38" t="n">
        <v>0.144910980099503</v>
      </c>
      <c r="AB33" s="56" t="s">
        <v>28</v>
      </c>
    </row>
    <row r="34" customFormat="false" ht="16" hidden="false" customHeight="false" outlineLevel="0" collapsed="false">
      <c r="A34" s="19" t="s">
        <v>92</v>
      </c>
      <c r="B34" s="20" t="n">
        <v>90</v>
      </c>
      <c r="C34" s="40" t="n">
        <v>77.07</v>
      </c>
      <c r="D34" s="41" t="n">
        <v>1.1661</v>
      </c>
      <c r="E34" s="23" t="n">
        <v>0.189914218</v>
      </c>
      <c r="F34" s="24" t="n">
        <v>0.187777777777778</v>
      </c>
      <c r="G34" s="25" t="n">
        <v>106.9</v>
      </c>
      <c r="H34" s="26" t="n">
        <v>16.9</v>
      </c>
      <c r="I34" s="27" t="s">
        <v>26</v>
      </c>
      <c r="J34" s="28" t="s">
        <v>93</v>
      </c>
      <c r="K34" s="29" t="n">
        <v>43518</v>
      </c>
      <c r="L34" s="29" t="n">
        <v>43774</v>
      </c>
      <c r="M34" s="30" t="n">
        <v>23130</v>
      </c>
      <c r="N34" s="31" t="n">
        <v>0.266688283614354</v>
      </c>
      <c r="O34" s="32" t="n">
        <v>89.871327</v>
      </c>
      <c r="P34" s="32" t="n">
        <v>0.12867300000002</v>
      </c>
      <c r="Q34" s="33" t="n">
        <v>0.59914218</v>
      </c>
      <c r="R34" s="37" t="n">
        <v>5115.32</v>
      </c>
      <c r="S34" s="35" t="n">
        <v>5964.974652</v>
      </c>
      <c r="T34" s="35"/>
      <c r="U34" s="35"/>
      <c r="V34" s="36" t="n">
        <v>0</v>
      </c>
      <c r="W34" s="36" t="n">
        <v>5964.974652</v>
      </c>
      <c r="X34" s="28" t="n">
        <v>5115</v>
      </c>
      <c r="Y34" s="37" t="n">
        <v>849.974651999999</v>
      </c>
      <c r="Z34" s="38" t="n">
        <v>0.166172952492669</v>
      </c>
      <c r="AA34" s="38" t="n">
        <v>0.166172952492669</v>
      </c>
      <c r="AB34" s="56" t="s">
        <v>28</v>
      </c>
    </row>
    <row r="35" customFormat="false" ht="16" hidden="false" customHeight="false" outlineLevel="0" collapsed="false">
      <c r="A35" s="43" t="s">
        <v>94</v>
      </c>
      <c r="B35" s="0" t="n">
        <v>135</v>
      </c>
      <c r="C35" s="44" t="n">
        <v>109.44</v>
      </c>
      <c r="D35" s="45" t="n">
        <v>1.2319</v>
      </c>
      <c r="E35" s="46" t="n">
        <f aca="false">10%*Q35+13%</f>
        <v>0.219879424</v>
      </c>
      <c r="F35" s="24" t="n">
        <f aca="false">IF(G35="",($F$1*C35-B35)/B35,H35/B35)</f>
        <v>0.170926933333333</v>
      </c>
      <c r="H35" s="4" t="n">
        <f aca="false">IF(G35="",$F$1*C35-B35,G35-B35)</f>
        <v>23.075136</v>
      </c>
      <c r="I35" s="0" t="s">
        <v>95</v>
      </c>
      <c r="J35" s="47" t="s">
        <v>96</v>
      </c>
      <c r="K35" s="48" t="n">
        <f aca="false">DATE(MID(J35,1,4),MID(J35,5,2),MID(J35,7,2))</f>
        <v>43521</v>
      </c>
      <c r="L35" s="48" t="str">
        <f aca="true">IF(LEN(J35) &gt; 15,DATE(MID(J35,12,4),MID(J35,16,2),MID(J35,18,2)),TEXT(TODAY(),"yyyy-mm-dd"))</f>
        <v>2020-01-02</v>
      </c>
      <c r="M35" s="30" t="n">
        <f aca="false">(L35-K35+1)*B35</f>
        <v>42120</v>
      </c>
      <c r="N35" s="31" t="n">
        <f aca="false">H35/M35*365</f>
        <v>0.199962598290598</v>
      </c>
      <c r="O35" s="49" t="n">
        <f aca="false">D35*C35</f>
        <v>134.819136</v>
      </c>
      <c r="P35" s="49" t="n">
        <f aca="false">B35-O35</f>
        <v>0.180864000000014</v>
      </c>
      <c r="Q35" s="50" t="n">
        <f aca="false">O35/150</f>
        <v>0.89879424</v>
      </c>
      <c r="R35" s="51" t="n">
        <f aca="false">R34+C35-T35</f>
        <v>4891.74</v>
      </c>
      <c r="S35" s="52" t="n">
        <f aca="false">R35*D35</f>
        <v>6026.134506</v>
      </c>
      <c r="T35" s="52" t="n">
        <v>333.02</v>
      </c>
      <c r="U35" s="52" t="n">
        <v>371.31</v>
      </c>
      <c r="V35" s="53" t="n">
        <f aca="false">V34+U35</f>
        <v>371.31</v>
      </c>
      <c r="W35" s="53" t="n">
        <f aca="false">V35+S35</f>
        <v>6397.444506</v>
      </c>
      <c r="X35" s="1" t="n">
        <f aca="false">X34+B35</f>
        <v>5250</v>
      </c>
      <c r="Y35" s="51" t="n">
        <f aca="false">W35-X35</f>
        <v>1147.444506</v>
      </c>
      <c r="Z35" s="54" t="n">
        <f aca="false">W35/X35-1</f>
        <v>0.218560858285714</v>
      </c>
      <c r="AA35" s="54" t="n">
        <f aca="false">S35/(X35-V35)-1</f>
        <v>0.235195207319998</v>
      </c>
      <c r="AB35" s="55" t="n">
        <f aca="false">IF(E35-F35&lt;0,"达成",E35-F35)</f>
        <v>0.0489524906666668</v>
      </c>
    </row>
    <row r="36" customFormat="false" ht="16" hidden="false" customHeight="false" outlineLevel="0" collapsed="false">
      <c r="A36" s="43" t="s">
        <v>97</v>
      </c>
      <c r="B36" s="0" t="n">
        <v>135</v>
      </c>
      <c r="C36" s="44" t="n">
        <v>110.69</v>
      </c>
      <c r="D36" s="45" t="n">
        <v>1.218</v>
      </c>
      <c r="E36" s="46" t="n">
        <f aca="false">10%*Q36+13%</f>
        <v>0.21988028</v>
      </c>
      <c r="F36" s="24" t="n">
        <f aca="false">IF(G36="",($F$1*C36-B36)/B36,H36/B36)</f>
        <v>0.184301007407407</v>
      </c>
      <c r="H36" s="4" t="n">
        <f aca="false">IF(G36="",$F$1*C36-B36,G36-B36)</f>
        <v>24.880636</v>
      </c>
      <c r="I36" s="0" t="s">
        <v>95</v>
      </c>
      <c r="J36" s="47" t="s">
        <v>98</v>
      </c>
      <c r="K36" s="48" t="n">
        <f aca="false">DATE(MID(J36,1,4),MID(J36,5,2),MID(J36,7,2))</f>
        <v>43522</v>
      </c>
      <c r="L36" s="48" t="str">
        <f aca="true">IF(LEN(J36) &gt; 15,DATE(MID(J36,12,4),MID(J36,16,2),MID(J36,18,2)),TEXT(TODAY(),"yyyy-mm-dd"))</f>
        <v>2020-01-02</v>
      </c>
      <c r="M36" s="30" t="n">
        <f aca="false">(L36-K36+1)*B36</f>
        <v>41985</v>
      </c>
      <c r="N36" s="31" t="n">
        <f aca="false">H36/M36*365</f>
        <v>0.216301825413838</v>
      </c>
      <c r="O36" s="49" t="n">
        <f aca="false">D36*C36</f>
        <v>134.82042</v>
      </c>
      <c r="P36" s="49" t="n">
        <f aca="false">B36-O36</f>
        <v>0.179580000000016</v>
      </c>
      <c r="Q36" s="50" t="n">
        <f aca="false">O36/150</f>
        <v>0.8988028</v>
      </c>
      <c r="R36" s="51" t="n">
        <f aca="false">R35+C36-T36</f>
        <v>5002.43</v>
      </c>
      <c r="S36" s="52" t="n">
        <f aca="false">R36*D36</f>
        <v>6092.95974</v>
      </c>
      <c r="T36" s="52"/>
      <c r="U36" s="52"/>
      <c r="V36" s="53" t="n">
        <f aca="false">V35+U36</f>
        <v>371.31</v>
      </c>
      <c r="W36" s="53" t="n">
        <f aca="false">V36+S36</f>
        <v>6464.26974</v>
      </c>
      <c r="X36" s="1" t="n">
        <f aca="false">X35+B36</f>
        <v>5385</v>
      </c>
      <c r="Y36" s="51" t="n">
        <f aca="false">W36-X36</f>
        <v>1079.26974</v>
      </c>
      <c r="Z36" s="54" t="n">
        <f aca="false">W36/X36-1</f>
        <v>0.200421493036212</v>
      </c>
      <c r="AA36" s="54" t="n">
        <f aca="false">S36/(X36-V36)-1</f>
        <v>0.2152645536521</v>
      </c>
      <c r="AB36" s="55" t="n">
        <f aca="false">IF(E36-F36&lt;0,"达成",E36-F36)</f>
        <v>0.0355792725925927</v>
      </c>
    </row>
    <row r="37" customFormat="false" ht="16" hidden="false" customHeight="false" outlineLevel="0" collapsed="false">
      <c r="A37" s="43" t="s">
        <v>99</v>
      </c>
      <c r="B37" s="0" t="n">
        <v>135</v>
      </c>
      <c r="C37" s="44" t="n">
        <v>110.89</v>
      </c>
      <c r="D37" s="45" t="n">
        <v>1.2158</v>
      </c>
      <c r="E37" s="46" t="n">
        <f aca="false">10%*Q37+13%</f>
        <v>0.219880041333333</v>
      </c>
      <c r="F37" s="24" t="n">
        <f aca="false">IF(G37="",($F$1*C37-B37)/B37,H37/B37)</f>
        <v>0.186440859259259</v>
      </c>
      <c r="H37" s="4" t="n">
        <f aca="false">IF(G37="",$F$1*C37-B37,G37-B37)</f>
        <v>25.169516</v>
      </c>
      <c r="I37" s="0" t="s">
        <v>95</v>
      </c>
      <c r="J37" s="47" t="s">
        <v>100</v>
      </c>
      <c r="K37" s="48" t="n">
        <f aca="false">DATE(MID(J37,1,4),MID(J37,5,2),MID(J37,7,2))</f>
        <v>43523</v>
      </c>
      <c r="L37" s="48" t="str">
        <f aca="true">IF(LEN(J37) &gt; 15,DATE(MID(J37,12,4),MID(J37,16,2),MID(J37,18,2)),TEXT(TODAY(),"yyyy-mm-dd"))</f>
        <v>2020-01-02</v>
      </c>
      <c r="M37" s="30" t="n">
        <f aca="false">(L37-K37+1)*B37</f>
        <v>41850</v>
      </c>
      <c r="N37" s="31" t="n">
        <f aca="false">H37/M37*365</f>
        <v>0.219519076224612</v>
      </c>
      <c r="O37" s="49" t="n">
        <f aca="false">D37*C37</f>
        <v>134.820062</v>
      </c>
      <c r="P37" s="49" t="n">
        <f aca="false">B37-O37</f>
        <v>0.179937999999993</v>
      </c>
      <c r="Q37" s="50" t="n">
        <f aca="false">O37/150</f>
        <v>0.898800413333333</v>
      </c>
      <c r="R37" s="51" t="n">
        <f aca="false">R36+C37-T37</f>
        <v>5113.32</v>
      </c>
      <c r="S37" s="52" t="n">
        <f aca="false">R37*D37</f>
        <v>6216.774456</v>
      </c>
      <c r="T37" s="52"/>
      <c r="U37" s="52"/>
      <c r="V37" s="53" t="n">
        <f aca="false">V36+U37</f>
        <v>371.31</v>
      </c>
      <c r="W37" s="53" t="n">
        <f aca="false">V37+S37</f>
        <v>6588.084456</v>
      </c>
      <c r="X37" s="1" t="n">
        <f aca="false">X36+B37</f>
        <v>5520</v>
      </c>
      <c r="Y37" s="51" t="n">
        <f aca="false">W37-X37</f>
        <v>1068.084456</v>
      </c>
      <c r="Z37" s="54" t="n">
        <f aca="false">W37/X37-1</f>
        <v>0.193493560869565</v>
      </c>
      <c r="AA37" s="54" t="n">
        <f aca="false">S37/(X37-V37)-1</f>
        <v>0.207447808277445</v>
      </c>
      <c r="AB37" s="55" t="n">
        <f aca="false">IF(E37-F37&lt;0,"达成",E37-F37)</f>
        <v>0.0334391820740739</v>
      </c>
    </row>
    <row r="38" customFormat="false" ht="16" hidden="false" customHeight="false" outlineLevel="0" collapsed="false">
      <c r="A38" s="43" t="s">
        <v>101</v>
      </c>
      <c r="B38" s="0" t="n">
        <v>135</v>
      </c>
      <c r="C38" s="44" t="n">
        <v>111.16</v>
      </c>
      <c r="D38" s="45" t="n">
        <v>1.2129</v>
      </c>
      <c r="E38" s="46" t="n">
        <f aca="false">10%*Q38+13%</f>
        <v>0.219883976</v>
      </c>
      <c r="F38" s="24" t="n">
        <f aca="false">IF(G38="",($F$1*C38-B38)/B38,H38/B38)</f>
        <v>0.189329659259259</v>
      </c>
      <c r="H38" s="4" t="n">
        <f aca="false">IF(G38="",$F$1*C38-B38,G38-B38)</f>
        <v>25.559504</v>
      </c>
      <c r="I38" s="0" t="s">
        <v>95</v>
      </c>
      <c r="J38" s="47" t="s">
        <v>102</v>
      </c>
      <c r="K38" s="48" t="n">
        <f aca="false">DATE(MID(J38,1,4),MID(J38,5,2),MID(J38,7,2))</f>
        <v>43524</v>
      </c>
      <c r="L38" s="48" t="str">
        <f aca="true">IF(LEN(J38) &gt; 15,DATE(MID(J38,12,4),MID(J38,16,2),MID(J38,18,2)),TEXT(TODAY(),"yyyy-mm-dd"))</f>
        <v>2020-01-02</v>
      </c>
      <c r="M38" s="30" t="n">
        <f aca="false">(L38-K38+1)*B38</f>
        <v>41715</v>
      </c>
      <c r="N38" s="31" t="n">
        <f aca="false">H38/M38*365</f>
        <v>0.2236418305166</v>
      </c>
      <c r="O38" s="49" t="n">
        <f aca="false">D38*C38</f>
        <v>134.825964</v>
      </c>
      <c r="P38" s="49" t="n">
        <f aca="false">B38-O38</f>
        <v>0.174036000000001</v>
      </c>
      <c r="Q38" s="50" t="n">
        <f aca="false">O38/150</f>
        <v>0.89883976</v>
      </c>
      <c r="R38" s="51" t="n">
        <f aca="false">R37+C38-T38</f>
        <v>5224.48</v>
      </c>
      <c r="S38" s="52" t="n">
        <f aca="false">R38*D38</f>
        <v>6336.771792</v>
      </c>
      <c r="T38" s="52"/>
      <c r="U38" s="52"/>
      <c r="V38" s="53" t="n">
        <f aca="false">V37+U38</f>
        <v>371.31</v>
      </c>
      <c r="W38" s="53" t="n">
        <f aca="false">V38+S38</f>
        <v>6708.081792</v>
      </c>
      <c r="X38" s="1" t="n">
        <f aca="false">X37+B38</f>
        <v>5655</v>
      </c>
      <c r="Y38" s="51" t="n">
        <f aca="false">W38-X38</f>
        <v>1053.081792</v>
      </c>
      <c r="Z38" s="54" t="n">
        <f aca="false">W38/X38-1</f>
        <v>0.186221360212202</v>
      </c>
      <c r="AA38" s="54" t="n">
        <f aca="false">S38/(X38-V38)-1</f>
        <v>0.199308019963321</v>
      </c>
      <c r="AB38" s="55" t="n">
        <f aca="false">IF(E38-F38&lt;0,"达成",E38-F38)</f>
        <v>0.0305543167407409</v>
      </c>
    </row>
    <row r="39" customFormat="false" ht="16" hidden="false" customHeight="false" outlineLevel="0" collapsed="false">
      <c r="A39" s="43" t="s">
        <v>103</v>
      </c>
      <c r="B39" s="0" t="n">
        <v>135</v>
      </c>
      <c r="C39" s="44" t="n">
        <v>108.9</v>
      </c>
      <c r="D39" s="45" t="n">
        <v>1.2381</v>
      </c>
      <c r="E39" s="46" t="n">
        <f aca="false">10%*Q39+13%</f>
        <v>0.21988606</v>
      </c>
      <c r="F39" s="24" t="n">
        <f aca="false">IF(G39="",($F$1*C39-B39)/B39,H39/B39)</f>
        <v>0.165149333333333</v>
      </c>
      <c r="H39" s="4" t="n">
        <f aca="false">IF(G39="",$F$1*C39-B39,G39-B39)</f>
        <v>22.29516</v>
      </c>
      <c r="I39" s="0" t="s">
        <v>95</v>
      </c>
      <c r="J39" s="47" t="s">
        <v>104</v>
      </c>
      <c r="K39" s="48" t="n">
        <f aca="false">DATE(MID(J39,1,4),MID(J39,5,2),MID(J39,7,2))</f>
        <v>43525</v>
      </c>
      <c r="L39" s="48" t="str">
        <f aca="true">IF(LEN(J39) &gt; 15,DATE(MID(J39,12,4),MID(J39,16,2),MID(J39,18,2)),TEXT(TODAY(),"yyyy-mm-dd"))</f>
        <v>2020-01-02</v>
      </c>
      <c r="M39" s="30" t="n">
        <f aca="false">(L39-K39+1)*B39</f>
        <v>41580</v>
      </c>
      <c r="N39" s="31" t="n">
        <f aca="false">H39/M39*365</f>
        <v>0.195712683982684</v>
      </c>
      <c r="O39" s="49" t="n">
        <f aca="false">D39*C39</f>
        <v>134.82909</v>
      </c>
      <c r="P39" s="49" t="n">
        <f aca="false">B39-O39</f>
        <v>0.170909999999992</v>
      </c>
      <c r="Q39" s="50" t="n">
        <f aca="false">O39/150</f>
        <v>0.8988606</v>
      </c>
      <c r="R39" s="51" t="n">
        <f aca="false">R38+C39-T39</f>
        <v>5333.38</v>
      </c>
      <c r="S39" s="52" t="n">
        <f aca="false">R39*D39</f>
        <v>6603.257778</v>
      </c>
      <c r="T39" s="52"/>
      <c r="U39" s="52"/>
      <c r="V39" s="53" t="n">
        <f aca="false">V38+U39</f>
        <v>371.31</v>
      </c>
      <c r="W39" s="53" t="n">
        <f aca="false">V39+S39</f>
        <v>6974.567778</v>
      </c>
      <c r="X39" s="1" t="n">
        <f aca="false">X38+B39</f>
        <v>5790</v>
      </c>
      <c r="Y39" s="51" t="n">
        <f aca="false">W39-X39</f>
        <v>1184.567778</v>
      </c>
      <c r="Z39" s="54" t="n">
        <f aca="false">W39/X39-1</f>
        <v>0.2045885626943</v>
      </c>
      <c r="AA39" s="54" t="n">
        <f aca="false">S39/(X39-V39)-1</f>
        <v>0.218607777525564</v>
      </c>
      <c r="AB39" s="55" t="n">
        <f aca="false">IF(E39-F39&lt;0,"达成",E39-F39)</f>
        <v>0.0547367266666666</v>
      </c>
    </row>
    <row r="40" customFormat="false" ht="16" hidden="false" customHeight="false" outlineLevel="0" collapsed="false">
      <c r="A40" s="43" t="s">
        <v>105</v>
      </c>
      <c r="B40" s="0" t="n">
        <v>135</v>
      </c>
      <c r="C40" s="44" t="n">
        <v>107.7</v>
      </c>
      <c r="D40" s="45" t="n">
        <v>1.2518</v>
      </c>
      <c r="E40" s="46" t="n">
        <f aca="false">10%*Q40+13%</f>
        <v>0.21987924</v>
      </c>
      <c r="F40" s="24" t="n">
        <f aca="false">IF(G40="",($F$1*C40-B40)/B40,H40/B40)</f>
        <v>0.152310222222222</v>
      </c>
      <c r="H40" s="4" t="n">
        <f aca="false">IF(G40="",$F$1*C40-B40,G40-B40)</f>
        <v>20.56188</v>
      </c>
      <c r="I40" s="0" t="s">
        <v>95</v>
      </c>
      <c r="J40" s="47" t="s">
        <v>106</v>
      </c>
      <c r="K40" s="48" t="n">
        <f aca="false">DATE(MID(J40,1,4),MID(J40,5,2),MID(J40,7,2))</f>
        <v>43528</v>
      </c>
      <c r="L40" s="48" t="str">
        <f aca="true">IF(LEN(J40) &gt; 15,DATE(MID(J40,12,4),MID(J40,16,2),MID(J40,18,2)),TEXT(TODAY(),"yyyy-mm-dd"))</f>
        <v>2020-01-02</v>
      </c>
      <c r="M40" s="30" t="n">
        <f aca="false">(L40-K40+1)*B40</f>
        <v>41175</v>
      </c>
      <c r="N40" s="31" t="n">
        <f aca="false">H40/M40*365</f>
        <v>0.182272888888889</v>
      </c>
      <c r="O40" s="49" t="n">
        <f aca="false">D40*C40</f>
        <v>134.81886</v>
      </c>
      <c r="P40" s="49" t="n">
        <f aca="false">B40-O40</f>
        <v>0.181139999999999</v>
      </c>
      <c r="Q40" s="50" t="n">
        <f aca="false">O40/150</f>
        <v>0.8987924</v>
      </c>
      <c r="R40" s="51" t="n">
        <f aca="false">R39+C40-T40</f>
        <v>5278.08</v>
      </c>
      <c r="S40" s="52" t="n">
        <f aca="false">R40*D40</f>
        <v>6607.100544</v>
      </c>
      <c r="T40" s="52" t="n">
        <v>163</v>
      </c>
      <c r="U40" s="52" t="n">
        <v>184.67</v>
      </c>
      <c r="V40" s="53" t="n">
        <f aca="false">V39+U40</f>
        <v>555.98</v>
      </c>
      <c r="W40" s="53" t="n">
        <f aca="false">V40+S40</f>
        <v>7163.080544</v>
      </c>
      <c r="X40" s="1" t="n">
        <f aca="false">X39+B40</f>
        <v>5925</v>
      </c>
      <c r="Y40" s="51" t="n">
        <f aca="false">W40-X40</f>
        <v>1238.080544</v>
      </c>
      <c r="Z40" s="54" t="n">
        <f aca="false">W40/X40-1</f>
        <v>0.208958741603375</v>
      </c>
      <c r="AA40" s="54" t="n">
        <f aca="false">S40/(X40-V40)-1</f>
        <v>0.230597119027308</v>
      </c>
      <c r="AB40" s="55" t="n">
        <f aca="false">IF(E40-F40&lt;0,"达成",E40-F40)</f>
        <v>0.0675690177777778</v>
      </c>
    </row>
    <row r="41" customFormat="false" ht="16" hidden="false" customHeight="false" outlineLevel="0" collapsed="false">
      <c r="A41" s="43" t="s">
        <v>107</v>
      </c>
      <c r="B41" s="0" t="n">
        <v>135</v>
      </c>
      <c r="C41" s="44" t="n">
        <v>107.11</v>
      </c>
      <c r="D41" s="45" t="n">
        <v>1.2588</v>
      </c>
      <c r="E41" s="46" t="n">
        <f aca="false">10%*Q41+13%</f>
        <v>0.219886712</v>
      </c>
      <c r="F41" s="24" t="n">
        <f aca="false">IF(G41="",($F$1*C41-B41)/B41,H41/B41)</f>
        <v>0.145997659259259</v>
      </c>
      <c r="H41" s="4" t="n">
        <f aca="false">IF(G41="",$F$1*C41-B41,G41-B41)</f>
        <v>19.709684</v>
      </c>
      <c r="I41" s="0" t="s">
        <v>95</v>
      </c>
      <c r="J41" s="47" t="s">
        <v>108</v>
      </c>
      <c r="K41" s="48" t="n">
        <f aca="false">DATE(MID(J41,1,4),MID(J41,5,2),MID(J41,7,2))</f>
        <v>43529</v>
      </c>
      <c r="L41" s="48" t="str">
        <f aca="true">IF(LEN(J41) &gt; 15,DATE(MID(J41,12,4),MID(J41,16,2),MID(J41,18,2)),TEXT(TODAY(),"yyyy-mm-dd"))</f>
        <v>2020-01-02</v>
      </c>
      <c r="M41" s="30" t="n">
        <f aca="false">(L41-K41+1)*B41</f>
        <v>41040</v>
      </c>
      <c r="N41" s="31" t="n">
        <f aca="false">H41/M41*365</f>
        <v>0.175293242202729</v>
      </c>
      <c r="O41" s="49" t="n">
        <f aca="false">D41*C41</f>
        <v>134.830068</v>
      </c>
      <c r="P41" s="49" t="n">
        <f aca="false">B41-O41</f>
        <v>0.169932000000017</v>
      </c>
      <c r="Q41" s="50" t="n">
        <f aca="false">O41/150</f>
        <v>0.89886712</v>
      </c>
      <c r="R41" s="51" t="n">
        <f aca="false">R40+C41-T41</f>
        <v>5060.68</v>
      </c>
      <c r="S41" s="52" t="n">
        <f aca="false">R41*D41</f>
        <v>6370.383984</v>
      </c>
      <c r="T41" s="52" t="n">
        <v>324.51</v>
      </c>
      <c r="U41" s="52" t="n">
        <v>369.7</v>
      </c>
      <c r="V41" s="53" t="n">
        <f aca="false">V40+U41</f>
        <v>925.68</v>
      </c>
      <c r="W41" s="53" t="n">
        <f aca="false">V41+S41</f>
        <v>7296.063984</v>
      </c>
      <c r="X41" s="1" t="n">
        <f aca="false">X40+B41</f>
        <v>6060</v>
      </c>
      <c r="Y41" s="51" t="n">
        <f aca="false">W41-X41</f>
        <v>1236.063984</v>
      </c>
      <c r="Z41" s="54" t="n">
        <f aca="false">W41/X41-1</f>
        <v>0.203970954455445</v>
      </c>
      <c r="AA41" s="54" t="n">
        <f aca="false">S41/(X41-V41)-1</f>
        <v>0.24074541205067</v>
      </c>
      <c r="AB41" s="55" t="n">
        <f aca="false">IF(E41-F41&lt;0,"达成",E41-F41)</f>
        <v>0.0738890527407409</v>
      </c>
    </row>
    <row r="42" customFormat="false" ht="16" hidden="false" customHeight="false" outlineLevel="0" collapsed="false">
      <c r="A42" s="43" t="s">
        <v>109</v>
      </c>
      <c r="B42" s="0" t="n">
        <v>135</v>
      </c>
      <c r="C42" s="44" t="n">
        <v>106.24</v>
      </c>
      <c r="D42" s="45" t="n">
        <v>1.2691</v>
      </c>
      <c r="E42" s="46" t="n">
        <f aca="false">10%*Q42+13%</f>
        <v>0.219886122666667</v>
      </c>
      <c r="F42" s="24" t="n">
        <f aca="false">IF(G42="",($F$1*C42-B42)/B42,H42/B42)</f>
        <v>0.136689303703704</v>
      </c>
      <c r="H42" s="4" t="n">
        <f aca="false">IF(G42="",$F$1*C42-B42,G42-B42)</f>
        <v>18.453056</v>
      </c>
      <c r="I42" s="0" t="s">
        <v>95</v>
      </c>
      <c r="J42" s="47" t="s">
        <v>110</v>
      </c>
      <c r="K42" s="48" t="n">
        <f aca="false">DATE(MID(J42,1,4),MID(J42,5,2),MID(J42,7,2))</f>
        <v>43530</v>
      </c>
      <c r="L42" s="48" t="str">
        <f aca="true">IF(LEN(J42) &gt; 15,DATE(MID(J42,12,4),MID(J42,16,2),MID(J42,18,2)),TEXT(TODAY(),"yyyy-mm-dd"))</f>
        <v>2020-01-02</v>
      </c>
      <c r="M42" s="30" t="n">
        <f aca="false">(L42-K42+1)*B42</f>
        <v>40905</v>
      </c>
      <c r="N42" s="31" t="n">
        <f aca="false">H42/M42*365</f>
        <v>0.164658732184329</v>
      </c>
      <c r="O42" s="49" t="n">
        <f aca="false">D42*C42</f>
        <v>134.829184</v>
      </c>
      <c r="P42" s="49" t="n">
        <f aca="false">B42-O42</f>
        <v>0.170816000000031</v>
      </c>
      <c r="Q42" s="50" t="n">
        <f aca="false">O42/150</f>
        <v>0.898861226666666</v>
      </c>
      <c r="R42" s="51" t="n">
        <f aca="false">R41+C42-T42</f>
        <v>4683.5</v>
      </c>
      <c r="S42" s="52" t="n">
        <f aca="false">R42*D42</f>
        <v>5943.82985</v>
      </c>
      <c r="T42" s="52" t="n">
        <v>483.42</v>
      </c>
      <c r="U42" s="52" t="n">
        <v>555.23</v>
      </c>
      <c r="V42" s="53" t="n">
        <f aca="false">V41+U42</f>
        <v>1480.91</v>
      </c>
      <c r="W42" s="53" t="n">
        <f aca="false">V42+S42</f>
        <v>7424.73985</v>
      </c>
      <c r="X42" s="1" t="n">
        <f aca="false">X41+B42</f>
        <v>6195</v>
      </c>
      <c r="Y42" s="51" t="n">
        <f aca="false">W42-X42</f>
        <v>1229.73985</v>
      </c>
      <c r="Z42" s="54" t="n">
        <f aca="false">W42/X42-1</f>
        <v>0.198505221953188</v>
      </c>
      <c r="AA42" s="54" t="n">
        <f aca="false">S42/(X42-V42)-1</f>
        <v>0.260864737414856</v>
      </c>
      <c r="AB42" s="55" t="n">
        <f aca="false">IF(E42-F42&lt;0,"达成",E42-F42)</f>
        <v>0.0831968189629635</v>
      </c>
    </row>
    <row r="43" customFormat="false" ht="16" hidden="false" customHeight="false" outlineLevel="0" collapsed="false">
      <c r="A43" s="43" t="s">
        <v>111</v>
      </c>
      <c r="B43" s="0" t="n">
        <v>135</v>
      </c>
      <c r="C43" s="44" t="n">
        <v>107.27</v>
      </c>
      <c r="D43" s="45" t="n">
        <v>1.2569</v>
      </c>
      <c r="E43" s="46" t="n">
        <f aca="false">10%*Q43+13%</f>
        <v>0.219885108666667</v>
      </c>
      <c r="F43" s="24" t="n">
        <f aca="false">IF(G43="",($F$1*C43-B43)/B43,H43/B43)</f>
        <v>0.147709540740741</v>
      </c>
      <c r="H43" s="4" t="n">
        <f aca="false">IF(G43="",$F$1*C43-B43,G43-B43)</f>
        <v>19.940788</v>
      </c>
      <c r="I43" s="0" t="s">
        <v>95</v>
      </c>
      <c r="J43" s="47" t="s">
        <v>112</v>
      </c>
      <c r="K43" s="48" t="n">
        <f aca="false">DATE(MID(J43,1,4),MID(J43,5,2),MID(J43,7,2))</f>
        <v>43531</v>
      </c>
      <c r="L43" s="48" t="str">
        <f aca="true">IF(LEN(J43) &gt; 15,DATE(MID(J43,12,4),MID(J43,16,2),MID(J43,18,2)),TEXT(TODAY(),"yyyy-mm-dd"))</f>
        <v>2020-01-02</v>
      </c>
      <c r="M43" s="30" t="n">
        <f aca="false">(L43-K43+1)*B43</f>
        <v>40770</v>
      </c>
      <c r="N43" s="31" t="n">
        <f aca="false">H43/M43*365</f>
        <v>0.17852312043169</v>
      </c>
      <c r="O43" s="49" t="n">
        <f aca="false">D43*C43</f>
        <v>134.827663</v>
      </c>
      <c r="P43" s="49" t="n">
        <f aca="false">B43-O43</f>
        <v>0.172337000000027</v>
      </c>
      <c r="Q43" s="50" t="n">
        <f aca="false">O43/150</f>
        <v>0.898851086666666</v>
      </c>
      <c r="R43" s="51" t="n">
        <f aca="false">R42+C43-T43</f>
        <v>4790.77</v>
      </c>
      <c r="S43" s="52" t="n">
        <f aca="false">R43*D43</f>
        <v>6021.518813</v>
      </c>
      <c r="T43" s="52"/>
      <c r="U43" s="52"/>
      <c r="V43" s="53" t="n">
        <f aca="false">V42+U43</f>
        <v>1480.91</v>
      </c>
      <c r="W43" s="53" t="n">
        <f aca="false">V43+S43</f>
        <v>7502.428813</v>
      </c>
      <c r="X43" s="1" t="n">
        <f aca="false">X42+B43</f>
        <v>6330</v>
      </c>
      <c r="Y43" s="51" t="n">
        <f aca="false">W43-X43</f>
        <v>1172.428813</v>
      </c>
      <c r="Z43" s="54" t="n">
        <f aca="false">W43/X43-1</f>
        <v>0.185217821958925</v>
      </c>
      <c r="AA43" s="54" t="n">
        <f aca="false">S43/(X43-V43)-1</f>
        <v>0.241783265107473</v>
      </c>
      <c r="AB43" s="55" t="n">
        <f aca="false">IF(E43-F43&lt;0,"达成",E43-F43)</f>
        <v>0.0721755679259263</v>
      </c>
    </row>
    <row r="44" customFormat="false" ht="16" hidden="false" customHeight="false" outlineLevel="0" collapsed="false">
      <c r="A44" s="43" t="s">
        <v>113</v>
      </c>
      <c r="B44" s="0" t="n">
        <v>135</v>
      </c>
      <c r="C44" s="44" t="n">
        <v>111.51</v>
      </c>
      <c r="D44" s="45" t="n">
        <v>1.2091</v>
      </c>
      <c r="E44" s="46" t="n">
        <f aca="false">10%*Q44+13%</f>
        <v>0.219884494</v>
      </c>
      <c r="F44" s="24" t="n">
        <f aca="false">IF(G44="",($F$1*C44-B44)/B44,H44/B44)</f>
        <v>0.1930744</v>
      </c>
      <c r="H44" s="4" t="n">
        <f aca="false">IF(G44="",$F$1*C44-B44,G44-B44)</f>
        <v>26.065044</v>
      </c>
      <c r="I44" s="0" t="s">
        <v>95</v>
      </c>
      <c r="J44" s="47" t="s">
        <v>114</v>
      </c>
      <c r="K44" s="48" t="n">
        <f aca="false">DATE(MID(J44,1,4),MID(J44,5,2),MID(J44,7,2))</f>
        <v>43532</v>
      </c>
      <c r="L44" s="48" t="str">
        <f aca="true">IF(LEN(J44) &gt; 15,DATE(MID(J44,12,4),MID(J44,16,2),MID(J44,18,2)),TEXT(TODAY(),"yyyy-mm-dd"))</f>
        <v>2020-01-02</v>
      </c>
      <c r="M44" s="30" t="n">
        <f aca="false">(L44-K44+1)*B44</f>
        <v>40635</v>
      </c>
      <c r="N44" s="31" t="n">
        <f aca="false">H44/M44*365</f>
        <v>0.234126764119601</v>
      </c>
      <c r="O44" s="49" t="n">
        <f aca="false">D44*C44</f>
        <v>134.826741</v>
      </c>
      <c r="P44" s="49" t="n">
        <f aca="false">B44-O44</f>
        <v>0.173258999999973</v>
      </c>
      <c r="Q44" s="50" t="n">
        <f aca="false">O44/150</f>
        <v>0.89884494</v>
      </c>
      <c r="R44" s="51" t="n">
        <f aca="false">R43+C44-T44</f>
        <v>4902.28</v>
      </c>
      <c r="S44" s="52" t="n">
        <f aca="false">R44*D44</f>
        <v>5927.346748</v>
      </c>
      <c r="T44" s="52"/>
      <c r="U44" s="52"/>
      <c r="V44" s="53" t="n">
        <f aca="false">V43+U44</f>
        <v>1480.91</v>
      </c>
      <c r="W44" s="53" t="n">
        <f aca="false">V44+S44</f>
        <v>7408.256748</v>
      </c>
      <c r="X44" s="1" t="n">
        <f aca="false">X43+B44</f>
        <v>6465</v>
      </c>
      <c r="Y44" s="51" t="n">
        <f aca="false">W44-X44</f>
        <v>943.256747999999</v>
      </c>
      <c r="Z44" s="54" t="n">
        <f aca="false">W44/X44-1</f>
        <v>0.145902049187935</v>
      </c>
      <c r="AA44" s="54" t="n">
        <f aca="false">S44/(X44-V44)-1</f>
        <v>0.189253554410133</v>
      </c>
      <c r="AB44" s="55" t="n">
        <f aca="false">IF(E44-F44&lt;0,"达成",E44-F44)</f>
        <v>0.026810094</v>
      </c>
    </row>
    <row r="45" customFormat="false" ht="16" hidden="false" customHeight="false" outlineLevel="0" collapsed="false">
      <c r="A45" s="43" t="s">
        <v>115</v>
      </c>
      <c r="B45" s="0" t="n">
        <v>135</v>
      </c>
      <c r="C45" s="44" t="n">
        <v>109.42</v>
      </c>
      <c r="D45" s="45" t="n">
        <v>1.2322</v>
      </c>
      <c r="E45" s="46" t="n">
        <f aca="false">10%*Q45+13%</f>
        <v>0.219884882666667</v>
      </c>
      <c r="F45" s="24" t="n">
        <f aca="false">IF(G45="",($F$1*C45-B45)/B45,H45/B45)</f>
        <v>0.170712948148148</v>
      </c>
      <c r="H45" s="4" t="n">
        <f aca="false">IF(G45="",$F$1*C45-B45,G45-B45)</f>
        <v>23.046248</v>
      </c>
      <c r="I45" s="0" t="s">
        <v>95</v>
      </c>
      <c r="J45" s="47" t="s">
        <v>116</v>
      </c>
      <c r="K45" s="48" t="n">
        <f aca="false">DATE(MID(J45,1,4),MID(J45,5,2),MID(J45,7,2))</f>
        <v>43535</v>
      </c>
      <c r="L45" s="48" t="str">
        <f aca="true">IF(LEN(J45) &gt; 15,DATE(MID(J45,12,4),MID(J45,16,2),MID(J45,18,2)),TEXT(TODAY(),"yyyy-mm-dd"))</f>
        <v>2020-01-02</v>
      </c>
      <c r="M45" s="30" t="n">
        <f aca="false">(L45-K45+1)*B45</f>
        <v>40230</v>
      </c>
      <c r="N45" s="31" t="n">
        <f aca="false">H45/M45*365</f>
        <v>0.209094718369376</v>
      </c>
      <c r="O45" s="49" t="n">
        <f aca="false">D45*C45</f>
        <v>134.827324</v>
      </c>
      <c r="P45" s="49" t="n">
        <f aca="false">B45-O45</f>
        <v>0.172675999999996</v>
      </c>
      <c r="Q45" s="50" t="n">
        <f aca="false">O45/150</f>
        <v>0.898848826666667</v>
      </c>
      <c r="R45" s="51" t="n">
        <f aca="false">R44+C45-T45</f>
        <v>5011.7</v>
      </c>
      <c r="S45" s="52" t="n">
        <f aca="false">R45*D45</f>
        <v>6175.41674</v>
      </c>
      <c r="T45" s="52"/>
      <c r="U45" s="52"/>
      <c r="V45" s="53" t="n">
        <f aca="false">V44+U45</f>
        <v>1480.91</v>
      </c>
      <c r="W45" s="53" t="n">
        <f aca="false">V45+S45</f>
        <v>7656.32674</v>
      </c>
      <c r="X45" s="1" t="n">
        <f aca="false">X44+B45</f>
        <v>6600</v>
      </c>
      <c r="Y45" s="51" t="n">
        <f aca="false">W45-X45</f>
        <v>1056.32674</v>
      </c>
      <c r="Z45" s="54" t="n">
        <f aca="false">W45/X45-1</f>
        <v>0.160049506060606</v>
      </c>
      <c r="AA45" s="54" t="n">
        <f aca="false">S45/(X45-V45)-1</f>
        <v>0.206350491981973</v>
      </c>
      <c r="AB45" s="55" t="n">
        <f aca="false">IF(E45-F45&lt;0,"达成",E45-F45)</f>
        <v>0.049171934518519</v>
      </c>
    </row>
    <row r="46" customFormat="false" ht="16" hidden="false" customHeight="false" outlineLevel="0" collapsed="false">
      <c r="A46" s="43" t="s">
        <v>117</v>
      </c>
      <c r="B46" s="0" t="n">
        <v>135</v>
      </c>
      <c r="C46" s="44" t="n">
        <v>108.72</v>
      </c>
      <c r="D46" s="45" t="n">
        <v>1.2402</v>
      </c>
      <c r="E46" s="46" t="n">
        <f aca="false">10%*Q46+13%</f>
        <v>0.219889696</v>
      </c>
      <c r="F46" s="24" t="n">
        <f aca="false">IF(G46="",($F$1*C46-B46)/B46,H46/B46)</f>
        <v>0.163223466666667</v>
      </c>
      <c r="H46" s="4" t="n">
        <f aca="false">IF(G46="",$F$1*C46-B46,G46-B46)</f>
        <v>22.035168</v>
      </c>
      <c r="I46" s="0" t="s">
        <v>95</v>
      </c>
      <c r="J46" s="47" t="s">
        <v>118</v>
      </c>
      <c r="K46" s="48" t="n">
        <f aca="false">DATE(MID(J46,1,4),MID(J46,5,2),MID(J46,7,2))</f>
        <v>43536</v>
      </c>
      <c r="L46" s="48" t="str">
        <f aca="true">IF(LEN(J46) &gt; 15,DATE(MID(J46,12,4),MID(J46,16,2),MID(J46,18,2)),TEXT(TODAY(),"yyyy-mm-dd"))</f>
        <v>2020-01-02</v>
      </c>
      <c r="M46" s="30" t="n">
        <f aca="false">(L46-K46+1)*B46</f>
        <v>40095</v>
      </c>
      <c r="N46" s="31" t="n">
        <f aca="false">H46/M46*365</f>
        <v>0.200594496071829</v>
      </c>
      <c r="O46" s="49" t="n">
        <f aca="false">D46*C46</f>
        <v>134.834544</v>
      </c>
      <c r="P46" s="49" t="n">
        <f aca="false">B46-O46</f>
        <v>0.165456000000006</v>
      </c>
      <c r="Q46" s="50" t="n">
        <f aca="false">O46/150</f>
        <v>0.89889696</v>
      </c>
      <c r="R46" s="51" t="n">
        <f aca="false">R45+C46-T46</f>
        <v>5120.42</v>
      </c>
      <c r="S46" s="52" t="n">
        <f aca="false">R46*D46</f>
        <v>6350.344884</v>
      </c>
      <c r="T46" s="52"/>
      <c r="U46" s="52"/>
      <c r="V46" s="53" t="n">
        <f aca="false">V45+U46</f>
        <v>1480.91</v>
      </c>
      <c r="W46" s="53" t="n">
        <f aca="false">V46+S46</f>
        <v>7831.254884</v>
      </c>
      <c r="X46" s="1" t="n">
        <f aca="false">X45+B46</f>
        <v>6735</v>
      </c>
      <c r="Y46" s="51" t="n">
        <f aca="false">W46-X46</f>
        <v>1096.254884</v>
      </c>
      <c r="Z46" s="54" t="n">
        <f aca="false">W46/X46-1</f>
        <v>0.162769841722346</v>
      </c>
      <c r="AA46" s="54" t="n">
        <f aca="false">S46/(X46-V46)-1</f>
        <v>0.208647907439728</v>
      </c>
      <c r="AB46" s="55" t="n">
        <f aca="false">IF(E46-F46&lt;0,"达成",E46-F46)</f>
        <v>0.0566662293333334</v>
      </c>
    </row>
    <row r="47" customFormat="false" ht="16" hidden="false" customHeight="false" outlineLevel="0" collapsed="false">
      <c r="A47" s="43" t="s">
        <v>119</v>
      </c>
      <c r="B47" s="0" t="n">
        <v>135</v>
      </c>
      <c r="C47" s="44" t="n">
        <v>109.59</v>
      </c>
      <c r="D47" s="45" t="n">
        <v>1.2303</v>
      </c>
      <c r="E47" s="46" t="n">
        <f aca="false">10%*Q47+13%</f>
        <v>0.219885718</v>
      </c>
      <c r="F47" s="24" t="n">
        <f aca="false">IF(G47="",($F$1*C47-B47)/B47,H47/B47)</f>
        <v>0.172531822222222</v>
      </c>
      <c r="H47" s="4" t="n">
        <f aca="false">IF(G47="",$F$1*C47-B47,G47-B47)</f>
        <v>23.291796</v>
      </c>
      <c r="I47" s="0" t="s">
        <v>95</v>
      </c>
      <c r="J47" s="47" t="s">
        <v>120</v>
      </c>
      <c r="K47" s="48" t="n">
        <f aca="false">DATE(MID(J47,1,4),MID(J47,5,2),MID(J47,7,2))</f>
        <v>43537</v>
      </c>
      <c r="L47" s="48" t="str">
        <f aca="true">IF(LEN(J47) &gt; 15,DATE(MID(J47,12,4),MID(J47,16,2),MID(J47,18,2)),TEXT(TODAY(),"yyyy-mm-dd"))</f>
        <v>2020-01-02</v>
      </c>
      <c r="M47" s="30" t="n">
        <f aca="false">(L47-K47+1)*B47</f>
        <v>39960</v>
      </c>
      <c r="N47" s="31" t="n">
        <f aca="false">H47/M47*365</f>
        <v>0.212750388888889</v>
      </c>
      <c r="O47" s="49" t="n">
        <f aca="false">D47*C47</f>
        <v>134.828577</v>
      </c>
      <c r="P47" s="49" t="n">
        <f aca="false">B47-O47</f>
        <v>0.171423000000004</v>
      </c>
      <c r="Q47" s="50" t="n">
        <f aca="false">O47/150</f>
        <v>0.89885718</v>
      </c>
      <c r="R47" s="51" t="n">
        <f aca="false">R46+C47-T47</f>
        <v>5230.01</v>
      </c>
      <c r="S47" s="52" t="n">
        <f aca="false">R47*D47</f>
        <v>6434.481303</v>
      </c>
      <c r="T47" s="52"/>
      <c r="U47" s="52"/>
      <c r="V47" s="53" t="n">
        <f aca="false">V46+U47</f>
        <v>1480.91</v>
      </c>
      <c r="W47" s="53" t="n">
        <f aca="false">V47+S47</f>
        <v>7915.391303</v>
      </c>
      <c r="X47" s="1" t="n">
        <f aca="false">X46+B47</f>
        <v>6870</v>
      </c>
      <c r="Y47" s="51" t="n">
        <f aca="false">W47-X47</f>
        <v>1045.391303</v>
      </c>
      <c r="Z47" s="54" t="n">
        <f aca="false">W47/X47-1</f>
        <v>0.152167584133915</v>
      </c>
      <c r="AA47" s="54" t="n">
        <f aca="false">S47/(X47-V47)-1</f>
        <v>0.19398289933922</v>
      </c>
      <c r="AB47" s="55" t="n">
        <f aca="false">IF(E47-F47&lt;0,"达成",E47-F47)</f>
        <v>0.0473538957777777</v>
      </c>
    </row>
    <row r="48" customFormat="false" ht="16" hidden="false" customHeight="false" outlineLevel="0" collapsed="false">
      <c r="A48" s="43" t="s">
        <v>121</v>
      </c>
      <c r="B48" s="0" t="n">
        <v>135</v>
      </c>
      <c r="C48" s="44" t="n">
        <v>110.31</v>
      </c>
      <c r="D48" s="45" t="n">
        <v>1.2222</v>
      </c>
      <c r="E48" s="46" t="n">
        <f aca="false">10%*Q48+13%</f>
        <v>0.219880588</v>
      </c>
      <c r="F48" s="24" t="n">
        <f aca="false">IF(G48="",($F$1*C48-B48)/B48,H48/B48)</f>
        <v>0.180235288888889</v>
      </c>
      <c r="H48" s="4" t="n">
        <f aca="false">IF(G48="",$F$1*C48-B48,G48-B48)</f>
        <v>24.331764</v>
      </c>
      <c r="I48" s="0" t="s">
        <v>95</v>
      </c>
      <c r="J48" s="47" t="s">
        <v>122</v>
      </c>
      <c r="K48" s="48" t="n">
        <f aca="false">DATE(MID(J48,1,4),MID(J48,5,2),MID(J48,7,2))</f>
        <v>43538</v>
      </c>
      <c r="L48" s="48" t="str">
        <f aca="true">IF(LEN(J48) &gt; 15,DATE(MID(J48,12,4),MID(J48,16,2),MID(J48,18,2)),TEXT(TODAY(),"yyyy-mm-dd"))</f>
        <v>2020-01-02</v>
      </c>
      <c r="M48" s="30" t="n">
        <f aca="false">(L48-K48+1)*B48</f>
        <v>39825</v>
      </c>
      <c r="N48" s="31" t="n">
        <f aca="false">H48/M48*365</f>
        <v>0.223002984557439</v>
      </c>
      <c r="O48" s="49" t="n">
        <f aca="false">D48*C48</f>
        <v>134.820882</v>
      </c>
      <c r="P48" s="49" t="n">
        <f aca="false">B48-O48</f>
        <v>0.179117999999988</v>
      </c>
      <c r="Q48" s="50" t="n">
        <f aca="false">O48/150</f>
        <v>0.89880588</v>
      </c>
      <c r="R48" s="51" t="n">
        <f aca="false">R47+C48-T48</f>
        <v>5340.32</v>
      </c>
      <c r="S48" s="52" t="n">
        <f aca="false">R48*D48</f>
        <v>6526.939104</v>
      </c>
      <c r="T48" s="52"/>
      <c r="U48" s="52"/>
      <c r="V48" s="53" t="n">
        <f aca="false">V47+U48</f>
        <v>1480.91</v>
      </c>
      <c r="W48" s="53" t="n">
        <f aca="false">V48+S48</f>
        <v>8007.849104</v>
      </c>
      <c r="X48" s="1" t="n">
        <f aca="false">X47+B48</f>
        <v>7005</v>
      </c>
      <c r="Y48" s="51" t="n">
        <f aca="false">W48-X48</f>
        <v>1002.849104</v>
      </c>
      <c r="Z48" s="54" t="n">
        <f aca="false">W48/X48-1</f>
        <v>0.143161899214846</v>
      </c>
      <c r="AA48" s="54" t="n">
        <f aca="false">S48/(X48-V48)-1</f>
        <v>0.181541050924224</v>
      </c>
      <c r="AB48" s="55" t="n">
        <f aca="false">IF(E48-F48&lt;0,"达成",E48-F48)</f>
        <v>0.0396452991111112</v>
      </c>
    </row>
    <row r="49" customFormat="false" ht="16" hidden="false" customHeight="false" outlineLevel="0" collapsed="false">
      <c r="A49" s="43" t="s">
        <v>123</v>
      </c>
      <c r="B49" s="0" t="n">
        <v>135</v>
      </c>
      <c r="C49" s="44" t="n">
        <v>109</v>
      </c>
      <c r="D49" s="45" t="n">
        <v>1.237</v>
      </c>
      <c r="E49" s="46" t="n">
        <f aca="false">10%*Q49+13%</f>
        <v>0.219888666666667</v>
      </c>
      <c r="F49" s="24" t="n">
        <f aca="false">IF(G49="",($F$1*C49-B49)/B49,H49/B49)</f>
        <v>0.166219259259259</v>
      </c>
      <c r="H49" s="4" t="n">
        <f aca="false">IF(G49="",$F$1*C49-B49,G49-B49)</f>
        <v>22.4396</v>
      </c>
      <c r="I49" s="0" t="s">
        <v>95</v>
      </c>
      <c r="J49" s="47" t="s">
        <v>124</v>
      </c>
      <c r="K49" s="48" t="n">
        <f aca="false">DATE(MID(J49,1,4),MID(J49,5,2),MID(J49,7,2))</f>
        <v>43539</v>
      </c>
      <c r="L49" s="48" t="str">
        <f aca="true">IF(LEN(J49) &gt; 15,DATE(MID(J49,12,4),MID(J49,16,2),MID(J49,18,2)),TEXT(TODAY(),"yyyy-mm-dd"))</f>
        <v>2020-01-02</v>
      </c>
      <c r="M49" s="30" t="n">
        <f aca="false">(L49-K49+1)*B49</f>
        <v>39690</v>
      </c>
      <c r="N49" s="31" t="n">
        <f aca="false">H49/M49*365</f>
        <v>0.20636064499874</v>
      </c>
      <c r="O49" s="49" t="n">
        <f aca="false">D49*C49</f>
        <v>134.833</v>
      </c>
      <c r="P49" s="49" t="n">
        <f aca="false">B49-O49</f>
        <v>0.167000000000002</v>
      </c>
      <c r="Q49" s="50" t="n">
        <f aca="false">O49/150</f>
        <v>0.898886666666667</v>
      </c>
      <c r="R49" s="51" t="n">
        <f aca="false">R48+C49-T49</f>
        <v>5449.32</v>
      </c>
      <c r="S49" s="52" t="n">
        <f aca="false">R49*D49</f>
        <v>6740.80884</v>
      </c>
      <c r="T49" s="52"/>
      <c r="U49" s="52"/>
      <c r="V49" s="53" t="n">
        <f aca="false">V48+U49</f>
        <v>1480.91</v>
      </c>
      <c r="W49" s="53" t="n">
        <f aca="false">V49+S49</f>
        <v>8221.71884</v>
      </c>
      <c r="X49" s="1" t="n">
        <f aca="false">X48+B49</f>
        <v>7140</v>
      </c>
      <c r="Y49" s="51" t="n">
        <f aca="false">W49-X49</f>
        <v>1081.71884</v>
      </c>
      <c r="Z49" s="54" t="n">
        <f aca="false">W49/X49-1</f>
        <v>0.151501238095238</v>
      </c>
      <c r="AA49" s="54" t="n">
        <f aca="false">S49/(X49-V49)-1</f>
        <v>0.191147134963395</v>
      </c>
      <c r="AB49" s="55" t="n">
        <f aca="false">IF(E49-F49&lt;0,"达成",E49-F49)</f>
        <v>0.0536694074074079</v>
      </c>
    </row>
    <row r="50" customFormat="false" ht="16" hidden="false" customHeight="false" outlineLevel="0" collapsed="false">
      <c r="A50" s="43" t="s">
        <v>125</v>
      </c>
      <c r="B50" s="0" t="n">
        <v>135</v>
      </c>
      <c r="C50" s="44" t="n">
        <v>106.12</v>
      </c>
      <c r="D50" s="45" t="n">
        <v>1.2706</v>
      </c>
      <c r="E50" s="46" t="n">
        <f aca="false">10%*Q50+13%</f>
        <v>0.219890714666667</v>
      </c>
      <c r="F50" s="24" t="n">
        <f aca="false">IF(G50="",($F$1*C50-B50)/B50,H50/B50)</f>
        <v>0.135405392592593</v>
      </c>
      <c r="H50" s="4" t="n">
        <f aca="false">IF(G50="",$F$1*C50-B50,G50-B50)</f>
        <v>18.279728</v>
      </c>
      <c r="I50" s="0" t="s">
        <v>95</v>
      </c>
      <c r="J50" s="47" t="s">
        <v>126</v>
      </c>
      <c r="K50" s="48" t="n">
        <f aca="false">DATE(MID(J50,1,4),MID(J50,5,2),MID(J50,7,2))</f>
        <v>43542</v>
      </c>
      <c r="L50" s="48" t="str">
        <f aca="true">IF(LEN(J50) &gt; 15,DATE(MID(J50,12,4),MID(J50,16,2),MID(J50,18,2)),TEXT(TODAY(),"yyyy-mm-dd"))</f>
        <v>2020-01-02</v>
      </c>
      <c r="M50" s="30" t="n">
        <f aca="false">(L50-K50+1)*B50</f>
        <v>39285</v>
      </c>
      <c r="N50" s="31" t="n">
        <f aca="false">H50/M50*365</f>
        <v>0.169838379025073</v>
      </c>
      <c r="O50" s="49" t="n">
        <f aca="false">D50*C50</f>
        <v>134.836072</v>
      </c>
      <c r="P50" s="49" t="n">
        <f aca="false">B50-O50</f>
        <v>0.163927999999999</v>
      </c>
      <c r="Q50" s="50" t="n">
        <f aca="false">O50/150</f>
        <v>0.898907146666667</v>
      </c>
      <c r="R50" s="51" t="n">
        <f aca="false">R49+C50-T50</f>
        <v>5555.44</v>
      </c>
      <c r="S50" s="52" t="n">
        <f aca="false">R50*D50</f>
        <v>7058.742064</v>
      </c>
      <c r="T50" s="52"/>
      <c r="U50" s="52"/>
      <c r="V50" s="53" t="n">
        <f aca="false">V49+U50</f>
        <v>1480.91</v>
      </c>
      <c r="W50" s="53" t="n">
        <f aca="false">V50+S50</f>
        <v>8539.652064</v>
      </c>
      <c r="X50" s="1" t="n">
        <f aca="false">X49+B50</f>
        <v>7275</v>
      </c>
      <c r="Y50" s="51" t="n">
        <f aca="false">W50-X50</f>
        <v>1264.652064</v>
      </c>
      <c r="Z50" s="54" t="n">
        <f aca="false">W50/X50-1</f>
        <v>0.173835335257732</v>
      </c>
      <c r="AA50" s="54" t="n">
        <f aca="false">S50/(X50-V50)-1</f>
        <v>0.218265864700065</v>
      </c>
      <c r="AB50" s="55" t="n">
        <f aca="false">IF(E50-F50&lt;0,"达成",E50-F50)</f>
        <v>0.0844853220740744</v>
      </c>
    </row>
    <row r="51" customFormat="false" ht="16" hidden="false" customHeight="false" outlineLevel="0" collapsed="false">
      <c r="A51" s="43" t="s">
        <v>127</v>
      </c>
      <c r="B51" s="0" t="n">
        <v>135</v>
      </c>
      <c r="C51" s="44" t="n">
        <v>106.61</v>
      </c>
      <c r="D51" s="45" t="n">
        <v>1.2647</v>
      </c>
      <c r="E51" s="46" t="n">
        <f aca="false">10%*Q51+13%</f>
        <v>0.219886444666667</v>
      </c>
      <c r="F51" s="24" t="n">
        <f aca="false">IF(G51="",($F$1*C51-B51)/B51,H51/B51)</f>
        <v>0.14064802962963</v>
      </c>
      <c r="H51" s="4" t="n">
        <f aca="false">IF(G51="",$F$1*C51-B51,G51-B51)</f>
        <v>18.987484</v>
      </c>
      <c r="I51" s="0" t="s">
        <v>95</v>
      </c>
      <c r="J51" s="47" t="s">
        <v>128</v>
      </c>
      <c r="K51" s="48" t="n">
        <f aca="false">DATE(MID(J51,1,4),MID(J51,5,2),MID(J51,7,2))</f>
        <v>43543</v>
      </c>
      <c r="L51" s="48" t="str">
        <f aca="true">IF(LEN(J51) &gt; 15,DATE(MID(J51,12,4),MID(J51,16,2),MID(J51,18,2)),TEXT(TODAY(),"yyyy-mm-dd"))</f>
        <v>2020-01-02</v>
      </c>
      <c r="M51" s="30" t="n">
        <f aca="false">(L51-K51+1)*B51</f>
        <v>39150</v>
      </c>
      <c r="N51" s="31" t="n">
        <f aca="false">H51/M51*365</f>
        <v>0.177022520051086</v>
      </c>
      <c r="O51" s="49" t="n">
        <f aca="false">D51*C51</f>
        <v>134.829667</v>
      </c>
      <c r="P51" s="49" t="n">
        <f aca="false">B51-O51</f>
        <v>0.170332999999999</v>
      </c>
      <c r="Q51" s="50" t="n">
        <f aca="false">O51/150</f>
        <v>0.898864446666667</v>
      </c>
      <c r="R51" s="51" t="n">
        <f aca="false">R50+C51-T51</f>
        <v>5662.05</v>
      </c>
      <c r="S51" s="52" t="n">
        <f aca="false">R51*D51</f>
        <v>7160.794635</v>
      </c>
      <c r="T51" s="52"/>
      <c r="U51" s="52"/>
      <c r="V51" s="53" t="n">
        <f aca="false">V50+U51</f>
        <v>1480.91</v>
      </c>
      <c r="W51" s="53" t="n">
        <f aca="false">V51+S51</f>
        <v>8641.704635</v>
      </c>
      <c r="X51" s="1" t="n">
        <f aca="false">X50+B51</f>
        <v>7410</v>
      </c>
      <c r="Y51" s="51" t="n">
        <f aca="false">W51-X51</f>
        <v>1231.704635</v>
      </c>
      <c r="Z51" s="54" t="n">
        <f aca="false">W51/X51-1</f>
        <v>0.166221948043185</v>
      </c>
      <c r="AA51" s="54" t="n">
        <f aca="false">S51/(X51-V51)-1</f>
        <v>0.207739237387187</v>
      </c>
      <c r="AB51" s="55" t="n">
        <f aca="false">IF(E51-F51&lt;0,"达成",E51-F51)</f>
        <v>0.0792384150370374</v>
      </c>
    </row>
    <row r="52" customFormat="false" ht="16" hidden="false" customHeight="false" outlineLevel="0" collapsed="false">
      <c r="A52" s="43" t="s">
        <v>129</v>
      </c>
      <c r="B52" s="0" t="n">
        <v>135</v>
      </c>
      <c r="C52" s="44" t="n">
        <v>106.57</v>
      </c>
      <c r="D52" s="45" t="n">
        <v>1.2652</v>
      </c>
      <c r="E52" s="46" t="n">
        <f aca="false">10%*Q52+13%</f>
        <v>0.219888242666667</v>
      </c>
      <c r="F52" s="24" t="n">
        <f aca="false">IF(G52="",($F$1*C52-B52)/B52,H52/B52)</f>
        <v>0.140220059259259</v>
      </c>
      <c r="H52" s="4" t="n">
        <f aca="false">IF(G52="",$F$1*C52-B52,G52-B52)</f>
        <v>18.929708</v>
      </c>
      <c r="I52" s="0" t="s">
        <v>95</v>
      </c>
      <c r="J52" s="47" t="s">
        <v>130</v>
      </c>
      <c r="K52" s="48" t="n">
        <f aca="false">DATE(MID(J52,1,4),MID(J52,5,2),MID(J52,7,2))</f>
        <v>43544</v>
      </c>
      <c r="L52" s="48" t="str">
        <f aca="true">IF(LEN(J52) &gt; 15,DATE(MID(J52,12,4),MID(J52,16,2),MID(J52,18,2)),TEXT(TODAY(),"yyyy-mm-dd"))</f>
        <v>2020-01-02</v>
      </c>
      <c r="M52" s="30" t="n">
        <f aca="false">(L52-K52+1)*B52</f>
        <v>39015</v>
      </c>
      <c r="N52" s="31" t="n">
        <f aca="false">H52/M52*365</f>
        <v>0.177094538510829</v>
      </c>
      <c r="O52" s="49" t="n">
        <f aca="false">D52*C52</f>
        <v>134.832364</v>
      </c>
      <c r="P52" s="49" t="n">
        <f aca="false">B52-O52</f>
        <v>0.167635999999987</v>
      </c>
      <c r="Q52" s="50" t="n">
        <f aca="false">O52/150</f>
        <v>0.898882426666667</v>
      </c>
      <c r="R52" s="51" t="n">
        <f aca="false">R51+C52-T52</f>
        <v>5768.62</v>
      </c>
      <c r="S52" s="52" t="n">
        <f aca="false">R52*D52</f>
        <v>7298.458024</v>
      </c>
      <c r="T52" s="52"/>
      <c r="U52" s="52"/>
      <c r="V52" s="53" t="n">
        <f aca="false">V51+U52</f>
        <v>1480.91</v>
      </c>
      <c r="W52" s="53" t="n">
        <f aca="false">V52+S52</f>
        <v>8779.368024</v>
      </c>
      <c r="X52" s="1" t="n">
        <f aca="false">X51+B52</f>
        <v>7545</v>
      </c>
      <c r="Y52" s="51" t="n">
        <f aca="false">W52-X52</f>
        <v>1234.368024</v>
      </c>
      <c r="Z52" s="54" t="n">
        <f aca="false">W52/X52-1</f>
        <v>0.163600798409543</v>
      </c>
      <c r="AA52" s="54" t="n">
        <f aca="false">S52/(X52-V52)-1</f>
        <v>0.203553711109169</v>
      </c>
      <c r="AB52" s="55" t="n">
        <f aca="false">IF(E52-F52&lt;0,"达成",E52-F52)</f>
        <v>0.0796681834074079</v>
      </c>
    </row>
    <row r="53" customFormat="false" ht="16" hidden="false" customHeight="false" outlineLevel="0" collapsed="false">
      <c r="A53" s="43" t="s">
        <v>131</v>
      </c>
      <c r="B53" s="0" t="n">
        <v>135</v>
      </c>
      <c r="C53" s="44" t="n">
        <v>106.54</v>
      </c>
      <c r="D53" s="45" t="n">
        <v>1.2656</v>
      </c>
      <c r="E53" s="46" t="n">
        <f aca="false">10%*Q53+13%</f>
        <v>0.219891349333333</v>
      </c>
      <c r="F53" s="24" t="n">
        <f aca="false">IF(G53="",($F$1*C53-B53)/B53,H53/B53)</f>
        <v>0.139899081481482</v>
      </c>
      <c r="H53" s="4" t="n">
        <f aca="false">IF(G53="",$F$1*C53-B53,G53-B53)</f>
        <v>18.886376</v>
      </c>
      <c r="I53" s="0" t="s">
        <v>95</v>
      </c>
      <c r="J53" s="47" t="s">
        <v>132</v>
      </c>
      <c r="K53" s="48" t="n">
        <f aca="false">DATE(MID(J53,1,4),MID(J53,5,2),MID(J53,7,2))</f>
        <v>43545</v>
      </c>
      <c r="L53" s="48" t="str">
        <f aca="true">IF(LEN(J53) &gt; 15,DATE(MID(J53,12,4),MID(J53,16,2),MID(J53,18,2)),TEXT(TODAY(),"yyyy-mm-dd"))</f>
        <v>2020-01-02</v>
      </c>
      <c r="M53" s="30" t="n">
        <f aca="false">(L53-K53+1)*B53</f>
        <v>38880</v>
      </c>
      <c r="N53" s="31" t="n">
        <f aca="false">H53/M53*365</f>
        <v>0.177302655349794</v>
      </c>
      <c r="O53" s="49" t="n">
        <f aca="false">D53*C53</f>
        <v>134.837024</v>
      </c>
      <c r="P53" s="49" t="n">
        <f aca="false">B53-O53</f>
        <v>0.162975999999986</v>
      </c>
      <c r="Q53" s="50" t="n">
        <f aca="false">O53/150</f>
        <v>0.898913493333333</v>
      </c>
      <c r="R53" s="51" t="n">
        <f aca="false">R52+C53-T53</f>
        <v>5875.16</v>
      </c>
      <c r="S53" s="52" t="n">
        <f aca="false">R53*D53</f>
        <v>7435.602496</v>
      </c>
      <c r="T53" s="52"/>
      <c r="U53" s="52"/>
      <c r="V53" s="53" t="n">
        <f aca="false">V52+U53</f>
        <v>1480.91</v>
      </c>
      <c r="W53" s="53" t="n">
        <f aca="false">V53+S53</f>
        <v>8916.512496</v>
      </c>
      <c r="X53" s="1" t="n">
        <f aca="false">X52+B53</f>
        <v>7680</v>
      </c>
      <c r="Y53" s="51" t="n">
        <f aca="false">W53-X53</f>
        <v>1236.512496</v>
      </c>
      <c r="Z53" s="54" t="n">
        <f aca="false">W53/X53-1</f>
        <v>0.16100423125</v>
      </c>
      <c r="AA53" s="54" t="n">
        <f aca="false">S53/(X53-V53)-1</f>
        <v>0.199466775930015</v>
      </c>
      <c r="AB53" s="55" t="n">
        <f aca="false">IF(E53-F53&lt;0,"达成",E53-F53)</f>
        <v>0.0799922678518514</v>
      </c>
    </row>
    <row r="54" customFormat="false" ht="16" hidden="false" customHeight="false" outlineLevel="0" collapsed="false">
      <c r="A54" s="43" t="s">
        <v>133</v>
      </c>
      <c r="B54" s="0" t="n">
        <v>135</v>
      </c>
      <c r="C54" s="44" t="n">
        <v>106.61</v>
      </c>
      <c r="D54" s="45" t="n">
        <v>1.2647</v>
      </c>
      <c r="E54" s="46" t="n">
        <f aca="false">10%*Q54+13%</f>
        <v>0.219886444666667</v>
      </c>
      <c r="F54" s="24" t="n">
        <f aca="false">IF(G54="",($F$1*C54-B54)/B54,H54/B54)</f>
        <v>0.14064802962963</v>
      </c>
      <c r="H54" s="4" t="n">
        <f aca="false">IF(G54="",$F$1*C54-B54,G54-B54)</f>
        <v>18.987484</v>
      </c>
      <c r="I54" s="0" t="s">
        <v>95</v>
      </c>
      <c r="J54" s="47" t="s">
        <v>134</v>
      </c>
      <c r="K54" s="48" t="n">
        <f aca="false">DATE(MID(J54,1,4),MID(J54,5,2),MID(J54,7,2))</f>
        <v>43546</v>
      </c>
      <c r="L54" s="48" t="str">
        <f aca="true">IF(LEN(J54) &gt; 15,DATE(MID(J54,12,4),MID(J54,16,2),MID(J54,18,2)),TEXT(TODAY(),"yyyy-mm-dd"))</f>
        <v>2020-01-02</v>
      </c>
      <c r="M54" s="30" t="n">
        <f aca="false">(L54-K54+1)*B54</f>
        <v>38745</v>
      </c>
      <c r="N54" s="31" t="n">
        <f aca="false">H54/M54*365</f>
        <v>0.178872929668344</v>
      </c>
      <c r="O54" s="49" t="n">
        <f aca="false">D54*C54</f>
        <v>134.829667</v>
      </c>
      <c r="P54" s="49" t="n">
        <f aca="false">B54-O54</f>
        <v>0.170332999999999</v>
      </c>
      <c r="Q54" s="50" t="n">
        <f aca="false">O54/150</f>
        <v>0.898864446666667</v>
      </c>
      <c r="R54" s="51" t="n">
        <f aca="false">R53+C54-T54</f>
        <v>5981.77</v>
      </c>
      <c r="S54" s="52" t="n">
        <f aca="false">R54*D54</f>
        <v>7565.144519</v>
      </c>
      <c r="T54" s="52"/>
      <c r="U54" s="52"/>
      <c r="V54" s="53" t="n">
        <f aca="false">V53+U54</f>
        <v>1480.91</v>
      </c>
      <c r="W54" s="53" t="n">
        <f aca="false">V54+S54</f>
        <v>9046.054519</v>
      </c>
      <c r="X54" s="1" t="n">
        <f aca="false">X53+B54</f>
        <v>7815</v>
      </c>
      <c r="Y54" s="51" t="n">
        <f aca="false">W54-X54</f>
        <v>1231.054519</v>
      </c>
      <c r="Z54" s="54" t="n">
        <f aca="false">W54/X54-1</f>
        <v>0.157524570569418</v>
      </c>
      <c r="AA54" s="54" t="n">
        <f aca="false">S54/(X54-V54)-1</f>
        <v>0.19435380915017</v>
      </c>
      <c r="AB54" s="55" t="n">
        <f aca="false">IF(E54-F54&lt;0,"达成",E54-F54)</f>
        <v>0.0792384150370374</v>
      </c>
      <c r="AC54" s="51"/>
    </row>
    <row r="55" customFormat="false" ht="16" hidden="false" customHeight="false" outlineLevel="0" collapsed="false">
      <c r="A55" s="43" t="s">
        <v>135</v>
      </c>
      <c r="B55" s="0" t="n">
        <v>135</v>
      </c>
      <c r="C55" s="44" t="n">
        <v>109.06</v>
      </c>
      <c r="D55" s="45" t="n">
        <v>1.2362</v>
      </c>
      <c r="E55" s="46" t="n">
        <f aca="false">10%*Q55+13%</f>
        <v>0.219879981333333</v>
      </c>
      <c r="F55" s="24" t="n">
        <f aca="false">IF(G55="",($F$1*C55-B55)/B55,H55/B55)</f>
        <v>0.166861214814815</v>
      </c>
      <c r="H55" s="4" t="n">
        <f aca="false">IF(G55="",$F$1*C55-B55,G55-B55)</f>
        <v>22.526264</v>
      </c>
      <c r="I55" s="0" t="s">
        <v>95</v>
      </c>
      <c r="J55" s="47" t="s">
        <v>136</v>
      </c>
      <c r="K55" s="48" t="n">
        <f aca="false">DATE(MID(J55,1,4),MID(J55,5,2),MID(J55,7,2))</f>
        <v>43549</v>
      </c>
      <c r="L55" s="48" t="str">
        <f aca="true">IF(LEN(J55) &gt; 15,DATE(MID(J55,12,4),MID(J55,16,2),MID(J55,18,2)),TEXT(TODAY(),"yyyy-mm-dd"))</f>
        <v>2020-01-02</v>
      </c>
      <c r="M55" s="30" t="n">
        <f aca="false">(L55-K55+1)*B55</f>
        <v>38340</v>
      </c>
      <c r="N55" s="31" t="n">
        <f aca="false">H55/M55*365</f>
        <v>0.214451913406364</v>
      </c>
      <c r="O55" s="49" t="n">
        <f aca="false">D55*C55</f>
        <v>134.819972</v>
      </c>
      <c r="P55" s="49" t="n">
        <f aca="false">B55-O55</f>
        <v>0.180027999999993</v>
      </c>
      <c r="Q55" s="50" t="n">
        <f aca="false">O55/150</f>
        <v>0.898799813333333</v>
      </c>
      <c r="R55" s="51" t="n">
        <f aca="false">R54+C55-T55</f>
        <v>6090.83</v>
      </c>
      <c r="S55" s="52" t="n">
        <f aca="false">R55*D55</f>
        <v>7529.484046</v>
      </c>
      <c r="T55" s="52"/>
      <c r="U55" s="52"/>
      <c r="V55" s="53" t="n">
        <f aca="false">V54+U55</f>
        <v>1480.91</v>
      </c>
      <c r="W55" s="53" t="n">
        <f aca="false">V55+S55</f>
        <v>9010.394046</v>
      </c>
      <c r="X55" s="1" t="n">
        <f aca="false">X54+B55</f>
        <v>7950</v>
      </c>
      <c r="Y55" s="51" t="n">
        <f aca="false">W55-X55</f>
        <v>1060.394046</v>
      </c>
      <c r="Z55" s="54" t="n">
        <f aca="false">W55/X55-1</f>
        <v>0.133382898867924</v>
      </c>
      <c r="AA55" s="54" t="n">
        <f aca="false">S55/(X55-V55)-1</f>
        <v>0.163917034080527</v>
      </c>
      <c r="AB55" s="55" t="n">
        <f aca="false">IF(E55-F55&lt;0,"达成",E55-F55)</f>
        <v>0.0530187665185182</v>
      </c>
    </row>
    <row r="56" customFormat="false" ht="16" hidden="false" customHeight="false" outlineLevel="0" collapsed="false">
      <c r="A56" s="43" t="s">
        <v>137</v>
      </c>
      <c r="B56" s="0" t="n">
        <v>135</v>
      </c>
      <c r="C56" s="44" t="n">
        <v>110.25</v>
      </c>
      <c r="D56" s="45" t="n">
        <v>1.2229</v>
      </c>
      <c r="E56" s="46" t="n">
        <f aca="false">10%*Q56+13%</f>
        <v>0.21988315</v>
      </c>
      <c r="F56" s="24" t="n">
        <f aca="false">IF(G56="",($F$1*C56-B56)/B56,H56/B56)</f>
        <v>0.179593333333333</v>
      </c>
      <c r="H56" s="4" t="n">
        <f aca="false">IF(G56="",$F$1*C56-B56,G56-B56)</f>
        <v>24.2451</v>
      </c>
      <c r="I56" s="0" t="s">
        <v>95</v>
      </c>
      <c r="J56" s="47" t="s">
        <v>138</v>
      </c>
      <c r="K56" s="48" t="n">
        <f aca="false">DATE(MID(J56,1,4),MID(J56,5,2),MID(J56,7,2))</f>
        <v>43550</v>
      </c>
      <c r="L56" s="48" t="str">
        <f aca="true">IF(LEN(J56) &gt; 15,DATE(MID(J56,12,4),MID(J56,16,2),MID(J56,18,2)),TEXT(TODAY(),"yyyy-mm-dd"))</f>
        <v>2020-01-02</v>
      </c>
      <c r="M56" s="30" t="n">
        <f aca="false">(L56-K56+1)*B56</f>
        <v>38205</v>
      </c>
      <c r="N56" s="31" t="n">
        <f aca="false">H56/M56*365</f>
        <v>0.23163097762073</v>
      </c>
      <c r="O56" s="49" t="n">
        <f aca="false">D56*C56</f>
        <v>134.824725</v>
      </c>
      <c r="P56" s="49" t="n">
        <f aca="false">B56-O56</f>
        <v>0.175274999999999</v>
      </c>
      <c r="Q56" s="50" t="n">
        <f aca="false">O56/150</f>
        <v>0.8988315</v>
      </c>
      <c r="R56" s="51" t="n">
        <f aca="false">R55+C56-T56</f>
        <v>6201.08</v>
      </c>
      <c r="S56" s="52" t="n">
        <f aca="false">R56*D56</f>
        <v>7583.300732</v>
      </c>
      <c r="T56" s="52"/>
      <c r="U56" s="52"/>
      <c r="V56" s="53" t="n">
        <f aca="false">V55+U56</f>
        <v>1480.91</v>
      </c>
      <c r="W56" s="53" t="n">
        <f aca="false">V56+S56</f>
        <v>9064.210732</v>
      </c>
      <c r="X56" s="1" t="n">
        <f aca="false">X55+B56</f>
        <v>8085</v>
      </c>
      <c r="Y56" s="51" t="n">
        <f aca="false">W56-X56</f>
        <v>979.210732</v>
      </c>
      <c r="Z56" s="54" t="n">
        <f aca="false">W56/X56-1</f>
        <v>0.121114499938157</v>
      </c>
      <c r="AA56" s="54" t="n">
        <f aca="false">S56/(X56-V56)-1</f>
        <v>0.148273377861295</v>
      </c>
      <c r="AB56" s="55" t="n">
        <f aca="false">IF(E56-F56&lt;0,"达成",E56-F56)</f>
        <v>0.0402898166666668</v>
      </c>
    </row>
    <row r="57" customFormat="false" ht="16" hidden="false" customHeight="false" outlineLevel="0" collapsed="false">
      <c r="A57" s="43" t="s">
        <v>139</v>
      </c>
      <c r="B57" s="0" t="n">
        <v>135</v>
      </c>
      <c r="C57" s="44" t="n">
        <v>109.08</v>
      </c>
      <c r="D57" s="45" t="n">
        <v>1.236</v>
      </c>
      <c r="E57" s="46" t="n">
        <f aca="false">10%*Q57+13%</f>
        <v>0.21988192</v>
      </c>
      <c r="F57" s="24" t="n">
        <f aca="false">IF(G57="",($F$1*C57-B57)/B57,H57/B57)</f>
        <v>0.1670752</v>
      </c>
      <c r="H57" s="4" t="n">
        <f aca="false">IF(G57="",$F$1*C57-B57,G57-B57)</f>
        <v>22.555152</v>
      </c>
      <c r="I57" s="0" t="s">
        <v>95</v>
      </c>
      <c r="J57" s="47" t="s">
        <v>140</v>
      </c>
      <c r="K57" s="48" t="n">
        <f aca="false">DATE(MID(J57,1,4),MID(J57,5,2),MID(J57,7,2))</f>
        <v>43551</v>
      </c>
      <c r="L57" s="48" t="str">
        <f aca="true">IF(LEN(J57) &gt; 15,DATE(MID(J57,12,4),MID(J57,16,2),MID(J57,18,2)),TEXT(TODAY(),"yyyy-mm-dd"))</f>
        <v>2020-01-02</v>
      </c>
      <c r="M57" s="30" t="n">
        <f aca="false">(L57-K57+1)*B57</f>
        <v>38070</v>
      </c>
      <c r="N57" s="31" t="n">
        <f aca="false">H57/M57*365</f>
        <v>0.216249815602837</v>
      </c>
      <c r="O57" s="49" t="n">
        <f aca="false">D57*C57</f>
        <v>134.82288</v>
      </c>
      <c r="P57" s="49" t="n">
        <f aca="false">B57-O57</f>
        <v>0.177120000000002</v>
      </c>
      <c r="Q57" s="50" t="n">
        <f aca="false">O57/150</f>
        <v>0.8988192</v>
      </c>
      <c r="R57" s="51" t="n">
        <f aca="false">R56+C57-T57</f>
        <v>6310.16</v>
      </c>
      <c r="S57" s="52" t="n">
        <f aca="false">R57*D57</f>
        <v>7799.35776</v>
      </c>
      <c r="T57" s="52"/>
      <c r="U57" s="52"/>
      <c r="V57" s="53" t="n">
        <f aca="false">V56+U57</f>
        <v>1480.91</v>
      </c>
      <c r="W57" s="53" t="n">
        <f aca="false">V57+S57</f>
        <v>9280.26776</v>
      </c>
      <c r="X57" s="1" t="n">
        <f aca="false">X56+B57</f>
        <v>8220</v>
      </c>
      <c r="Y57" s="51" t="n">
        <f aca="false">W57-X57</f>
        <v>1060.26776</v>
      </c>
      <c r="Z57" s="54" t="n">
        <f aca="false">W57/X57-1</f>
        <v>0.128986345498783</v>
      </c>
      <c r="AA57" s="54" t="n">
        <f aca="false">S57/(X57-V57)-1</f>
        <v>0.157330998695669</v>
      </c>
      <c r="AB57" s="55" t="n">
        <f aca="false">IF(E57-F57&lt;0,"达成",E57-F57)</f>
        <v>0.0528067200000001</v>
      </c>
    </row>
    <row r="58" customFormat="false" ht="16" hidden="false" customHeight="false" outlineLevel="0" collapsed="false">
      <c r="A58" s="43" t="s">
        <v>141</v>
      </c>
      <c r="B58" s="0" t="n">
        <v>135</v>
      </c>
      <c r="C58" s="44" t="n">
        <v>109.47</v>
      </c>
      <c r="D58" s="45" t="n">
        <v>1.2316</v>
      </c>
      <c r="E58" s="46" t="n">
        <f aca="false">10%*Q58+13%</f>
        <v>0.219882168</v>
      </c>
      <c r="F58" s="24" t="n">
        <f aca="false">IF(G58="",($F$1*C58-B58)/B58,H58/B58)</f>
        <v>0.171247911111111</v>
      </c>
      <c r="H58" s="4" t="n">
        <f aca="false">IF(G58="",$F$1*C58-B58,G58-B58)</f>
        <v>23.118468</v>
      </c>
      <c r="I58" s="0" t="s">
        <v>95</v>
      </c>
      <c r="J58" s="47" t="s">
        <v>142</v>
      </c>
      <c r="K58" s="48" t="n">
        <f aca="false">DATE(MID(J58,1,4),MID(J58,5,2),MID(J58,7,2))</f>
        <v>43552</v>
      </c>
      <c r="L58" s="48" t="str">
        <f aca="true">IF(LEN(J58) &gt; 15,DATE(MID(J58,12,4),MID(J58,16,2),MID(J58,18,2)),TEXT(TODAY(),"yyyy-mm-dd"))</f>
        <v>2020-01-02</v>
      </c>
      <c r="M58" s="30" t="n">
        <f aca="false">(L58-K58+1)*B58</f>
        <v>37935</v>
      </c>
      <c r="N58" s="31" t="n">
        <f aca="false">H58/M58*365</f>
        <v>0.22243945749308</v>
      </c>
      <c r="O58" s="49" t="n">
        <f aca="false">D58*C58</f>
        <v>134.823252</v>
      </c>
      <c r="P58" s="49" t="n">
        <f aca="false">B58-O58</f>
        <v>0.176748000000003</v>
      </c>
      <c r="Q58" s="50" t="n">
        <f aca="false">O58/150</f>
        <v>0.89882168</v>
      </c>
      <c r="R58" s="51" t="n">
        <f aca="false">R57+C58-T58</f>
        <v>6419.63</v>
      </c>
      <c r="S58" s="52" t="n">
        <f aca="false">R58*D58</f>
        <v>7906.416308</v>
      </c>
      <c r="T58" s="52"/>
      <c r="U58" s="52"/>
      <c r="V58" s="53" t="n">
        <f aca="false">V57+U58</f>
        <v>1480.91</v>
      </c>
      <c r="W58" s="53" t="n">
        <f aca="false">V58+S58</f>
        <v>9387.326308</v>
      </c>
      <c r="X58" s="1" t="n">
        <f aca="false">X57+B58</f>
        <v>8355</v>
      </c>
      <c r="Y58" s="51" t="n">
        <f aca="false">W58-X58</f>
        <v>1032.326308</v>
      </c>
      <c r="Z58" s="54" t="n">
        <f aca="false">W58/X58-1</f>
        <v>0.123557906403351</v>
      </c>
      <c r="AA58" s="54" t="n">
        <f aca="false">S58/(X58-V58)-1</f>
        <v>0.150176431789517</v>
      </c>
      <c r="AB58" s="55" t="n">
        <f aca="false">IF(E58-F58&lt;0,"达成",E58-F58)</f>
        <v>0.0486342568888891</v>
      </c>
    </row>
    <row r="59" customFormat="false" ht="16" hidden="false" customHeight="false" outlineLevel="0" collapsed="false">
      <c r="A59" s="43" t="s">
        <v>143</v>
      </c>
      <c r="B59" s="0" t="n">
        <v>135</v>
      </c>
      <c r="C59" s="44" t="n">
        <v>105.61</v>
      </c>
      <c r="D59" s="45" t="n">
        <v>1.2767</v>
      </c>
      <c r="E59" s="46" t="n">
        <f aca="false">10%*Q59+13%</f>
        <v>0.219888191333333</v>
      </c>
      <c r="F59" s="24" t="n">
        <f aca="false">IF(G59="",($F$1*C59-B59)/B59,H59/B59)</f>
        <v>0.12994877037037</v>
      </c>
      <c r="H59" s="4" t="n">
        <f aca="false">IF(G59="",$F$1*C59-B59,G59-B59)</f>
        <v>17.543084</v>
      </c>
      <c r="I59" s="0" t="s">
        <v>95</v>
      </c>
      <c r="J59" s="47" t="s">
        <v>144</v>
      </c>
      <c r="K59" s="48" t="n">
        <f aca="false">DATE(MID(J59,1,4),MID(J59,5,2),MID(J59,7,2))</f>
        <v>43553</v>
      </c>
      <c r="L59" s="48" t="str">
        <f aca="true">IF(LEN(J59) &gt; 15,DATE(MID(J59,12,4),MID(J59,16,2),MID(J59,18,2)),TEXT(TODAY(),"yyyy-mm-dd"))</f>
        <v>2020-01-02</v>
      </c>
      <c r="M59" s="30" t="n">
        <f aca="false">(L59-K59+1)*B59</f>
        <v>37800</v>
      </c>
      <c r="N59" s="31" t="n">
        <f aca="false">H59/M59*365</f>
        <v>0.169397504232804</v>
      </c>
      <c r="O59" s="49" t="n">
        <f aca="false">D59*C59</f>
        <v>134.832287</v>
      </c>
      <c r="P59" s="49" t="n">
        <f aca="false">B59-O59</f>
        <v>0.16771300000002</v>
      </c>
      <c r="Q59" s="50" t="n">
        <f aca="false">O59/150</f>
        <v>0.898881913333333</v>
      </c>
      <c r="R59" s="51" t="n">
        <f aca="false">R58+C59-T59</f>
        <v>6365.16</v>
      </c>
      <c r="S59" s="52" t="n">
        <f aca="false">R59*D59</f>
        <v>8126.399772</v>
      </c>
      <c r="T59" s="52" t="n">
        <v>160.08</v>
      </c>
      <c r="U59" s="52" t="n">
        <v>184.95</v>
      </c>
      <c r="V59" s="53" t="n">
        <f aca="false">V58+U59</f>
        <v>1665.86</v>
      </c>
      <c r="W59" s="53" t="n">
        <f aca="false">V59+S59</f>
        <v>9792.259772</v>
      </c>
      <c r="X59" s="1" t="n">
        <f aca="false">X58+B59</f>
        <v>8490</v>
      </c>
      <c r="Y59" s="51" t="n">
        <f aca="false">W59-X59</f>
        <v>1302.259772</v>
      </c>
      <c r="Z59" s="54" t="n">
        <f aca="false">W59/X59-1</f>
        <v>0.15338748786808</v>
      </c>
      <c r="AA59" s="54" t="n">
        <f aca="false">S59/(X59-V59)-1</f>
        <v>0.190831338747446</v>
      </c>
      <c r="AB59" s="55" t="n">
        <f aca="false">IF(E59-F59&lt;0,"达成",E59-F59)</f>
        <v>0.0899394209629627</v>
      </c>
    </row>
    <row r="60" customFormat="false" ht="16" hidden="false" customHeight="false" outlineLevel="0" collapsed="false">
      <c r="A60" s="43" t="s">
        <v>145</v>
      </c>
      <c r="B60" s="0" t="n">
        <v>135</v>
      </c>
      <c r="C60" s="44" t="n">
        <v>103.01</v>
      </c>
      <c r="D60" s="45" t="n">
        <v>1.309</v>
      </c>
      <c r="E60" s="46" t="n">
        <f aca="false">10%*Q60+13%</f>
        <v>0.219893393333333</v>
      </c>
      <c r="F60" s="24" t="n">
        <f aca="false">IF(G60="",($F$1*C60-B60)/B60,H60/B60)</f>
        <v>0.102130696296296</v>
      </c>
      <c r="H60" s="4" t="n">
        <f aca="false">IF(G60="",$F$1*C60-B60,G60-B60)</f>
        <v>13.787644</v>
      </c>
      <c r="I60" s="0" t="s">
        <v>95</v>
      </c>
      <c r="J60" s="47" t="s">
        <v>146</v>
      </c>
      <c r="K60" s="48" t="n">
        <f aca="false">DATE(MID(J60,1,4),MID(J60,5,2),MID(J60,7,2))</f>
        <v>43556</v>
      </c>
      <c r="L60" s="48" t="str">
        <f aca="true">IF(LEN(J60) &gt; 15,DATE(MID(J60,12,4),MID(J60,16,2),MID(J60,18,2)),TEXT(TODAY(),"yyyy-mm-dd"))</f>
        <v>2020-01-02</v>
      </c>
      <c r="M60" s="30" t="n">
        <f aca="false">(L60-K60+1)*B60</f>
        <v>37395</v>
      </c>
      <c r="N60" s="31" t="n">
        <f aca="false">H60/M60*365</f>
        <v>0.134576549271293</v>
      </c>
      <c r="O60" s="49" t="n">
        <f aca="false">D60*C60</f>
        <v>134.84009</v>
      </c>
      <c r="P60" s="49" t="n">
        <f aca="false">B60-O60</f>
        <v>0.159909999999996</v>
      </c>
      <c r="Q60" s="50" t="n">
        <f aca="false">O60/150</f>
        <v>0.898933933333333</v>
      </c>
      <c r="R60" s="51" t="n">
        <f aca="false">R59+C60-T60</f>
        <v>5051</v>
      </c>
      <c r="S60" s="52" t="n">
        <f aca="false">R60*D60</f>
        <v>6611.759</v>
      </c>
      <c r="T60" s="52" t="n">
        <v>1417.17</v>
      </c>
      <c r="U60" s="52" t="n">
        <v>1678.81</v>
      </c>
      <c r="V60" s="53" t="n">
        <f aca="false">V59+U60</f>
        <v>3344.67</v>
      </c>
      <c r="W60" s="53" t="n">
        <f aca="false">V60+S60</f>
        <v>9956.429</v>
      </c>
      <c r="X60" s="1" t="n">
        <f aca="false">X59+B60</f>
        <v>8625</v>
      </c>
      <c r="Y60" s="51" t="n">
        <f aca="false">W60-X60</f>
        <v>1331.429</v>
      </c>
      <c r="Z60" s="54" t="n">
        <f aca="false">W60/X60-1</f>
        <v>0.154368579710145</v>
      </c>
      <c r="AA60" s="54" t="n">
        <f aca="false">S60/(X60-V60)-1</f>
        <v>0.252148824031831</v>
      </c>
      <c r="AB60" s="55" t="n">
        <f aca="false">IF(E60-F60&lt;0,"达成",E60-F60)</f>
        <v>0.117762697037037</v>
      </c>
    </row>
    <row r="61" customFormat="false" ht="16" hidden="false" customHeight="false" outlineLevel="0" collapsed="false">
      <c r="A61" s="43" t="s">
        <v>147</v>
      </c>
      <c r="B61" s="0" t="n">
        <v>135</v>
      </c>
      <c r="C61" s="44" t="n">
        <v>103.06</v>
      </c>
      <c r="D61" s="45" t="n">
        <v>1.3083</v>
      </c>
      <c r="E61" s="46" t="n">
        <f aca="false">10%*Q61+13%</f>
        <v>0.219888932</v>
      </c>
      <c r="F61" s="24" t="n">
        <f aca="false">IF(G61="",($F$1*C61-B61)/B61,H61/B61)</f>
        <v>0.102665659259259</v>
      </c>
      <c r="H61" s="4" t="n">
        <f aca="false">IF(G61="",$F$1*C61-B61,G61-B61)</f>
        <v>13.859864</v>
      </c>
      <c r="I61" s="0" t="s">
        <v>95</v>
      </c>
      <c r="J61" s="47" t="s">
        <v>148</v>
      </c>
      <c r="K61" s="48" t="n">
        <f aca="false">DATE(MID(J61,1,4),MID(J61,5,2),MID(J61,7,2))</f>
        <v>43557</v>
      </c>
      <c r="L61" s="48" t="str">
        <f aca="true">IF(LEN(J61) &gt; 15,DATE(MID(J61,12,4),MID(J61,16,2),MID(J61,18,2)),TEXT(TODAY(),"yyyy-mm-dd"))</f>
        <v>2020-01-02</v>
      </c>
      <c r="M61" s="30" t="n">
        <f aca="false">(L61-K61+1)*B61</f>
        <v>37260</v>
      </c>
      <c r="N61" s="31" t="n">
        <f aca="false">H61/M61*365</f>
        <v>0.135771614600107</v>
      </c>
      <c r="O61" s="49" t="n">
        <f aca="false">D61*C61</f>
        <v>134.833398</v>
      </c>
      <c r="P61" s="49" t="n">
        <f aca="false">B61-O61</f>
        <v>0.166601999999983</v>
      </c>
      <c r="Q61" s="50" t="n">
        <f aca="false">O61/150</f>
        <v>0.89888932</v>
      </c>
      <c r="R61" s="51" t="n">
        <f aca="false">R60+C61-T61</f>
        <v>5154.06</v>
      </c>
      <c r="S61" s="52" t="n">
        <f aca="false">R61*D61</f>
        <v>6743.056698</v>
      </c>
      <c r="T61" s="52"/>
      <c r="U61" s="52"/>
      <c r="V61" s="53" t="n">
        <f aca="false">V60+U61</f>
        <v>3344.67</v>
      </c>
      <c r="W61" s="53" t="n">
        <f aca="false">V61+S61</f>
        <v>10087.726698</v>
      </c>
      <c r="X61" s="1" t="n">
        <f aca="false">X60+B61</f>
        <v>8760</v>
      </c>
      <c r="Y61" s="51" t="n">
        <f aca="false">W61-X61</f>
        <v>1327.726698</v>
      </c>
      <c r="Z61" s="54" t="n">
        <f aca="false">W61/X61-1</f>
        <v>0.151566974657534</v>
      </c>
      <c r="AA61" s="54" t="n">
        <f aca="false">S61/(X61-V61)-1</f>
        <v>0.245179277717147</v>
      </c>
      <c r="AB61" s="55" t="n">
        <f aca="false">IF(E61-F61&lt;0,"达成",E61-F61)</f>
        <v>0.117223272740741</v>
      </c>
    </row>
    <row r="62" customFormat="false" ht="16" hidden="false" customHeight="false" outlineLevel="0" collapsed="false">
      <c r="A62" s="43" t="s">
        <v>149</v>
      </c>
      <c r="B62" s="0" t="n">
        <v>135</v>
      </c>
      <c r="C62" s="44" t="n">
        <v>101.82</v>
      </c>
      <c r="D62" s="45" t="n">
        <v>1.3243</v>
      </c>
      <c r="E62" s="46" t="n">
        <f aca="false">10%*Q62+13%</f>
        <v>0.219893484</v>
      </c>
      <c r="F62" s="24" t="n">
        <f aca="false">IF(G62="",($F$1*C62-B62)/B62,H62/B62)</f>
        <v>0.0893985777777777</v>
      </c>
      <c r="H62" s="4" t="n">
        <f aca="false">IF(G62="",$F$1*C62-B62,G62-B62)</f>
        <v>12.068808</v>
      </c>
      <c r="I62" s="0" t="s">
        <v>95</v>
      </c>
      <c r="J62" s="47" t="s">
        <v>150</v>
      </c>
      <c r="K62" s="48" t="n">
        <f aca="false">DATE(MID(J62,1,4),MID(J62,5,2),MID(J62,7,2))</f>
        <v>43558</v>
      </c>
      <c r="L62" s="48" t="str">
        <f aca="true">IF(LEN(J62) &gt; 15,DATE(MID(J62,12,4),MID(J62,16,2),MID(J62,18,2)),TEXT(TODAY(),"yyyy-mm-dd"))</f>
        <v>2020-01-02</v>
      </c>
      <c r="M62" s="30" t="n">
        <f aca="false">(L62-K62+1)*B62</f>
        <v>37125</v>
      </c>
      <c r="N62" s="31" t="n">
        <f aca="false">H62/M62*365</f>
        <v>0.118656294141414</v>
      </c>
      <c r="O62" s="49" t="n">
        <f aca="false">D62*C62</f>
        <v>134.840226</v>
      </c>
      <c r="P62" s="49" t="n">
        <f aca="false">B62-O62</f>
        <v>0.159773999999999</v>
      </c>
      <c r="Q62" s="50" t="n">
        <f aca="false">O62/150</f>
        <v>0.89893484</v>
      </c>
      <c r="R62" s="51" t="n">
        <f aca="false">R61+C62-T62</f>
        <v>5166.42</v>
      </c>
      <c r="S62" s="52" t="n">
        <f aca="false">R62*D62</f>
        <v>6841.890006</v>
      </c>
      <c r="T62" s="52" t="n">
        <v>89.46</v>
      </c>
      <c r="U62" s="52" t="n">
        <v>107.2</v>
      </c>
      <c r="V62" s="53" t="n">
        <f aca="false">V61+U62</f>
        <v>3451.87</v>
      </c>
      <c r="W62" s="53" t="n">
        <f aca="false">V62+S62</f>
        <v>10293.760006</v>
      </c>
      <c r="X62" s="1" t="n">
        <f aca="false">X61+B62</f>
        <v>8895</v>
      </c>
      <c r="Y62" s="51" t="n">
        <f aca="false">W62-X62</f>
        <v>1398.760006</v>
      </c>
      <c r="Z62" s="54" t="n">
        <f aca="false">W62/X62-1</f>
        <v>0.157252389657111</v>
      </c>
      <c r="AA62" s="54" t="n">
        <f aca="false">S62/(X62-V62)-1</f>
        <v>0.256977144767808</v>
      </c>
      <c r="AB62" s="55" t="n">
        <f aca="false">IF(E62-F62&lt;0,"达成",E62-F62)</f>
        <v>0.130494906222222</v>
      </c>
    </row>
    <row r="63" customFormat="false" ht="16" hidden="false" customHeight="false" outlineLevel="0" collapsed="false">
      <c r="A63" s="43" t="s">
        <v>151</v>
      </c>
      <c r="B63" s="0" t="n">
        <v>120</v>
      </c>
      <c r="C63" s="44" t="n">
        <v>89.65</v>
      </c>
      <c r="D63" s="45" t="n">
        <v>1.337</v>
      </c>
      <c r="E63" s="46" t="n">
        <f aca="false">10%*Q63+13%</f>
        <v>0.209908033333333</v>
      </c>
      <c r="F63" s="24" t="n">
        <f aca="false">IF(G63="",($F$1*C63-B63)/B63,H63/B63)</f>
        <v>0.0790871666666668</v>
      </c>
      <c r="H63" s="4" t="n">
        <f aca="false">IF(G63="",$F$1*C63-B63,G63-B63)</f>
        <v>9.49046000000001</v>
      </c>
      <c r="I63" s="0" t="s">
        <v>95</v>
      </c>
      <c r="J63" s="47" t="s">
        <v>152</v>
      </c>
      <c r="K63" s="48" t="n">
        <f aca="false">DATE(MID(J63,1,4),MID(J63,5,2),MID(J63,7,2))</f>
        <v>43559</v>
      </c>
      <c r="L63" s="48" t="str">
        <f aca="true">IF(LEN(J63) &gt; 15,DATE(MID(J63,12,4),MID(J63,16,2),MID(J63,18,2)),TEXT(TODAY(),"yyyy-mm-dd"))</f>
        <v>2020-01-02</v>
      </c>
      <c r="M63" s="30" t="n">
        <f aca="false">(L63-K63+1)*B63</f>
        <v>32880</v>
      </c>
      <c r="N63" s="31" t="n">
        <f aca="false">H63/M63*365</f>
        <v>0.105353342457421</v>
      </c>
      <c r="O63" s="49" t="n">
        <f aca="false">D63*C63</f>
        <v>119.86205</v>
      </c>
      <c r="P63" s="49" t="n">
        <f aca="false">B63-O63</f>
        <v>0.137949999999989</v>
      </c>
      <c r="Q63" s="50" t="n">
        <f aca="false">O63/150</f>
        <v>0.799080333333333</v>
      </c>
      <c r="R63" s="51" t="n">
        <f aca="false">R62+C63-T63</f>
        <v>5256.07</v>
      </c>
      <c r="S63" s="52" t="n">
        <f aca="false">R63*D63</f>
        <v>7027.36559</v>
      </c>
      <c r="T63" s="52"/>
      <c r="U63" s="52"/>
      <c r="V63" s="53" t="n">
        <f aca="false">V62+U63</f>
        <v>3451.87</v>
      </c>
      <c r="W63" s="53" t="n">
        <f aca="false">V63+S63</f>
        <v>10479.23559</v>
      </c>
      <c r="X63" s="1" t="n">
        <f aca="false">X62+B63</f>
        <v>9015</v>
      </c>
      <c r="Y63" s="51" t="n">
        <f aca="false">W63-X63</f>
        <v>1464.23559</v>
      </c>
      <c r="Z63" s="54" t="n">
        <f aca="false">W63/X63-1</f>
        <v>0.162422139767055</v>
      </c>
      <c r="AA63" s="54" t="n">
        <f aca="false">S63/(X63-V63)-1</f>
        <v>0.26320355447383</v>
      </c>
      <c r="AB63" s="55" t="n">
        <f aca="false">IF(E63-F63&lt;0,"达成",E63-F63)</f>
        <v>0.130820866666666</v>
      </c>
    </row>
    <row r="64" customFormat="false" ht="16" hidden="false" customHeight="false" outlineLevel="0" collapsed="false">
      <c r="A64" s="43" t="s">
        <v>153</v>
      </c>
      <c r="B64" s="0" t="n">
        <v>120</v>
      </c>
      <c r="C64" s="44" t="n">
        <v>89.72</v>
      </c>
      <c r="D64" s="45" t="n">
        <v>1.3359</v>
      </c>
      <c r="E64" s="46" t="n">
        <f aca="false">10%*Q64+13%</f>
        <v>0.209904632</v>
      </c>
      <c r="F64" s="24" t="n">
        <f aca="false">IF(G64="",($F$1*C64-B64)/B64,H64/B64)</f>
        <v>0.0799297333333333</v>
      </c>
      <c r="H64" s="4" t="n">
        <f aca="false">IF(G64="",$F$1*C64-B64,G64-B64)</f>
        <v>9.591568</v>
      </c>
      <c r="I64" s="0" t="s">
        <v>95</v>
      </c>
      <c r="J64" s="47" t="s">
        <v>154</v>
      </c>
      <c r="K64" s="48" t="n">
        <f aca="false">DATE(MID(J64,1,4),MID(J64,5,2),MID(J64,7,2))</f>
        <v>43563</v>
      </c>
      <c r="L64" s="48" t="str">
        <f aca="true">IF(LEN(J64) &gt; 15,DATE(MID(J64,12,4),MID(J64,16,2),MID(J64,18,2)),TEXT(TODAY(),"yyyy-mm-dd"))</f>
        <v>2020-01-02</v>
      </c>
      <c r="M64" s="30" t="n">
        <f aca="false">(L64-K64+1)*B64</f>
        <v>32400</v>
      </c>
      <c r="N64" s="31" t="n">
        <f aca="false">H64/M64*365</f>
        <v>0.108053158024691</v>
      </c>
      <c r="O64" s="49" t="n">
        <f aca="false">D64*C64</f>
        <v>119.856948</v>
      </c>
      <c r="P64" s="49" t="n">
        <f aca="false">B64-O64</f>
        <v>0.143051999999997</v>
      </c>
      <c r="Q64" s="50" t="n">
        <f aca="false">O64/150</f>
        <v>0.79904632</v>
      </c>
      <c r="R64" s="51" t="n">
        <f aca="false">R63+C64-T64</f>
        <v>5241.17</v>
      </c>
      <c r="S64" s="52" t="n">
        <f aca="false">R64*D64</f>
        <v>7001.679003</v>
      </c>
      <c r="T64" s="52" t="n">
        <v>104.62</v>
      </c>
      <c r="U64" s="52" t="n">
        <v>126.47</v>
      </c>
      <c r="V64" s="53" t="n">
        <f aca="false">V63+U64</f>
        <v>3578.34</v>
      </c>
      <c r="W64" s="53" t="n">
        <f aca="false">V64+S64</f>
        <v>10580.019003</v>
      </c>
      <c r="X64" s="1" t="n">
        <f aca="false">X63+B64</f>
        <v>9135</v>
      </c>
      <c r="Y64" s="51" t="n">
        <f aca="false">W64-X64</f>
        <v>1445.019003</v>
      </c>
      <c r="Z64" s="54" t="n">
        <f aca="false">W64/X64-1</f>
        <v>0.158184893596059</v>
      </c>
      <c r="AA64" s="54" t="n">
        <f aca="false">S64/(X64-V64)-1</f>
        <v>0.260051722257615</v>
      </c>
      <c r="AB64" s="55" t="n">
        <f aca="false">IF(E64-F64&lt;0,"达成",E64-F64)</f>
        <v>0.129974898666667</v>
      </c>
    </row>
    <row r="65" customFormat="false" ht="16" hidden="false" customHeight="false" outlineLevel="0" collapsed="false">
      <c r="A65" s="43" t="s">
        <v>155</v>
      </c>
      <c r="B65" s="0" t="n">
        <v>120</v>
      </c>
      <c r="C65" s="44" t="n">
        <v>89.35</v>
      </c>
      <c r="D65" s="45" t="n">
        <v>1.3415</v>
      </c>
      <c r="E65" s="46" t="n">
        <f aca="false">10%*Q65+13%</f>
        <v>0.209908683333333</v>
      </c>
      <c r="F65" s="24" t="n">
        <f aca="false">IF(G65="",($F$1*C65-B65)/B65,H65/B65)</f>
        <v>0.0754761666666665</v>
      </c>
      <c r="H65" s="4" t="n">
        <f aca="false">IF(G65="",$F$1*C65-B65,G65-B65)</f>
        <v>9.05713999999998</v>
      </c>
      <c r="I65" s="0" t="s">
        <v>95</v>
      </c>
      <c r="J65" s="47" t="s">
        <v>156</v>
      </c>
      <c r="K65" s="48" t="n">
        <f aca="false">DATE(MID(J65,1,4),MID(J65,5,2),MID(J65,7,2))</f>
        <v>43564</v>
      </c>
      <c r="L65" s="48" t="str">
        <f aca="true">IF(LEN(J65) &gt; 15,DATE(MID(J65,12,4),MID(J65,16,2),MID(J65,18,2)),TEXT(TODAY(),"yyyy-mm-dd"))</f>
        <v>2020-01-02</v>
      </c>
      <c r="M65" s="30" t="n">
        <f aca="false">(L65-K65+1)*B65</f>
        <v>32280</v>
      </c>
      <c r="N65" s="31" t="n">
        <f aca="false">H65/M65*365</f>
        <v>0.102411899008674</v>
      </c>
      <c r="O65" s="49" t="n">
        <f aca="false">D65*C65</f>
        <v>119.863025</v>
      </c>
      <c r="P65" s="49" t="n">
        <f aca="false">B65-O65</f>
        <v>0.136975000000021</v>
      </c>
      <c r="Q65" s="50" t="n">
        <f aca="false">O65/150</f>
        <v>0.799086833333333</v>
      </c>
      <c r="R65" s="51" t="n">
        <f aca="false">R64+C65-T65</f>
        <v>5330.52</v>
      </c>
      <c r="S65" s="52" t="n">
        <f aca="false">R65*D65</f>
        <v>7150.89258</v>
      </c>
      <c r="T65" s="52"/>
      <c r="U65" s="52"/>
      <c r="V65" s="53" t="n">
        <f aca="false">V64+U65</f>
        <v>3578.34</v>
      </c>
      <c r="W65" s="53" t="n">
        <f aca="false">V65+S65</f>
        <v>10729.23258</v>
      </c>
      <c r="X65" s="1" t="n">
        <f aca="false">X64+B65</f>
        <v>9255</v>
      </c>
      <c r="Y65" s="51" t="n">
        <f aca="false">W65-X65</f>
        <v>1474.23258</v>
      </c>
      <c r="Z65" s="54" t="n">
        <f aca="false">W65/X65-1</f>
        <v>0.159290392220421</v>
      </c>
      <c r="AA65" s="54" t="n">
        <f aca="false">S65/(X65-V65)-1</f>
        <v>0.259700700764182</v>
      </c>
      <c r="AB65" s="55" t="n">
        <f aca="false">IF(E65-F65&lt;0,"达成",E65-F65)</f>
        <v>0.134432516666667</v>
      </c>
    </row>
    <row r="66" customFormat="false" ht="16" hidden="false" customHeight="false" outlineLevel="0" collapsed="false">
      <c r="A66" s="43" t="s">
        <v>157</v>
      </c>
      <c r="B66" s="0" t="n">
        <v>120</v>
      </c>
      <c r="C66" s="44" t="n">
        <v>89.13</v>
      </c>
      <c r="D66" s="45" t="n">
        <v>1.3448</v>
      </c>
      <c r="E66" s="46" t="n">
        <f aca="false">10%*Q66+13%</f>
        <v>0.209908016</v>
      </c>
      <c r="F66" s="24" t="n">
        <f aca="false">IF(G66="",($F$1*C66-B66)/B66,H66/B66)</f>
        <v>0.0728280999999998</v>
      </c>
      <c r="H66" s="4" t="n">
        <f aca="false">IF(G66="",$F$1*C66-B66,G66-B66)</f>
        <v>8.73937199999997</v>
      </c>
      <c r="I66" s="0" t="s">
        <v>95</v>
      </c>
      <c r="J66" s="47" t="s">
        <v>158</v>
      </c>
      <c r="K66" s="48" t="n">
        <f aca="false">DATE(MID(J66,1,4),MID(J66,5,2),MID(J66,7,2))</f>
        <v>43565</v>
      </c>
      <c r="L66" s="48" t="str">
        <f aca="true">IF(LEN(J66) &gt; 15,DATE(MID(J66,12,4),MID(J66,16,2),MID(J66,18,2)),TEXT(TODAY(),"yyyy-mm-dd"))</f>
        <v>2020-01-02</v>
      </c>
      <c r="M66" s="30" t="n">
        <f aca="false">(L66-K66+1)*B66</f>
        <v>32160</v>
      </c>
      <c r="N66" s="31" t="n">
        <f aca="false">H66/M66*365</f>
        <v>0.0991875242537311</v>
      </c>
      <c r="O66" s="49" t="n">
        <f aca="false">D66*C66</f>
        <v>119.862024</v>
      </c>
      <c r="P66" s="49" t="n">
        <f aca="false">B66-O66</f>
        <v>0.137976000000009</v>
      </c>
      <c r="Q66" s="50" t="n">
        <f aca="false">O66/150</f>
        <v>0.79908016</v>
      </c>
      <c r="R66" s="51" t="n">
        <f aca="false">R65+C66-T66</f>
        <v>5419.65</v>
      </c>
      <c r="S66" s="52" t="n">
        <f aca="false">R66*D66</f>
        <v>7288.34532</v>
      </c>
      <c r="T66" s="52"/>
      <c r="U66" s="52"/>
      <c r="V66" s="53" t="n">
        <f aca="false">V65+U66</f>
        <v>3578.34</v>
      </c>
      <c r="W66" s="53" t="n">
        <f aca="false">V66+S66</f>
        <v>10866.68532</v>
      </c>
      <c r="X66" s="1" t="n">
        <f aca="false">X65+B66</f>
        <v>9375</v>
      </c>
      <c r="Y66" s="51" t="n">
        <f aca="false">W66-X66</f>
        <v>1491.68532</v>
      </c>
      <c r="Z66" s="54" t="n">
        <f aca="false">W66/X66-1</f>
        <v>0.1591131008</v>
      </c>
      <c r="AA66" s="54" t="n">
        <f aca="false">S66/(X66-V66)-1</f>
        <v>0.257335313784145</v>
      </c>
      <c r="AB66" s="55" t="n">
        <f aca="false">IF(E66-F66&lt;0,"达成",E66-F66)</f>
        <v>0.137079916</v>
      </c>
    </row>
    <row r="67" customFormat="false" ht="16" hidden="false" customHeight="false" outlineLevel="0" collapsed="false">
      <c r="A67" s="43" t="s">
        <v>159</v>
      </c>
      <c r="B67" s="0" t="n">
        <v>120</v>
      </c>
      <c r="C67" s="44" t="n">
        <v>90.99</v>
      </c>
      <c r="D67" s="45" t="n">
        <v>1.3173</v>
      </c>
      <c r="E67" s="46" t="n">
        <f aca="false">10%*Q67+13%</f>
        <v>0.209907418</v>
      </c>
      <c r="F67" s="24" t="n">
        <f aca="false">IF(G67="",($F$1*C67-B67)/B67,H67/B67)</f>
        <v>0.0952162999999999</v>
      </c>
      <c r="H67" s="4" t="n">
        <f aca="false">IF(G67="",$F$1*C67-B67,G67-B67)</f>
        <v>11.425956</v>
      </c>
      <c r="I67" s="0" t="s">
        <v>95</v>
      </c>
      <c r="J67" s="47" t="s">
        <v>160</v>
      </c>
      <c r="K67" s="48" t="n">
        <f aca="false">DATE(MID(J67,1,4),MID(J67,5,2),MID(J67,7,2))</f>
        <v>43566</v>
      </c>
      <c r="L67" s="48" t="str">
        <f aca="true">IF(LEN(J67) &gt; 15,DATE(MID(J67,12,4),MID(J67,16,2),MID(J67,18,2)),TEXT(TODAY(),"yyyy-mm-dd"))</f>
        <v>2020-01-02</v>
      </c>
      <c r="M67" s="30" t="n">
        <f aca="false">(L67-K67+1)*B67</f>
        <v>32040</v>
      </c>
      <c r="N67" s="31" t="n">
        <f aca="false">H67/M67*365</f>
        <v>0.130164604868914</v>
      </c>
      <c r="O67" s="49" t="n">
        <f aca="false">D67*C67</f>
        <v>119.861127</v>
      </c>
      <c r="P67" s="49" t="n">
        <f aca="false">B67-O67</f>
        <v>0.138873000000018</v>
      </c>
      <c r="Q67" s="50" t="n">
        <f aca="false">O67/150</f>
        <v>0.79907418</v>
      </c>
      <c r="R67" s="51" t="n">
        <f aca="false">R66+C67-T67</f>
        <v>5510.64</v>
      </c>
      <c r="S67" s="52" t="n">
        <f aca="false">R67*D67</f>
        <v>7259.166072</v>
      </c>
      <c r="T67" s="52"/>
      <c r="U67" s="52"/>
      <c r="V67" s="53" t="n">
        <f aca="false">V66+U67</f>
        <v>3578.34</v>
      </c>
      <c r="W67" s="53" t="n">
        <f aca="false">V67+S67</f>
        <v>10837.506072</v>
      </c>
      <c r="X67" s="1" t="n">
        <f aca="false">X66+B67</f>
        <v>9495</v>
      </c>
      <c r="Y67" s="51" t="n">
        <f aca="false">W67-X67</f>
        <v>1342.506072</v>
      </c>
      <c r="Z67" s="54" t="n">
        <f aca="false">W67/X67-1</f>
        <v>0.141390844865719</v>
      </c>
      <c r="AA67" s="54" t="n">
        <f aca="false">S67/(X67-V67)-1</f>
        <v>0.226902690369228</v>
      </c>
      <c r="AB67" s="55" t="n">
        <f aca="false">IF(E67-F67&lt;0,"达成",E67-F67)</f>
        <v>0.114691118</v>
      </c>
    </row>
    <row r="68" customFormat="false" ht="16" hidden="false" customHeight="false" outlineLevel="0" collapsed="false">
      <c r="A68" s="43" t="s">
        <v>161</v>
      </c>
      <c r="B68" s="0" t="n">
        <v>120</v>
      </c>
      <c r="C68" s="44" t="n">
        <v>91.19</v>
      </c>
      <c r="D68" s="45" t="n">
        <v>1.3144</v>
      </c>
      <c r="E68" s="46" t="n">
        <f aca="false">10%*Q68+13%</f>
        <v>0.209906757333333</v>
      </c>
      <c r="F68" s="24" t="n">
        <f aca="false">IF(G68="",($F$1*C68-B68)/B68,H68/B68)</f>
        <v>0.0976236333333333</v>
      </c>
      <c r="H68" s="4" t="n">
        <f aca="false">IF(G68="",$F$1*C68-B68,G68-B68)</f>
        <v>11.714836</v>
      </c>
      <c r="I68" s="0" t="s">
        <v>95</v>
      </c>
      <c r="J68" s="47" t="s">
        <v>162</v>
      </c>
      <c r="K68" s="48" t="n">
        <f aca="false">DATE(MID(J68,1,4),MID(J68,5,2),MID(J68,7,2))</f>
        <v>43567</v>
      </c>
      <c r="L68" s="48" t="str">
        <f aca="true">IF(LEN(J68) &gt; 15,DATE(MID(J68,12,4),MID(J68,16,2),MID(J68,18,2)),TEXT(TODAY(),"yyyy-mm-dd"))</f>
        <v>2020-01-02</v>
      </c>
      <c r="M68" s="30" t="n">
        <f aca="false">(L68-K68+1)*B68</f>
        <v>31920</v>
      </c>
      <c r="N68" s="31" t="n">
        <f aca="false">H68/M68*365</f>
        <v>0.13395724122807</v>
      </c>
      <c r="O68" s="49" t="n">
        <f aca="false">D68*C68</f>
        <v>119.860136</v>
      </c>
      <c r="P68" s="49" t="n">
        <f aca="false">B68-O68</f>
        <v>0.139864000000003</v>
      </c>
      <c r="Q68" s="50" t="n">
        <f aca="false">O68/150</f>
        <v>0.799067573333333</v>
      </c>
      <c r="R68" s="51" t="n">
        <f aca="false">R67+C68-T68</f>
        <v>5601.83</v>
      </c>
      <c r="S68" s="52" t="n">
        <f aca="false">R68*D68</f>
        <v>7363.045352</v>
      </c>
      <c r="T68" s="52"/>
      <c r="U68" s="52"/>
      <c r="V68" s="53" t="n">
        <f aca="false">V67+U68</f>
        <v>3578.34</v>
      </c>
      <c r="W68" s="53" t="n">
        <f aca="false">V68+S68</f>
        <v>10941.385352</v>
      </c>
      <c r="X68" s="1" t="n">
        <f aca="false">X67+B68</f>
        <v>9615</v>
      </c>
      <c r="Y68" s="51" t="n">
        <f aca="false">W68-X68</f>
        <v>1326.385352</v>
      </c>
      <c r="Z68" s="54" t="n">
        <f aca="false">W68/X68-1</f>
        <v>0.137949594591784</v>
      </c>
      <c r="AA68" s="54" t="n">
        <f aca="false">S68/(X68-V68)-1</f>
        <v>0.219721725589978</v>
      </c>
      <c r="AB68" s="55" t="n">
        <f aca="false">IF(E68-F68&lt;0,"达成",E68-F68)</f>
        <v>0.112283124</v>
      </c>
    </row>
    <row r="69" customFormat="false" ht="16" hidden="false" customHeight="false" outlineLevel="0" collapsed="false">
      <c r="A69" s="43" t="s">
        <v>163</v>
      </c>
      <c r="B69" s="0" t="n">
        <v>120</v>
      </c>
      <c r="C69" s="44" t="n">
        <v>91.47</v>
      </c>
      <c r="D69" s="45" t="n">
        <v>1.3104</v>
      </c>
      <c r="E69" s="46" t="n">
        <f aca="false">10%*Q69+13%</f>
        <v>0.209908192</v>
      </c>
      <c r="F69" s="24" t="n">
        <f aca="false">IF(G69="",($F$1*C69-B69)/B69,H69/B69)</f>
        <v>0.1009939</v>
      </c>
      <c r="H69" s="4" t="n">
        <f aca="false">IF(G69="",$F$1*C69-B69,G69-B69)</f>
        <v>12.119268</v>
      </c>
      <c r="I69" s="0" t="s">
        <v>95</v>
      </c>
      <c r="J69" s="47" t="s">
        <v>164</v>
      </c>
      <c r="K69" s="48" t="n">
        <f aca="false">DATE(MID(J69,1,4),MID(J69,5,2),MID(J69,7,2))</f>
        <v>43570</v>
      </c>
      <c r="L69" s="48" t="str">
        <f aca="true">IF(LEN(J69) &gt; 15,DATE(MID(J69,12,4),MID(J69,16,2),MID(J69,18,2)),TEXT(TODAY(),"yyyy-mm-dd"))</f>
        <v>2020-01-02</v>
      </c>
      <c r="M69" s="30" t="n">
        <f aca="false">(L69-K69+1)*B69</f>
        <v>31560</v>
      </c>
      <c r="N69" s="31" t="n">
        <f aca="false">H69/M69*365</f>
        <v>0.140162636882129</v>
      </c>
      <c r="O69" s="49" t="n">
        <f aca="false">D69*C69</f>
        <v>119.862288</v>
      </c>
      <c r="P69" s="49" t="n">
        <f aca="false">B69-O69</f>
        <v>0.137712000000008</v>
      </c>
      <c r="Q69" s="50" t="n">
        <f aca="false">O69/150</f>
        <v>0.79908192</v>
      </c>
      <c r="R69" s="51" t="n">
        <f aca="false">R68+C69-T69</f>
        <v>5693.3</v>
      </c>
      <c r="S69" s="52" t="n">
        <f aca="false">R69*D69</f>
        <v>7460.50032</v>
      </c>
      <c r="T69" s="52"/>
      <c r="U69" s="52"/>
      <c r="V69" s="53" t="n">
        <f aca="false">V68+U69</f>
        <v>3578.34</v>
      </c>
      <c r="W69" s="53" t="n">
        <f aca="false">V69+S69</f>
        <v>11038.84032</v>
      </c>
      <c r="X69" s="1" t="n">
        <f aca="false">X68+B69</f>
        <v>9735</v>
      </c>
      <c r="Y69" s="51" t="n">
        <f aca="false">W69-X69</f>
        <v>1303.84032</v>
      </c>
      <c r="Z69" s="54" t="n">
        <f aca="false">W69/X69-1</f>
        <v>0.13393326348228</v>
      </c>
      <c r="AA69" s="54" t="n">
        <f aca="false">S69/(X69-V69)-1</f>
        <v>0.211777216867587</v>
      </c>
      <c r="AB69" s="55" t="n">
        <f aca="false">IF(E69-F69&lt;0,"达成",E69-F69)</f>
        <v>0.108914292</v>
      </c>
    </row>
    <row r="70" customFormat="false" ht="16" hidden="false" customHeight="false" outlineLevel="0" collapsed="false">
      <c r="A70" s="43" t="s">
        <v>165</v>
      </c>
      <c r="B70" s="0" t="n">
        <v>135</v>
      </c>
      <c r="C70" s="44" t="n">
        <v>100.3</v>
      </c>
      <c r="D70" s="45" t="n">
        <v>1.3444</v>
      </c>
      <c r="E70" s="46" t="n">
        <f aca="false">10%*Q70+13%</f>
        <v>0.219895546666667</v>
      </c>
      <c r="F70" s="24" t="n">
        <f aca="false">IF(G70="",($F$1*C70-B70)/B70,H70/B70)</f>
        <v>0.0731357037037036</v>
      </c>
      <c r="H70" s="4" t="n">
        <f aca="false">IF(G70="",$F$1*C70-B70,G70-B70)</f>
        <v>9.87331999999998</v>
      </c>
      <c r="I70" s="0" t="s">
        <v>95</v>
      </c>
      <c r="J70" s="47" t="s">
        <v>166</v>
      </c>
      <c r="K70" s="48" t="n">
        <f aca="false">DATE(MID(J70,1,4),MID(J70,5,2),MID(J70,7,2))</f>
        <v>43571</v>
      </c>
      <c r="L70" s="48" t="str">
        <f aca="true">IF(LEN(J70) &gt; 15,DATE(MID(J70,12,4),MID(J70,16,2),MID(J70,18,2)),TEXT(TODAY(),"yyyy-mm-dd"))</f>
        <v>2020-01-02</v>
      </c>
      <c r="M70" s="30" t="n">
        <f aca="false">(L70-K70+1)*B70</f>
        <v>35370</v>
      </c>
      <c r="N70" s="31" t="n">
        <f aca="false">H70/M70*365</f>
        <v>0.101887526152106</v>
      </c>
      <c r="O70" s="49" t="n">
        <f aca="false">D70*C70</f>
        <v>134.84332</v>
      </c>
      <c r="P70" s="49" t="n">
        <f aca="false">B70-O70</f>
        <v>0.156679999999994</v>
      </c>
      <c r="Q70" s="50" t="n">
        <f aca="false">O70/150</f>
        <v>0.898955466666667</v>
      </c>
      <c r="R70" s="51" t="n">
        <f aca="false">R69+C70-T70</f>
        <v>5793.6</v>
      </c>
      <c r="S70" s="52" t="n">
        <f aca="false">R70*D70</f>
        <v>7788.91584</v>
      </c>
      <c r="T70" s="52"/>
      <c r="U70" s="52"/>
      <c r="V70" s="53" t="n">
        <f aca="false">V69+U70</f>
        <v>3578.34</v>
      </c>
      <c r="W70" s="53" t="n">
        <f aca="false">V70+S70</f>
        <v>11367.25584</v>
      </c>
      <c r="X70" s="1" t="n">
        <f aca="false">X69+B70</f>
        <v>9870</v>
      </c>
      <c r="Y70" s="51" t="n">
        <f aca="false">W70-X70</f>
        <v>1497.25584</v>
      </c>
      <c r="Z70" s="54" t="n">
        <f aca="false">W70/X70-1</f>
        <v>0.151697653495441</v>
      </c>
      <c r="AA70" s="54" t="n">
        <f aca="false">S70/(X70-V70)-1</f>
        <v>0.237974690304308</v>
      </c>
      <c r="AB70" s="55" t="n">
        <f aca="false">IF(E70-F70&lt;0,"达成",E70-F70)</f>
        <v>0.146759842962963</v>
      </c>
    </row>
    <row r="71" customFormat="false" ht="16" hidden="false" customHeight="false" outlineLevel="0" collapsed="false">
      <c r="A71" s="43" t="s">
        <v>167</v>
      </c>
      <c r="B71" s="0" t="n">
        <v>120</v>
      </c>
      <c r="C71" s="44" t="n">
        <v>89.12</v>
      </c>
      <c r="D71" s="45" t="n">
        <v>1.3449</v>
      </c>
      <c r="E71" s="46" t="n">
        <f aca="false">10%*Q71+13%</f>
        <v>0.209904992</v>
      </c>
      <c r="F71" s="24" t="n">
        <f aca="false">IF(G71="",($F$1*C71-B71)/B71,H71/B71)</f>
        <v>0.0727077333333334</v>
      </c>
      <c r="H71" s="4" t="n">
        <f aca="false">IF(G71="",$F$1*C71-B71,G71-B71)</f>
        <v>8.72492800000001</v>
      </c>
      <c r="I71" s="0" t="s">
        <v>95</v>
      </c>
      <c r="J71" s="47" t="s">
        <v>168</v>
      </c>
      <c r="K71" s="48" t="n">
        <f aca="false">DATE(MID(J71,1,4),MID(J71,5,2),MID(J71,7,2))</f>
        <v>43572</v>
      </c>
      <c r="L71" s="48" t="str">
        <f aca="true">IF(LEN(J71) &gt; 15,DATE(MID(J71,12,4),MID(J71,16,2),MID(J71,18,2)),TEXT(TODAY(),"yyyy-mm-dd"))</f>
        <v>2020-01-02</v>
      </c>
      <c r="M71" s="30" t="n">
        <f aca="false">(L71-K71+1)*B71</f>
        <v>31320</v>
      </c>
      <c r="N71" s="31" t="n">
        <f aca="false">H71/M71*365</f>
        <v>0.101679397190294</v>
      </c>
      <c r="O71" s="49" t="n">
        <f aca="false">D71*C71</f>
        <v>119.857488</v>
      </c>
      <c r="P71" s="49" t="n">
        <f aca="false">B71-O71</f>
        <v>0.142511999999996</v>
      </c>
      <c r="Q71" s="50" t="n">
        <f aca="false">O71/150</f>
        <v>0.79904992</v>
      </c>
      <c r="R71" s="51" t="n">
        <f aca="false">R70+C71-T71</f>
        <v>5882.72</v>
      </c>
      <c r="S71" s="52" t="n">
        <f aca="false">R71*D71</f>
        <v>7911.670128</v>
      </c>
      <c r="T71" s="52"/>
      <c r="U71" s="52"/>
      <c r="V71" s="53" t="n">
        <f aca="false">V70+U71</f>
        <v>3578.34</v>
      </c>
      <c r="W71" s="53" t="n">
        <f aca="false">V71+S71</f>
        <v>11490.010128</v>
      </c>
      <c r="X71" s="1" t="n">
        <f aca="false">X70+B71</f>
        <v>9990</v>
      </c>
      <c r="Y71" s="51" t="n">
        <f aca="false">W71-X71</f>
        <v>1500.010128</v>
      </c>
      <c r="Z71" s="54" t="n">
        <f aca="false">W71/X71-1</f>
        <v>0.150151163963964</v>
      </c>
      <c r="AA71" s="54" t="n">
        <f aca="false">S71/(X71-V71)-1</f>
        <v>0.233950354198444</v>
      </c>
      <c r="AB71" s="55" t="n">
        <f aca="false">IF(E71-F71&lt;0,"达成",E71-F71)</f>
        <v>0.137197258666667</v>
      </c>
    </row>
    <row r="72" customFormat="false" ht="16" hidden="false" customHeight="false" outlineLevel="0" collapsed="false">
      <c r="A72" s="43" t="s">
        <v>169</v>
      </c>
      <c r="B72" s="0" t="n">
        <v>120</v>
      </c>
      <c r="C72" s="44" t="n">
        <v>89.43</v>
      </c>
      <c r="D72" s="45" t="n">
        <v>1.3403</v>
      </c>
      <c r="E72" s="46" t="n">
        <f aca="false">10%*Q72+13%</f>
        <v>0.209908686</v>
      </c>
      <c r="F72" s="24" t="n">
        <f aca="false">IF(G72="",($F$1*C72-B72)/B72,H72/B72)</f>
        <v>0.0764391000000001</v>
      </c>
      <c r="H72" s="4" t="n">
        <f aca="false">IF(G72="",$F$1*C72-B72,G72-B72)</f>
        <v>9.17269200000001</v>
      </c>
      <c r="I72" s="0" t="s">
        <v>95</v>
      </c>
      <c r="J72" s="47" t="s">
        <v>170</v>
      </c>
      <c r="K72" s="48" t="n">
        <f aca="false">DATE(MID(J72,1,4),MID(J72,5,2),MID(J72,7,2))</f>
        <v>43573</v>
      </c>
      <c r="L72" s="48" t="str">
        <f aca="true">IF(LEN(J72) &gt; 15,DATE(MID(J72,12,4),MID(J72,16,2),MID(J72,18,2)),TEXT(TODAY(),"yyyy-mm-dd"))</f>
        <v>2020-01-02</v>
      </c>
      <c r="M72" s="30" t="n">
        <f aca="false">(L72-K72+1)*B72</f>
        <v>31200</v>
      </c>
      <c r="N72" s="31" t="n">
        <f aca="false">H72/M72*365</f>
        <v>0.107308736538462</v>
      </c>
      <c r="O72" s="49" t="n">
        <f aca="false">D72*C72</f>
        <v>119.863029</v>
      </c>
      <c r="P72" s="49" t="n">
        <f aca="false">B72-O72</f>
        <v>0.136970999999988</v>
      </c>
      <c r="Q72" s="50" t="n">
        <f aca="false">O72/150</f>
        <v>0.79908686</v>
      </c>
      <c r="R72" s="51" t="n">
        <f aca="false">R71+C72-T72</f>
        <v>5972.15</v>
      </c>
      <c r="S72" s="52" t="n">
        <f aca="false">R72*D72</f>
        <v>8004.472645</v>
      </c>
      <c r="T72" s="52"/>
      <c r="U72" s="52"/>
      <c r="V72" s="53" t="n">
        <f aca="false">V71+U72</f>
        <v>3578.34</v>
      </c>
      <c r="W72" s="53" t="n">
        <f aca="false">V72+S72</f>
        <v>11582.812645</v>
      </c>
      <c r="X72" s="1" t="n">
        <f aca="false">X71+B72</f>
        <v>10110</v>
      </c>
      <c r="Y72" s="51" t="n">
        <f aca="false">W72-X72</f>
        <v>1472.812645</v>
      </c>
      <c r="Z72" s="54" t="n">
        <f aca="false">W72/X72-1</f>
        <v>0.145678797725025</v>
      </c>
      <c r="AA72" s="54" t="n">
        <f aca="false">S72/(X72-V72)-1</f>
        <v>0.225488259492993</v>
      </c>
      <c r="AB72" s="55" t="n">
        <f aca="false">IF(E72-F72&lt;0,"达成",E72-F72)</f>
        <v>0.133469586</v>
      </c>
    </row>
    <row r="73" customFormat="false" ht="16" hidden="false" customHeight="false" outlineLevel="0" collapsed="false">
      <c r="A73" s="43" t="s">
        <v>171</v>
      </c>
      <c r="B73" s="0" t="n">
        <v>120</v>
      </c>
      <c r="C73" s="44" t="n">
        <v>88.43</v>
      </c>
      <c r="D73" s="45" t="n">
        <v>1.3554</v>
      </c>
      <c r="E73" s="46" t="n">
        <f aca="false">10%*Q73+13%</f>
        <v>0.209905348</v>
      </c>
      <c r="F73" s="24" t="n">
        <f aca="false">IF(G73="",($F$1*C73-B73)/B73,H73/B73)</f>
        <v>0.0644024333333333</v>
      </c>
      <c r="H73" s="4" t="n">
        <f aca="false">IF(G73="",$F$1*C73-B73,G73-B73)</f>
        <v>7.728292</v>
      </c>
      <c r="I73" s="0" t="s">
        <v>95</v>
      </c>
      <c r="J73" s="47" t="s">
        <v>172</v>
      </c>
      <c r="K73" s="48" t="n">
        <f aca="false">DATE(MID(J73,1,4),MID(J73,5,2),MID(J73,7,2))</f>
        <v>43574</v>
      </c>
      <c r="L73" s="48" t="str">
        <f aca="true">IF(LEN(J73) &gt; 15,DATE(MID(J73,12,4),MID(J73,16,2),MID(J73,18,2)),TEXT(TODAY(),"yyyy-mm-dd"))</f>
        <v>2020-01-02</v>
      </c>
      <c r="M73" s="30" t="n">
        <f aca="false">(L73-K73+1)*B73</f>
        <v>31080</v>
      </c>
      <c r="N73" s="31" t="n">
        <f aca="false">H73/M73*365</f>
        <v>0.0907601859716859</v>
      </c>
      <c r="O73" s="49" t="n">
        <f aca="false">D73*C73</f>
        <v>119.858022</v>
      </c>
      <c r="P73" s="49" t="n">
        <f aca="false">B73-O73</f>
        <v>0.141977999999995</v>
      </c>
      <c r="Q73" s="50" t="n">
        <f aca="false">O73/150</f>
        <v>0.79905348</v>
      </c>
      <c r="R73" s="51" t="n">
        <f aca="false">R72+C73-T73</f>
        <v>5972.69</v>
      </c>
      <c r="S73" s="52" t="n">
        <f aca="false">R73*D73</f>
        <v>8095.384026</v>
      </c>
      <c r="T73" s="52" t="n">
        <v>87.89</v>
      </c>
      <c r="U73" s="52" t="n">
        <v>107.79</v>
      </c>
      <c r="V73" s="53" t="n">
        <f aca="false">V72+U73</f>
        <v>3686.13</v>
      </c>
      <c r="W73" s="53" t="n">
        <f aca="false">V73+S73</f>
        <v>11781.514026</v>
      </c>
      <c r="X73" s="1" t="n">
        <f aca="false">X72+B73</f>
        <v>10230</v>
      </c>
      <c r="Y73" s="51" t="n">
        <f aca="false">W73-X73</f>
        <v>1551.514026</v>
      </c>
      <c r="Z73" s="54" t="n">
        <f aca="false">W73/X73-1</f>
        <v>0.151663150146627</v>
      </c>
      <c r="AA73" s="54" t="n">
        <f aca="false">S73/(X73-V73)-1</f>
        <v>0.237094261652508</v>
      </c>
      <c r="AB73" s="55" t="n">
        <f aca="false">IF(E73-F73&lt;0,"达成",E73-F73)</f>
        <v>0.145502914666667</v>
      </c>
    </row>
    <row r="74" customFormat="false" ht="16" hidden="false" customHeight="false" outlineLevel="0" collapsed="false">
      <c r="A74" s="43" t="s">
        <v>173</v>
      </c>
      <c r="B74" s="0" t="n">
        <v>120</v>
      </c>
      <c r="C74" s="44" t="n">
        <v>90.41</v>
      </c>
      <c r="D74" s="45" t="n">
        <v>1.3257</v>
      </c>
      <c r="E74" s="46" t="n">
        <f aca="false">10%*Q74+13%</f>
        <v>0.209904358</v>
      </c>
      <c r="F74" s="24" t="n">
        <f aca="false">IF(G74="",($F$1*C74-B74)/B74,H74/B74)</f>
        <v>0.0882350333333333</v>
      </c>
      <c r="H74" s="4" t="n">
        <f aca="false">IF(G74="",$F$1*C74-B74,G74-B74)</f>
        <v>10.588204</v>
      </c>
      <c r="I74" s="0" t="s">
        <v>95</v>
      </c>
      <c r="J74" s="47" t="s">
        <v>174</v>
      </c>
      <c r="K74" s="48" t="n">
        <f aca="false">DATE(MID(J74,1,4),MID(J74,5,2),MID(J74,7,2))</f>
        <v>43577</v>
      </c>
      <c r="L74" s="48" t="str">
        <f aca="true">IF(LEN(J74) &gt; 15,DATE(MID(J74,12,4),MID(J74,16,2),MID(J74,18,2)),TEXT(TODAY(),"yyyy-mm-dd"))</f>
        <v>2020-01-02</v>
      </c>
      <c r="M74" s="30" t="n">
        <f aca="false">(L74-K74+1)*B74</f>
        <v>30720</v>
      </c>
      <c r="N74" s="31" t="n">
        <f aca="false">H74/M74*365</f>
        <v>0.125803856119792</v>
      </c>
      <c r="O74" s="49" t="n">
        <f aca="false">D74*C74</f>
        <v>119.856537</v>
      </c>
      <c r="P74" s="49" t="n">
        <f aca="false">B74-O74</f>
        <v>0.143462999999997</v>
      </c>
      <c r="Q74" s="50" t="n">
        <f aca="false">O74/150</f>
        <v>0.79904358</v>
      </c>
      <c r="R74" s="51" t="n">
        <f aca="false">R73+C74-T74</f>
        <v>6063.1</v>
      </c>
      <c r="S74" s="52" t="n">
        <f aca="false">R74*D74</f>
        <v>8037.85167</v>
      </c>
      <c r="T74" s="52"/>
      <c r="U74" s="52"/>
      <c r="V74" s="53" t="n">
        <f aca="false">V73+U74</f>
        <v>3686.13</v>
      </c>
      <c r="W74" s="53" t="n">
        <f aca="false">V74+S74</f>
        <v>11723.98167</v>
      </c>
      <c r="X74" s="1" t="n">
        <f aca="false">X73+B74</f>
        <v>10350</v>
      </c>
      <c r="Y74" s="51" t="n">
        <f aca="false">W74-X74</f>
        <v>1373.98167</v>
      </c>
      <c r="Z74" s="54" t="n">
        <f aca="false">W74/X74-1</f>
        <v>0.132751852173913</v>
      </c>
      <c r="AA74" s="54" t="n">
        <f aca="false">S74/(X74-V74)-1</f>
        <v>0.206183744580851</v>
      </c>
      <c r="AB74" s="55" t="n">
        <f aca="false">IF(E74-F74&lt;0,"达成",E74-F74)</f>
        <v>0.121669324666667</v>
      </c>
    </row>
    <row r="75" customFormat="false" ht="16" hidden="false" customHeight="false" outlineLevel="0" collapsed="false">
      <c r="A75" s="43" t="s">
        <v>175</v>
      </c>
      <c r="B75" s="0" t="n">
        <v>120</v>
      </c>
      <c r="C75" s="44" t="n">
        <v>90.54</v>
      </c>
      <c r="D75" s="45" t="n">
        <v>1.3238</v>
      </c>
      <c r="E75" s="46" t="n">
        <f aca="false">10%*Q75+13%</f>
        <v>0.209904568</v>
      </c>
      <c r="F75" s="24" t="n">
        <f aca="false">IF(G75="",($F$1*C75-B75)/B75,H75/B75)</f>
        <v>0.0897998000000001</v>
      </c>
      <c r="H75" s="4" t="n">
        <f aca="false">IF(G75="",$F$1*C75-B75,G75-B75)</f>
        <v>10.775976</v>
      </c>
      <c r="I75" s="0" t="s">
        <v>95</v>
      </c>
      <c r="J75" s="47" t="s">
        <v>176</v>
      </c>
      <c r="K75" s="48" t="n">
        <f aca="false">DATE(MID(J75,1,4),MID(J75,5,2),MID(J75,7,2))</f>
        <v>43578</v>
      </c>
      <c r="L75" s="48" t="str">
        <f aca="true">IF(LEN(J75) &gt; 15,DATE(MID(J75,12,4),MID(J75,16,2),MID(J75,18,2)),TEXT(TODAY(),"yyyy-mm-dd"))</f>
        <v>2020-01-02</v>
      </c>
      <c r="M75" s="30" t="n">
        <f aca="false">(L75-K75+1)*B75</f>
        <v>30600</v>
      </c>
      <c r="N75" s="31" t="n">
        <f aca="false">H75/M75*365</f>
        <v>0.128536968627451</v>
      </c>
      <c r="O75" s="49" t="n">
        <f aca="false">D75*C75</f>
        <v>119.856852</v>
      </c>
      <c r="P75" s="49" t="n">
        <f aca="false">B75-O75</f>
        <v>0.143147999999982</v>
      </c>
      <c r="Q75" s="50" t="n">
        <f aca="false">O75/150</f>
        <v>0.79904568</v>
      </c>
      <c r="R75" s="51" t="n">
        <f aca="false">R74+C75-T75</f>
        <v>6153.64</v>
      </c>
      <c r="S75" s="52" t="n">
        <f aca="false">R75*D75</f>
        <v>8146.188632</v>
      </c>
      <c r="T75" s="52"/>
      <c r="U75" s="52"/>
      <c r="V75" s="53" t="n">
        <f aca="false">V74+U75</f>
        <v>3686.13</v>
      </c>
      <c r="W75" s="53" t="n">
        <f aca="false">V75+S75</f>
        <v>11832.318632</v>
      </c>
      <c r="X75" s="1" t="n">
        <f aca="false">X74+B75</f>
        <v>10470</v>
      </c>
      <c r="Y75" s="51" t="n">
        <f aca="false">W75-X75</f>
        <v>1362.318632</v>
      </c>
      <c r="Z75" s="54" t="n">
        <f aca="false">W75/X75-1</f>
        <v>0.130116392741165</v>
      </c>
      <c r="AA75" s="54" t="n">
        <f aca="false">S75/(X75-V75)-1</f>
        <v>0.200817325803708</v>
      </c>
      <c r="AB75" s="55" t="n">
        <f aca="false">IF(E75-F75&lt;0,"达成",E75-F75)</f>
        <v>0.120104768</v>
      </c>
    </row>
    <row r="76" customFormat="false" ht="16" hidden="false" customHeight="false" outlineLevel="0" collapsed="false">
      <c r="A76" s="43" t="s">
        <v>177</v>
      </c>
      <c r="B76" s="0" t="n">
        <v>120</v>
      </c>
      <c r="C76" s="44" t="n">
        <v>90.32</v>
      </c>
      <c r="D76" s="45" t="n">
        <v>1.3271</v>
      </c>
      <c r="E76" s="46" t="n">
        <f aca="false">10%*Q76+13%</f>
        <v>0.209909114666667</v>
      </c>
      <c r="F76" s="24" t="n">
        <f aca="false">IF(G76="",($F$1*C76-B76)/B76,H76/B76)</f>
        <v>0.0871517333333332</v>
      </c>
      <c r="H76" s="4" t="n">
        <f aca="false">IF(G76="",$F$1*C76-B76,G76-B76)</f>
        <v>10.458208</v>
      </c>
      <c r="I76" s="0" t="s">
        <v>95</v>
      </c>
      <c r="J76" s="47" t="s">
        <v>178</v>
      </c>
      <c r="K76" s="48" t="n">
        <f aca="false">DATE(MID(J76,1,4),MID(J76,5,2),MID(J76,7,2))</f>
        <v>43579</v>
      </c>
      <c r="L76" s="48" t="str">
        <f aca="true">IF(LEN(J76) &gt; 15,DATE(MID(J76,12,4),MID(J76,16,2),MID(J76,18,2)),TEXT(TODAY(),"yyyy-mm-dd"))</f>
        <v>2020-01-02</v>
      </c>
      <c r="M76" s="30" t="n">
        <f aca="false">(L76-K76+1)*B76</f>
        <v>30480</v>
      </c>
      <c r="N76" s="31" t="n">
        <f aca="false">H76/M76*365</f>
        <v>0.125237727034121</v>
      </c>
      <c r="O76" s="49" t="n">
        <f aca="false">D76*C76</f>
        <v>119.863672</v>
      </c>
      <c r="P76" s="49" t="n">
        <f aca="false">B76-O76</f>
        <v>0.13632800000002</v>
      </c>
      <c r="Q76" s="50" t="n">
        <f aca="false">O76/150</f>
        <v>0.799091146666667</v>
      </c>
      <c r="R76" s="51" t="n">
        <f aca="false">R75+C76-T76</f>
        <v>6243.96</v>
      </c>
      <c r="S76" s="52" t="n">
        <f aca="false">R76*D76</f>
        <v>8286.359316</v>
      </c>
      <c r="T76" s="52"/>
      <c r="U76" s="52"/>
      <c r="V76" s="53" t="n">
        <f aca="false">V75+U76</f>
        <v>3686.13</v>
      </c>
      <c r="W76" s="53" t="n">
        <f aca="false">V76+S76</f>
        <v>11972.489316</v>
      </c>
      <c r="X76" s="1" t="n">
        <f aca="false">X75+B76</f>
        <v>10590</v>
      </c>
      <c r="Y76" s="51" t="n">
        <f aca="false">W76-X76</f>
        <v>1382.489316</v>
      </c>
      <c r="Z76" s="54" t="n">
        <f aca="false">W76/X76-1</f>
        <v>0.130546677620396</v>
      </c>
      <c r="AA76" s="54" t="n">
        <f aca="false">S76/(X76-V76)-1</f>
        <v>0.200248457169674</v>
      </c>
      <c r="AB76" s="55" t="n">
        <f aca="false">IF(E76-F76&lt;0,"达成",E76-F76)</f>
        <v>0.122757381333334</v>
      </c>
    </row>
    <row r="77" customFormat="false" ht="16" hidden="false" customHeight="false" outlineLevel="0" collapsed="false">
      <c r="A77" s="43" t="s">
        <v>179</v>
      </c>
      <c r="B77" s="0" t="n">
        <v>120</v>
      </c>
      <c r="C77" s="44" t="n">
        <v>92.23</v>
      </c>
      <c r="D77" s="45" t="n">
        <v>1.2996</v>
      </c>
      <c r="E77" s="46" t="n">
        <f aca="false">10%*Q77+13%</f>
        <v>0.209908072</v>
      </c>
      <c r="F77" s="24" t="n">
        <f aca="false">IF(G77="",($F$1*C77-B77)/B77,H77/B77)</f>
        <v>0.110141766666667</v>
      </c>
      <c r="H77" s="4" t="n">
        <f aca="false">IF(G77="",$F$1*C77-B77,G77-B77)</f>
        <v>13.217012</v>
      </c>
      <c r="I77" s="0" t="s">
        <v>95</v>
      </c>
      <c r="J77" s="47" t="s">
        <v>180</v>
      </c>
      <c r="K77" s="48" t="n">
        <f aca="false">DATE(MID(J77,1,4),MID(J77,5,2),MID(J77,7,2))</f>
        <v>43580</v>
      </c>
      <c r="L77" s="48" t="str">
        <f aca="true">IF(LEN(J77) &gt; 15,DATE(MID(J77,12,4),MID(J77,16,2),MID(J77,18,2)),TEXT(TODAY(),"yyyy-mm-dd"))</f>
        <v>2020-01-02</v>
      </c>
      <c r="M77" s="30" t="n">
        <f aca="false">(L77-K77+1)*B77</f>
        <v>30360</v>
      </c>
      <c r="N77" s="31" t="n">
        <f aca="false">H77/M77*365</f>
        <v>0.158900177206851</v>
      </c>
      <c r="O77" s="49" t="n">
        <f aca="false">D77*C77</f>
        <v>119.862108</v>
      </c>
      <c r="P77" s="49" t="n">
        <f aca="false">B77-O77</f>
        <v>0.137891999999994</v>
      </c>
      <c r="Q77" s="50" t="n">
        <f aca="false">O77/150</f>
        <v>0.79908072</v>
      </c>
      <c r="R77" s="51" t="n">
        <f aca="false">R76+C77-T77</f>
        <v>6336.19</v>
      </c>
      <c r="S77" s="52" t="n">
        <f aca="false">R77*D77</f>
        <v>8234.512524</v>
      </c>
      <c r="T77" s="52"/>
      <c r="U77" s="52"/>
      <c r="V77" s="53" t="n">
        <f aca="false">V76+U77</f>
        <v>3686.13</v>
      </c>
      <c r="W77" s="53" t="n">
        <f aca="false">V77+S77</f>
        <v>11920.642524</v>
      </c>
      <c r="X77" s="1" t="n">
        <f aca="false">X76+B77</f>
        <v>10710</v>
      </c>
      <c r="Y77" s="51" t="n">
        <f aca="false">W77-X77</f>
        <v>1210.642524</v>
      </c>
      <c r="Z77" s="54" t="n">
        <f aca="false">W77/X77-1</f>
        <v>0.113038517647059</v>
      </c>
      <c r="AA77" s="54" t="n">
        <f aca="false">S77/(X77-V77)-1</f>
        <v>0.172361180374921</v>
      </c>
      <c r="AB77" s="55" t="n">
        <f aca="false">IF(E77-F77&lt;0,"达成",E77-F77)</f>
        <v>0.0997663053333332</v>
      </c>
    </row>
    <row r="78" customFormat="false" ht="16" hidden="false" customHeight="false" outlineLevel="0" collapsed="false">
      <c r="A78" s="43" t="s">
        <v>181</v>
      </c>
      <c r="B78" s="0" t="n">
        <v>135</v>
      </c>
      <c r="C78" s="44" t="n">
        <v>105.07</v>
      </c>
      <c r="D78" s="45" t="n">
        <v>1.2833</v>
      </c>
      <c r="E78" s="46" t="n">
        <f aca="false">10%*Q78+13%</f>
        <v>0.219890887333333</v>
      </c>
      <c r="F78" s="24" t="n">
        <f aca="false">IF(G78="",($F$1*C78-B78)/B78,H78/B78)</f>
        <v>0.12417117037037</v>
      </c>
      <c r="H78" s="4" t="n">
        <f aca="false">IF(G78="",$F$1*C78-B78,G78-B78)</f>
        <v>16.763108</v>
      </c>
      <c r="I78" s="0" t="s">
        <v>95</v>
      </c>
      <c r="J78" s="47" t="s">
        <v>182</v>
      </c>
      <c r="K78" s="48" t="n">
        <f aca="false">DATE(MID(J78,1,4),MID(J78,5,2),MID(J78,7,2))</f>
        <v>43581</v>
      </c>
      <c r="L78" s="48" t="str">
        <f aca="true">IF(LEN(J78) &gt; 15,DATE(MID(J78,12,4),MID(J78,16,2),MID(J78,18,2)),TEXT(TODAY(),"yyyy-mm-dd"))</f>
        <v>2020-01-02</v>
      </c>
      <c r="M78" s="30" t="n">
        <f aca="false">(L78-K78+1)*B78</f>
        <v>34020</v>
      </c>
      <c r="N78" s="31" t="n">
        <f aca="false">H78/M78*365</f>
        <v>0.179851099941211</v>
      </c>
      <c r="O78" s="49" t="n">
        <f aca="false">D78*C78</f>
        <v>134.836331</v>
      </c>
      <c r="P78" s="49" t="n">
        <f aca="false">B78-O78</f>
        <v>0.163668999999999</v>
      </c>
      <c r="Q78" s="50" t="n">
        <f aca="false">O78/150</f>
        <v>0.898908873333333</v>
      </c>
      <c r="R78" s="51" t="n">
        <f aca="false">R77+C78-T78</f>
        <v>6441.26</v>
      </c>
      <c r="S78" s="52" t="n">
        <f aca="false">R78*D78</f>
        <v>8266.068958</v>
      </c>
      <c r="T78" s="52"/>
      <c r="U78" s="52"/>
      <c r="V78" s="53" t="n">
        <f aca="false">V77+U78</f>
        <v>3686.13</v>
      </c>
      <c r="W78" s="53" t="n">
        <f aca="false">V78+S78</f>
        <v>11952.198958</v>
      </c>
      <c r="X78" s="1" t="n">
        <f aca="false">X77+B78</f>
        <v>10845</v>
      </c>
      <c r="Y78" s="51" t="n">
        <f aca="false">W78-X78</f>
        <v>1107.198958</v>
      </c>
      <c r="Z78" s="54" t="n">
        <f aca="false">W78/X78-1</f>
        <v>0.10209303439373</v>
      </c>
      <c r="AA78" s="54" t="n">
        <f aca="false">S78/(X78-V78)-1</f>
        <v>0.154661134788032</v>
      </c>
      <c r="AB78" s="55" t="n">
        <f aca="false">IF(E78-F78&lt;0,"达成",E78-F78)</f>
        <v>0.0957197169629627</v>
      </c>
    </row>
    <row r="79" customFormat="false" ht="16" hidden="false" customHeight="false" outlineLevel="0" collapsed="false">
      <c r="A79" s="43" t="s">
        <v>183</v>
      </c>
      <c r="B79" s="0" t="n">
        <v>135</v>
      </c>
      <c r="C79" s="44" t="n">
        <v>104.79</v>
      </c>
      <c r="D79" s="45" t="n">
        <v>1.2867</v>
      </c>
      <c r="E79" s="46" t="n">
        <f aca="false">10%*Q79+13%</f>
        <v>0.219888862</v>
      </c>
      <c r="F79" s="24" t="n">
        <f aca="false">IF(G79="",($F$1*C79-B79)/B79,H79/B79)</f>
        <v>0.121175377777778</v>
      </c>
      <c r="H79" s="4" t="n">
        <f aca="false">IF(G79="",$F$1*C79-B79,G79-B79)</f>
        <v>16.358676</v>
      </c>
      <c r="I79" s="0" t="s">
        <v>95</v>
      </c>
      <c r="J79" s="47" t="s">
        <v>184</v>
      </c>
      <c r="K79" s="48" t="n">
        <f aca="false">DATE(MID(J79,1,4),MID(J79,5,2),MID(J79,7,2))</f>
        <v>43584</v>
      </c>
      <c r="L79" s="48" t="str">
        <f aca="true">IF(LEN(J79) &gt; 15,DATE(MID(J79,12,4),MID(J79,16,2),MID(J79,18,2)),TEXT(TODAY(),"yyyy-mm-dd"))</f>
        <v>2020-01-02</v>
      </c>
      <c r="M79" s="30" t="n">
        <f aca="false">(L79-K79+1)*B79</f>
        <v>33615</v>
      </c>
      <c r="N79" s="31" t="n">
        <f aca="false">H79/M79*365</f>
        <v>0.177626557786702</v>
      </c>
      <c r="O79" s="49" t="n">
        <f aca="false">D79*C79</f>
        <v>134.833293</v>
      </c>
      <c r="P79" s="49" t="n">
        <f aca="false">B79-O79</f>
        <v>0.166707000000002</v>
      </c>
      <c r="Q79" s="50" t="n">
        <f aca="false">O79/150</f>
        <v>0.89888862</v>
      </c>
      <c r="R79" s="51" t="n">
        <f aca="false">R78+C79-T79</f>
        <v>6546.05</v>
      </c>
      <c r="S79" s="52" t="n">
        <f aca="false">R79*D79</f>
        <v>8422.802535</v>
      </c>
      <c r="T79" s="52"/>
      <c r="U79" s="52"/>
      <c r="V79" s="53" t="n">
        <f aca="false">V78+U79</f>
        <v>3686.13</v>
      </c>
      <c r="W79" s="53" t="n">
        <f aca="false">V79+S79</f>
        <v>12108.932535</v>
      </c>
      <c r="X79" s="1" t="n">
        <f aca="false">X78+B79</f>
        <v>10980</v>
      </c>
      <c r="Y79" s="51" t="n">
        <f aca="false">W79-X79</f>
        <v>1128.932535</v>
      </c>
      <c r="Z79" s="54" t="n">
        <f aca="false">W79/X79-1</f>
        <v>0.102817170765027</v>
      </c>
      <c r="AA79" s="54" t="n">
        <f aca="false">S79/(X79-V79)-1</f>
        <v>0.154778263802343</v>
      </c>
      <c r="AB79" s="55" t="n">
        <f aca="false">IF(E79-F79&lt;0,"达成",E79-F79)</f>
        <v>0.0987134842222222</v>
      </c>
    </row>
    <row r="80" customFormat="false" ht="16" hidden="false" customHeight="false" outlineLevel="0" collapsed="false">
      <c r="A80" s="43" t="s">
        <v>185</v>
      </c>
      <c r="B80" s="0" t="n">
        <v>135</v>
      </c>
      <c r="C80" s="44" t="n">
        <v>104.46</v>
      </c>
      <c r="D80" s="45" t="n">
        <v>1.2907</v>
      </c>
      <c r="E80" s="46" t="n">
        <f aca="false">10%*Q80+13%</f>
        <v>0.219884348</v>
      </c>
      <c r="F80" s="24" t="n">
        <f aca="false">IF(G80="",($F$1*C80-B80)/B80,H80/B80)</f>
        <v>0.117644622222222</v>
      </c>
      <c r="H80" s="4" t="n">
        <f aca="false">IF(G80="",$F$1*C80-B80,G80-B80)</f>
        <v>15.882024</v>
      </c>
      <c r="I80" s="0" t="s">
        <v>95</v>
      </c>
      <c r="J80" s="47" t="s">
        <v>186</v>
      </c>
      <c r="K80" s="48" t="n">
        <f aca="false">DATE(MID(J80,1,4),MID(J80,5,2),MID(J80,7,2))</f>
        <v>43585</v>
      </c>
      <c r="L80" s="48" t="str">
        <f aca="true">IF(LEN(J80) &gt; 15,DATE(MID(J80,12,4),MID(J80,16,2),MID(J80,18,2)),TEXT(TODAY(),"yyyy-mm-dd"))</f>
        <v>2020-01-02</v>
      </c>
      <c r="M80" s="30" t="n">
        <f aca="false">(L80-K80+1)*B80</f>
        <v>33480</v>
      </c>
      <c r="N80" s="31" t="n">
        <f aca="false">H80/M80*365</f>
        <v>0.173146318996415</v>
      </c>
      <c r="O80" s="49" t="n">
        <f aca="false">D80*C80</f>
        <v>134.826522</v>
      </c>
      <c r="P80" s="49" t="n">
        <f aca="false">B80-O80</f>
        <v>0.173478000000017</v>
      </c>
      <c r="Q80" s="50" t="n">
        <f aca="false">O80/150</f>
        <v>0.89884348</v>
      </c>
      <c r="R80" s="51" t="n">
        <f aca="false">R79+C80-T80</f>
        <v>6650.51</v>
      </c>
      <c r="S80" s="52" t="n">
        <f aca="false">R80*D80</f>
        <v>8583.813257</v>
      </c>
      <c r="T80" s="52"/>
      <c r="U80" s="52"/>
      <c r="V80" s="53" t="n">
        <f aca="false">V79+U80</f>
        <v>3686.13</v>
      </c>
      <c r="W80" s="53" t="n">
        <f aca="false">V80+S80</f>
        <v>12269.943257</v>
      </c>
      <c r="X80" s="1" t="n">
        <f aca="false">X79+B80</f>
        <v>11115</v>
      </c>
      <c r="Y80" s="51" t="n">
        <f aca="false">W80-X80</f>
        <v>1154.943257</v>
      </c>
      <c r="Z80" s="54" t="n">
        <f aca="false">W80/X80-1</f>
        <v>0.103908525146199</v>
      </c>
      <c r="AA80" s="54" t="n">
        <f aca="false">S80/(X80-V80)-1</f>
        <v>0.155466882177235</v>
      </c>
      <c r="AB80" s="55" t="n">
        <f aca="false">IF(E80-F80&lt;0,"达成",E80-F80)</f>
        <v>0.102239725777778</v>
      </c>
    </row>
    <row r="81" customFormat="false" ht="16" hidden="false" customHeight="false" outlineLevel="0" collapsed="false">
      <c r="A81" s="43" t="s">
        <v>187</v>
      </c>
      <c r="B81" s="0" t="n">
        <v>135</v>
      </c>
      <c r="C81" s="44" t="n">
        <v>110.55</v>
      </c>
      <c r="D81" s="45" t="n">
        <v>1.2196</v>
      </c>
      <c r="E81" s="46" t="n">
        <f aca="false">10%*Q81+13%</f>
        <v>0.21988452</v>
      </c>
      <c r="F81" s="24" t="n">
        <f aca="false">IF(G81="",($F$1*C81-B81)/B81,H81/B81)</f>
        <v>0.182803111111111</v>
      </c>
      <c r="H81" s="4" t="n">
        <f aca="false">IF(G81="",$F$1*C81-B81,G81-B81)</f>
        <v>24.67842</v>
      </c>
      <c r="I81" s="0" t="s">
        <v>95</v>
      </c>
      <c r="J81" s="47" t="s">
        <v>188</v>
      </c>
      <c r="K81" s="48" t="n">
        <f aca="false">DATE(MID(J81,1,4),MID(J81,5,2),MID(J81,7,2))</f>
        <v>43591</v>
      </c>
      <c r="L81" s="48" t="str">
        <f aca="true">IF(LEN(J81) &gt; 15,DATE(MID(J81,12,4),MID(J81,16,2),MID(J81,18,2)),TEXT(TODAY(),"yyyy-mm-dd"))</f>
        <v>2020-01-02</v>
      </c>
      <c r="M81" s="30" t="n">
        <f aca="false">(L81-K81+1)*B81</f>
        <v>32670</v>
      </c>
      <c r="N81" s="31" t="n">
        <f aca="false">H81/M81*365</f>
        <v>0.275715436179981</v>
      </c>
      <c r="O81" s="49" t="n">
        <f aca="false">D81*C81</f>
        <v>134.82678</v>
      </c>
      <c r="P81" s="49" t="n">
        <f aca="false">B81-O81</f>
        <v>0.173220000000015</v>
      </c>
      <c r="Q81" s="50" t="n">
        <f aca="false">O81/150</f>
        <v>0.8988452</v>
      </c>
      <c r="R81" s="51" t="n">
        <f aca="false">R80+C81-T81</f>
        <v>6761.06</v>
      </c>
      <c r="S81" s="52" t="n">
        <f aca="false">R81*D81</f>
        <v>8245.788776</v>
      </c>
      <c r="T81" s="52"/>
      <c r="U81" s="52"/>
      <c r="V81" s="53" t="n">
        <f aca="false">V80+U81</f>
        <v>3686.13</v>
      </c>
      <c r="W81" s="53" t="n">
        <f aca="false">V81+S81</f>
        <v>11931.918776</v>
      </c>
      <c r="X81" s="1" t="n">
        <f aca="false">X80+B81</f>
        <v>11250</v>
      </c>
      <c r="Y81" s="51" t="n">
        <f aca="false">W81-X81</f>
        <v>681.918775999997</v>
      </c>
      <c r="Z81" s="54" t="n">
        <f aca="false">W81/X81-1</f>
        <v>0.0606150023111107</v>
      </c>
      <c r="AA81" s="54" t="n">
        <f aca="false">S81/(X81-V81)-1</f>
        <v>0.0901547456526879</v>
      </c>
      <c r="AB81" s="55" t="n">
        <f aca="false">IF(E81-F81&lt;0,"达成",E81-F81)</f>
        <v>0.037081408888889</v>
      </c>
    </row>
    <row r="82" customFormat="false" ht="16" hidden="false" customHeight="false" outlineLevel="0" collapsed="false">
      <c r="A82" s="43" t="s">
        <v>189</v>
      </c>
      <c r="B82" s="0" t="n">
        <v>135</v>
      </c>
      <c r="C82" s="44" t="n">
        <v>109.53</v>
      </c>
      <c r="D82" s="45" t="n">
        <v>1.2309</v>
      </c>
      <c r="E82" s="46" t="n">
        <f aca="false">10%*Q82+13%</f>
        <v>0.219880318</v>
      </c>
      <c r="F82" s="24" t="n">
        <f aca="false">IF(G82="",($F$1*C82-B82)/B82,H82/B82)</f>
        <v>0.171889866666667</v>
      </c>
      <c r="H82" s="4" t="n">
        <f aca="false">IF(G82="",$F$1*C82-B82,G82-B82)</f>
        <v>23.205132</v>
      </c>
      <c r="I82" s="0" t="s">
        <v>95</v>
      </c>
      <c r="J82" s="47" t="s">
        <v>190</v>
      </c>
      <c r="K82" s="48" t="n">
        <f aca="false">DATE(MID(J82,1,4),MID(J82,5,2),MID(J82,7,2))</f>
        <v>43592</v>
      </c>
      <c r="L82" s="48" t="str">
        <f aca="true">IF(LEN(J82) &gt; 15,DATE(MID(J82,12,4),MID(J82,16,2),MID(J82,18,2)),TEXT(TODAY(),"yyyy-mm-dd"))</f>
        <v>2020-01-02</v>
      </c>
      <c r="M82" s="30" t="n">
        <f aca="false">(L82-K82+1)*B82</f>
        <v>32535</v>
      </c>
      <c r="N82" s="31" t="n">
        <f aca="false">H82/M82*365</f>
        <v>0.260331125864454</v>
      </c>
      <c r="O82" s="49" t="n">
        <f aca="false">D82*C82</f>
        <v>134.820477</v>
      </c>
      <c r="P82" s="49" t="n">
        <f aca="false">B82-O82</f>
        <v>0.179522999999989</v>
      </c>
      <c r="Q82" s="50" t="n">
        <f aca="false">O82/150</f>
        <v>0.89880318</v>
      </c>
      <c r="R82" s="51" t="n">
        <f aca="false">R81+C82-T82</f>
        <v>6870.59</v>
      </c>
      <c r="S82" s="52" t="n">
        <f aca="false">R82*D82</f>
        <v>8457.009231</v>
      </c>
      <c r="T82" s="52"/>
      <c r="U82" s="52"/>
      <c r="V82" s="53" t="n">
        <f aca="false">V81+U82</f>
        <v>3686.13</v>
      </c>
      <c r="W82" s="53" t="n">
        <f aca="false">V82+S82</f>
        <v>12143.139231</v>
      </c>
      <c r="X82" s="1" t="n">
        <f aca="false">X81+B82</f>
        <v>11385</v>
      </c>
      <c r="Y82" s="51" t="n">
        <f aca="false">W82-X82</f>
        <v>758.139230999997</v>
      </c>
      <c r="Z82" s="54" t="n">
        <f aca="false">W82/X82-1</f>
        <v>0.0665910611330696</v>
      </c>
      <c r="AA82" s="54" t="n">
        <f aca="false">S82/(X82-V82)-1</f>
        <v>0.0984740917823001</v>
      </c>
      <c r="AB82" s="55" t="n">
        <f aca="false">IF(E82-F82&lt;0,"达成",E82-F82)</f>
        <v>0.0479904513333334</v>
      </c>
    </row>
    <row r="83" customFormat="false" ht="16" hidden="false" customHeight="false" outlineLevel="0" collapsed="false">
      <c r="A83" s="43" t="s">
        <v>191</v>
      </c>
      <c r="B83" s="0" t="n">
        <v>135</v>
      </c>
      <c r="C83" s="44" t="n">
        <v>111.01</v>
      </c>
      <c r="D83" s="45" t="n">
        <v>1.2145</v>
      </c>
      <c r="E83" s="46" t="n">
        <f aca="false">10%*Q83+13%</f>
        <v>0.219881096666667</v>
      </c>
      <c r="F83" s="24" t="n">
        <f aca="false">IF(G83="",($F$1*C83-B83)/B83,H83/B83)</f>
        <v>0.18772477037037</v>
      </c>
      <c r="H83" s="4" t="n">
        <f aca="false">IF(G83="",$F$1*C83-B83,G83-B83)</f>
        <v>25.342844</v>
      </c>
      <c r="I83" s="0" t="s">
        <v>95</v>
      </c>
      <c r="J83" s="47" t="s">
        <v>192</v>
      </c>
      <c r="K83" s="48" t="n">
        <f aca="false">DATE(MID(J83,1,4),MID(J83,5,2),MID(J83,7,2))</f>
        <v>43593</v>
      </c>
      <c r="L83" s="48" t="str">
        <f aca="true">IF(LEN(J83) &gt; 15,DATE(MID(J83,12,4),MID(J83,16,2),MID(J83,18,2)),TEXT(TODAY(),"yyyy-mm-dd"))</f>
        <v>2020-01-02</v>
      </c>
      <c r="M83" s="30" t="n">
        <f aca="false">(L83-K83+1)*B83</f>
        <v>32400</v>
      </c>
      <c r="N83" s="31" t="n">
        <f aca="false">H83/M83*365</f>
        <v>0.285498088271605</v>
      </c>
      <c r="O83" s="49" t="n">
        <f aca="false">D83*C83</f>
        <v>134.821645</v>
      </c>
      <c r="P83" s="49" t="n">
        <f aca="false">B83-O83</f>
        <v>0.17835500000001</v>
      </c>
      <c r="Q83" s="50" t="n">
        <f aca="false">O83/150</f>
        <v>0.898810966666666</v>
      </c>
      <c r="R83" s="51" t="n">
        <f aca="false">R82+C83-T83</f>
        <v>6981.6</v>
      </c>
      <c r="S83" s="52" t="n">
        <f aca="false">R83*D83</f>
        <v>8479.1532</v>
      </c>
      <c r="T83" s="52"/>
      <c r="U83" s="52"/>
      <c r="V83" s="53" t="n">
        <f aca="false">V82+U83</f>
        <v>3686.13</v>
      </c>
      <c r="W83" s="53" t="n">
        <f aca="false">V83+S83</f>
        <v>12165.2832</v>
      </c>
      <c r="X83" s="1" t="n">
        <f aca="false">X82+B83</f>
        <v>11520</v>
      </c>
      <c r="Y83" s="51" t="n">
        <f aca="false">W83-X83</f>
        <v>645.283199999996</v>
      </c>
      <c r="Z83" s="54" t="n">
        <f aca="false">W83/X83-1</f>
        <v>0.0560141666666663</v>
      </c>
      <c r="AA83" s="54" t="n">
        <f aca="false">S83/(X83-V83)-1</f>
        <v>0.0823709354380397</v>
      </c>
      <c r="AB83" s="55" t="n">
        <f aca="false">IF(E83-F83&lt;0,"达成",E83-F83)</f>
        <v>0.0321563262962968</v>
      </c>
    </row>
    <row r="84" customFormat="false" ht="16" hidden="false" customHeight="false" outlineLevel="0" collapsed="false">
      <c r="A84" s="43" t="s">
        <v>193</v>
      </c>
      <c r="B84" s="0" t="n">
        <v>135</v>
      </c>
      <c r="C84" s="44" t="n">
        <v>112.97</v>
      </c>
      <c r="D84" s="45" t="n">
        <v>1.1934</v>
      </c>
      <c r="E84" s="46" t="n">
        <f aca="false">10%*Q84+13%</f>
        <v>0.219878932</v>
      </c>
      <c r="F84" s="24" t="n">
        <f aca="false">IF(G84="",($F$1*C84-B84)/B84,H84/B84)</f>
        <v>0.208695318518518</v>
      </c>
      <c r="H84" s="4" t="n">
        <f aca="false">IF(G84="",$F$1*C84-B84,G84-B84)</f>
        <v>28.173868</v>
      </c>
      <c r="I84" s="0" t="s">
        <v>95</v>
      </c>
      <c r="J84" s="47" t="s">
        <v>194</v>
      </c>
      <c r="K84" s="48" t="n">
        <f aca="false">DATE(MID(J84,1,4),MID(J84,5,2),MID(J84,7,2))</f>
        <v>43594</v>
      </c>
      <c r="L84" s="48" t="str">
        <f aca="true">IF(LEN(J84) &gt; 15,DATE(MID(J84,12,4),MID(J84,16,2),MID(J84,18,2)),TEXT(TODAY(),"yyyy-mm-dd"))</f>
        <v>2020-01-02</v>
      </c>
      <c r="M84" s="30" t="n">
        <f aca="false">(L84-K84+1)*B84</f>
        <v>32265</v>
      </c>
      <c r="N84" s="31" t="n">
        <f aca="false">H84/M84*365</f>
        <v>0.318718791879746</v>
      </c>
      <c r="O84" s="49" t="n">
        <f aca="false">D84*C84</f>
        <v>134.818398</v>
      </c>
      <c r="P84" s="49" t="n">
        <f aca="false">B84-O84</f>
        <v>0.181601999999998</v>
      </c>
      <c r="Q84" s="50" t="n">
        <f aca="false">O84/150</f>
        <v>0.89878932</v>
      </c>
      <c r="R84" s="51" t="n">
        <f aca="false">R83+C84-T84</f>
        <v>7094.57</v>
      </c>
      <c r="S84" s="52" t="n">
        <f aca="false">R84*D84</f>
        <v>8466.659838</v>
      </c>
      <c r="T84" s="52"/>
      <c r="U84" s="52"/>
      <c r="V84" s="53" t="n">
        <f aca="false">V83+U84</f>
        <v>3686.13</v>
      </c>
      <c r="W84" s="53" t="n">
        <f aca="false">V84+S84</f>
        <v>12152.789838</v>
      </c>
      <c r="X84" s="1" t="n">
        <f aca="false">X83+B84</f>
        <v>11655</v>
      </c>
      <c r="Y84" s="51" t="n">
        <f aca="false">W84-X84</f>
        <v>497.789837999999</v>
      </c>
      <c r="Z84" s="54" t="n">
        <f aca="false">W84/X84-1</f>
        <v>0.0427104108108107</v>
      </c>
      <c r="AA84" s="54" t="n">
        <f aca="false">S84/(X84-V84)-1</f>
        <v>0.062466803699897</v>
      </c>
      <c r="AB84" s="55" t="n">
        <f aca="false">IF(E84-F84&lt;0,"达成",E84-F84)</f>
        <v>0.0111836134814815</v>
      </c>
    </row>
    <row r="85" customFormat="false" ht="16" hidden="false" customHeight="false" outlineLevel="0" collapsed="false">
      <c r="A85" s="43" t="s">
        <v>195</v>
      </c>
      <c r="B85" s="0" t="n">
        <v>135</v>
      </c>
      <c r="C85" s="44" t="n">
        <v>109.24</v>
      </c>
      <c r="D85" s="45" t="n">
        <v>1.2342</v>
      </c>
      <c r="E85" s="46" t="n">
        <f aca="false">10%*Q85+13%</f>
        <v>0.219882672</v>
      </c>
      <c r="F85" s="24" t="n">
        <f aca="false">IF(G85="",($F$1*C85-B85)/B85,H85/B85)</f>
        <v>0.168787081481481</v>
      </c>
      <c r="H85" s="4" t="n">
        <f aca="false">IF(G85="",$F$1*C85-B85,G85-B85)</f>
        <v>22.786256</v>
      </c>
      <c r="I85" s="0" t="s">
        <v>95</v>
      </c>
      <c r="J85" s="47" t="s">
        <v>196</v>
      </c>
      <c r="K85" s="48" t="n">
        <f aca="false">DATE(MID(J85,1,4),MID(J85,5,2),MID(J85,7,2))</f>
        <v>43595</v>
      </c>
      <c r="L85" s="48" t="str">
        <f aca="true">IF(LEN(J85) &gt; 15,DATE(MID(J85,12,4),MID(J85,16,2),MID(J85,18,2)),TEXT(TODAY(),"yyyy-mm-dd"))</f>
        <v>2020-01-02</v>
      </c>
      <c r="M85" s="30" t="n">
        <f aca="false">(L85-K85+1)*B85</f>
        <v>32130</v>
      </c>
      <c r="N85" s="31" t="n">
        <f aca="false">H85/M85*365</f>
        <v>0.258854137566137</v>
      </c>
      <c r="O85" s="49" t="n">
        <f aca="false">D85*C85</f>
        <v>134.824008</v>
      </c>
      <c r="P85" s="49" t="n">
        <f aca="false">B85-O85</f>
        <v>0.175992000000008</v>
      </c>
      <c r="Q85" s="50" t="n">
        <f aca="false">O85/150</f>
        <v>0.89882672</v>
      </c>
      <c r="R85" s="51" t="n">
        <f aca="false">R84+C85-T85</f>
        <v>7203.81</v>
      </c>
      <c r="S85" s="52" t="n">
        <f aca="false">R85*D85</f>
        <v>8890.942302</v>
      </c>
      <c r="T85" s="52"/>
      <c r="U85" s="52"/>
      <c r="V85" s="53" t="n">
        <f aca="false">V84+U85</f>
        <v>3686.13</v>
      </c>
      <c r="W85" s="53" t="n">
        <f aca="false">V85+S85</f>
        <v>12577.072302</v>
      </c>
      <c r="X85" s="1" t="n">
        <f aca="false">X84+B85</f>
        <v>11790</v>
      </c>
      <c r="Y85" s="51" t="n">
        <f aca="false">W85-X85</f>
        <v>787.072301999997</v>
      </c>
      <c r="Z85" s="54" t="n">
        <f aca="false">W85/X85-1</f>
        <v>0.0667576167938928</v>
      </c>
      <c r="AA85" s="54" t="n">
        <f aca="false">S85/(X85-V85)-1</f>
        <v>0.097123016780871</v>
      </c>
      <c r="AB85" s="55" t="n">
        <f aca="false">IF(E85-F85&lt;0,"达成",E85-F85)</f>
        <v>0.0510955905185187</v>
      </c>
    </row>
    <row r="86" customFormat="false" ht="16" hidden="false" customHeight="false" outlineLevel="0" collapsed="false">
      <c r="A86" s="43" t="s">
        <v>197</v>
      </c>
      <c r="B86" s="0" t="n">
        <v>135</v>
      </c>
      <c r="C86" s="44" t="n">
        <v>110.97</v>
      </c>
      <c r="D86" s="45" t="n">
        <v>1.2149</v>
      </c>
      <c r="E86" s="46" t="n">
        <f aca="false">10%*Q86+13%</f>
        <v>0.219878302</v>
      </c>
      <c r="F86" s="24" t="n">
        <f aca="false">IF(G86="",($F$1*C86-B86)/B86,H86/B86)</f>
        <v>0.1872968</v>
      </c>
      <c r="H86" s="4" t="n">
        <f aca="false">IF(G86="",$F$1*C86-B86,G86-B86)</f>
        <v>25.285068</v>
      </c>
      <c r="I86" s="0" t="s">
        <v>95</v>
      </c>
      <c r="J86" s="47" t="s">
        <v>198</v>
      </c>
      <c r="K86" s="48" t="n">
        <f aca="false">DATE(MID(J86,1,4),MID(J86,5,2),MID(J86,7,2))</f>
        <v>43598</v>
      </c>
      <c r="L86" s="48" t="str">
        <f aca="true">IF(LEN(J86) &gt; 15,DATE(MID(J86,12,4),MID(J86,16,2),MID(J86,18,2)),TEXT(TODAY(),"yyyy-mm-dd"))</f>
        <v>2020-01-02</v>
      </c>
      <c r="M86" s="30" t="n">
        <f aca="false">(L86-K86+1)*B86</f>
        <v>31725</v>
      </c>
      <c r="N86" s="31" t="n">
        <f aca="false">H86/M86*365</f>
        <v>0.290907795744681</v>
      </c>
      <c r="O86" s="49" t="n">
        <f aca="false">D86*C86</f>
        <v>134.817453</v>
      </c>
      <c r="P86" s="49" t="n">
        <f aca="false">B86-O86</f>
        <v>0.182547</v>
      </c>
      <c r="Q86" s="50" t="n">
        <f aca="false">O86/150</f>
        <v>0.89878302</v>
      </c>
      <c r="R86" s="51" t="n">
        <f aca="false">R85+C86-T86</f>
        <v>7314.78</v>
      </c>
      <c r="S86" s="52" t="n">
        <f aca="false">R86*D86</f>
        <v>8886.726222</v>
      </c>
      <c r="T86" s="52"/>
      <c r="U86" s="52"/>
      <c r="V86" s="53" t="n">
        <f aca="false">V85+U86</f>
        <v>3686.13</v>
      </c>
      <c r="W86" s="53" t="n">
        <f aca="false">V86+S86</f>
        <v>12572.856222</v>
      </c>
      <c r="X86" s="1" t="n">
        <f aca="false">X85+B86</f>
        <v>11925</v>
      </c>
      <c r="Y86" s="51" t="n">
        <f aca="false">W86-X86</f>
        <v>647.856221999999</v>
      </c>
      <c r="Z86" s="54" t="n">
        <f aca="false">W86/X86-1</f>
        <v>0.0543275657861635</v>
      </c>
      <c r="AA86" s="54" t="n">
        <f aca="false">S86/(X86-V86)-1</f>
        <v>0.0786341114740248</v>
      </c>
      <c r="AB86" s="55" t="n">
        <f aca="false">IF(E86-F86&lt;0,"达成",E86-F86)</f>
        <v>0.0325815020000001</v>
      </c>
    </row>
    <row r="87" customFormat="false" ht="16" hidden="false" customHeight="false" outlineLevel="0" collapsed="false">
      <c r="A87" s="43" t="s">
        <v>199</v>
      </c>
      <c r="B87" s="0" t="n">
        <v>135</v>
      </c>
      <c r="C87" s="44" t="n">
        <v>111.66</v>
      </c>
      <c r="D87" s="45" t="n">
        <v>1.2077</v>
      </c>
      <c r="E87" s="46" t="n">
        <f aca="false">10%*Q87+13%</f>
        <v>0.219901188</v>
      </c>
      <c r="F87" s="24" t="n">
        <f aca="false">IF(G87="",($F$1*C87-B87)/B87,H87/B87)</f>
        <v>0.194679288888889</v>
      </c>
      <c r="H87" s="4" t="n">
        <f aca="false">IF(G87="",$F$1*C87-B87,G87-B87)</f>
        <v>26.281704</v>
      </c>
      <c r="I87" s="0" t="s">
        <v>95</v>
      </c>
      <c r="J87" s="47" t="s">
        <v>200</v>
      </c>
      <c r="K87" s="48" t="n">
        <f aca="false">DATE(MID(J87,1,4),MID(J87,5,2),MID(J87,7,2))</f>
        <v>43599</v>
      </c>
      <c r="L87" s="48" t="str">
        <f aca="true">IF(LEN(J87) &gt; 15,DATE(MID(J87,12,4),MID(J87,16,2),MID(J87,18,2)),TEXT(TODAY(),"yyyy-mm-dd"))</f>
        <v>2020-01-02</v>
      </c>
      <c r="M87" s="30" t="n">
        <f aca="false">(L87-K87+1)*B87</f>
        <v>31590</v>
      </c>
      <c r="N87" s="31" t="n">
        <f aca="false">H87/M87*365</f>
        <v>0.303666412155745</v>
      </c>
      <c r="O87" s="49" t="n">
        <f aca="false">D87*C87</f>
        <v>134.851782</v>
      </c>
      <c r="P87" s="49" t="n">
        <f aca="false">B87-O87</f>
        <v>0.148218000000014</v>
      </c>
      <c r="Q87" s="50" t="n">
        <f aca="false">O87/150</f>
        <v>0.89901188</v>
      </c>
      <c r="R87" s="51" t="n">
        <f aca="false">R86+C87-T87</f>
        <v>7426.44</v>
      </c>
      <c r="S87" s="52" t="n">
        <f aca="false">R87*D87</f>
        <v>8968.911588</v>
      </c>
      <c r="T87" s="52"/>
      <c r="U87" s="52"/>
      <c r="V87" s="53" t="n">
        <f aca="false">V86+U87</f>
        <v>3686.13</v>
      </c>
      <c r="W87" s="53" t="n">
        <f aca="false">V87+S87</f>
        <v>12655.041588</v>
      </c>
      <c r="X87" s="1" t="n">
        <f aca="false">X86+B87</f>
        <v>12060</v>
      </c>
      <c r="Y87" s="51" t="n">
        <f aca="false">W87-X87</f>
        <v>595.041587999998</v>
      </c>
      <c r="Z87" s="54" t="n">
        <f aca="false">W87/X87-1</f>
        <v>0.0493400985074626</v>
      </c>
      <c r="AA87" s="54" t="n">
        <f aca="false">S87/(X87-V87)-1</f>
        <v>0.0710593295573012</v>
      </c>
      <c r="AB87" s="55" t="n">
        <f aca="false">IF(E87-F87&lt;0,"达成",E87-F87)</f>
        <v>0.0252218991111112</v>
      </c>
    </row>
    <row r="88" customFormat="false" ht="16" hidden="false" customHeight="false" outlineLevel="0" collapsed="false">
      <c r="A88" s="43" t="s">
        <v>201</v>
      </c>
      <c r="B88" s="0" t="n">
        <v>135</v>
      </c>
      <c r="C88" s="44" t="n">
        <v>109.29</v>
      </c>
      <c r="D88" s="45" t="n">
        <v>1.2337</v>
      </c>
      <c r="E88" s="46" t="n">
        <f aca="false">10%*Q88+13%</f>
        <v>0.219887382</v>
      </c>
      <c r="F88" s="24" t="n">
        <f aca="false">IF(G88="",($F$1*C88-B88)/B88,H88/B88)</f>
        <v>0.169322044444444</v>
      </c>
      <c r="H88" s="4" t="n">
        <f aca="false">IF(G88="",$F$1*C88-B88,G88-B88)</f>
        <v>22.858476</v>
      </c>
      <c r="I88" s="0" t="s">
        <v>95</v>
      </c>
      <c r="J88" s="47" t="s">
        <v>202</v>
      </c>
      <c r="K88" s="48" t="n">
        <f aca="false">DATE(MID(J88,1,4),MID(J88,5,2),MID(J88,7,2))</f>
        <v>43600</v>
      </c>
      <c r="L88" s="48" t="str">
        <f aca="true">IF(LEN(J88) &gt; 15,DATE(MID(J88,12,4),MID(J88,16,2),MID(J88,18,2)),TEXT(TODAY(),"yyyy-mm-dd"))</f>
        <v>2020-01-02</v>
      </c>
      <c r="M88" s="30" t="n">
        <f aca="false">(L88-K88+1)*B88</f>
        <v>31455</v>
      </c>
      <c r="N88" s="31" t="n">
        <f aca="false">H88/M88*365</f>
        <v>0.265246979494516</v>
      </c>
      <c r="O88" s="49" t="n">
        <f aca="false">D88*C88</f>
        <v>134.831073</v>
      </c>
      <c r="P88" s="49" t="n">
        <f aca="false">B88-O88</f>
        <v>0.168926999999997</v>
      </c>
      <c r="Q88" s="50" t="n">
        <f aca="false">O88/150</f>
        <v>0.89887382</v>
      </c>
      <c r="R88" s="51" t="n">
        <f aca="false">R87+C88-T88</f>
        <v>7535.73</v>
      </c>
      <c r="S88" s="52" t="n">
        <f aca="false">R88*D88</f>
        <v>9296.830101</v>
      </c>
      <c r="T88" s="52"/>
      <c r="U88" s="52"/>
      <c r="V88" s="53" t="n">
        <f aca="false">V87+U88</f>
        <v>3686.13</v>
      </c>
      <c r="W88" s="53" t="n">
        <f aca="false">V88+S88</f>
        <v>12982.960101</v>
      </c>
      <c r="X88" s="1" t="n">
        <f aca="false">X87+B88</f>
        <v>12195</v>
      </c>
      <c r="Y88" s="51" t="n">
        <f aca="false">W88-X88</f>
        <v>787.960100999997</v>
      </c>
      <c r="Z88" s="54" t="n">
        <f aca="false">W88/X88-1</f>
        <v>0.064613374415744</v>
      </c>
      <c r="AA88" s="54" t="n">
        <f aca="false">S88/(X88-V88)-1</f>
        <v>0.0926045527784531</v>
      </c>
      <c r="AB88" s="55" t="n">
        <f aca="false">IF(E88-F88&lt;0,"达成",E88-F88)</f>
        <v>0.0505653375555556</v>
      </c>
    </row>
    <row r="89" customFormat="false" ht="16" hidden="false" customHeight="false" outlineLevel="0" collapsed="false">
      <c r="A89" s="43" t="s">
        <v>203</v>
      </c>
      <c r="B89" s="0" t="n">
        <v>135</v>
      </c>
      <c r="C89" s="44" t="n">
        <v>108.84</v>
      </c>
      <c r="D89" s="45" t="n">
        <v>1.2387</v>
      </c>
      <c r="E89" s="46" t="n">
        <f aca="false">10%*Q89+13%</f>
        <v>0.219880072</v>
      </c>
      <c r="F89" s="24" t="n">
        <f aca="false">IF(G89="",($F$1*C89-B89)/B89,H89/B89)</f>
        <v>0.164507377777778</v>
      </c>
      <c r="H89" s="4" t="n">
        <f aca="false">IF(G89="",$F$1*C89-B89,G89-B89)</f>
        <v>22.208496</v>
      </c>
      <c r="I89" s="0" t="s">
        <v>95</v>
      </c>
      <c r="J89" s="47" t="s">
        <v>204</v>
      </c>
      <c r="K89" s="48" t="n">
        <f aca="false">DATE(MID(J89,1,4),MID(J89,5,2),MID(J89,7,2))</f>
        <v>43601</v>
      </c>
      <c r="L89" s="48" t="str">
        <f aca="true">IF(LEN(J89) &gt; 15,DATE(MID(J89,12,4),MID(J89,16,2),MID(J89,18,2)),TEXT(TODAY(),"yyyy-mm-dd"))</f>
        <v>2020-01-02</v>
      </c>
      <c r="M89" s="30" t="n">
        <f aca="false">(L89-K89+1)*B89</f>
        <v>31320</v>
      </c>
      <c r="N89" s="31" t="n">
        <f aca="false">H89/M89*365</f>
        <v>0.258815486590038</v>
      </c>
      <c r="O89" s="49" t="n">
        <f aca="false">D89*C89</f>
        <v>134.820108</v>
      </c>
      <c r="P89" s="49" t="n">
        <f aca="false">B89-O89</f>
        <v>0.179891999999995</v>
      </c>
      <c r="Q89" s="50" t="n">
        <f aca="false">O89/150</f>
        <v>0.89880072</v>
      </c>
      <c r="R89" s="51" t="n">
        <f aca="false">R88+C89-T89</f>
        <v>7644.57</v>
      </c>
      <c r="S89" s="52" t="n">
        <f aca="false">R89*D89</f>
        <v>9469.328859</v>
      </c>
      <c r="T89" s="52"/>
      <c r="U89" s="52"/>
      <c r="V89" s="53" t="n">
        <f aca="false">V88+U89</f>
        <v>3686.13</v>
      </c>
      <c r="W89" s="53" t="n">
        <f aca="false">V89+S89</f>
        <v>13155.458859</v>
      </c>
      <c r="X89" s="1" t="n">
        <f aca="false">X88+B89</f>
        <v>12330</v>
      </c>
      <c r="Y89" s="51" t="n">
        <f aca="false">W89-X89</f>
        <v>825.458858999997</v>
      </c>
      <c r="Z89" s="54" t="n">
        <f aca="false">W89/X89-1</f>
        <v>0.0669471905109487</v>
      </c>
      <c r="AA89" s="54" t="n">
        <f aca="false">S89/(X89-V89)-1</f>
        <v>0.09549644534219</v>
      </c>
      <c r="AB89" s="55" t="n">
        <f aca="false">IF(E89-F89&lt;0,"达成",E89-F89)</f>
        <v>0.0553726942222223</v>
      </c>
    </row>
    <row r="90" customFormat="false" ht="16" hidden="false" customHeight="false" outlineLevel="0" collapsed="false">
      <c r="A90" s="43" t="s">
        <v>205</v>
      </c>
      <c r="B90" s="0" t="n">
        <v>135</v>
      </c>
      <c r="C90" s="44" t="n">
        <v>111.55</v>
      </c>
      <c r="D90" s="45" t="n">
        <v>1.2086</v>
      </c>
      <c r="E90" s="46" t="n">
        <f aca="false">10%*Q90+13%</f>
        <v>0.219879553333333</v>
      </c>
      <c r="F90" s="24" t="n">
        <f aca="false">IF(G90="",($F$1*C90-B90)/B90,H90/B90)</f>
        <v>0.19350237037037</v>
      </c>
      <c r="H90" s="4" t="n">
        <f aca="false">IF(G90="",$F$1*C90-B90,G90-B90)</f>
        <v>26.12282</v>
      </c>
      <c r="I90" s="0" t="s">
        <v>95</v>
      </c>
      <c r="J90" s="47" t="s">
        <v>206</v>
      </c>
      <c r="K90" s="48" t="n">
        <f aca="false">DATE(MID(J90,1,4),MID(J90,5,2),MID(J90,7,2))</f>
        <v>43602</v>
      </c>
      <c r="L90" s="48" t="str">
        <f aca="true">IF(LEN(J90) &gt; 15,DATE(MID(J90,12,4),MID(J90,16,2),MID(J90,18,2)),TEXT(TODAY(),"yyyy-mm-dd"))</f>
        <v>2020-01-02</v>
      </c>
      <c r="M90" s="30" t="n">
        <f aca="false">(L90-K90+1)*B90</f>
        <v>31185</v>
      </c>
      <c r="N90" s="31" t="n">
        <f aca="false">H90/M90*365</f>
        <v>0.305750498637165</v>
      </c>
      <c r="O90" s="49" t="n">
        <f aca="false">D90*C90</f>
        <v>134.81933</v>
      </c>
      <c r="P90" s="49" t="n">
        <f aca="false">B90-O90</f>
        <v>0.180670000000021</v>
      </c>
      <c r="Q90" s="50" t="n">
        <f aca="false">O90/150</f>
        <v>0.898795533333333</v>
      </c>
      <c r="R90" s="51" t="n">
        <f aca="false">R89+C90-T90</f>
        <v>7756.12</v>
      </c>
      <c r="S90" s="52" t="n">
        <f aca="false">R90*D90</f>
        <v>9374.046632</v>
      </c>
      <c r="T90" s="52"/>
      <c r="U90" s="52"/>
      <c r="V90" s="53" t="n">
        <f aca="false">V89+U90</f>
        <v>3686.13</v>
      </c>
      <c r="W90" s="53" t="n">
        <f aca="false">V90+S90</f>
        <v>13060.176632</v>
      </c>
      <c r="X90" s="1" t="n">
        <f aca="false">X89+B90</f>
        <v>12465</v>
      </c>
      <c r="Y90" s="51" t="n">
        <f aca="false">W90-X90</f>
        <v>595.176631999997</v>
      </c>
      <c r="Z90" s="54" t="n">
        <f aca="false">W90/X90-1</f>
        <v>0.0477478244685117</v>
      </c>
      <c r="AA90" s="54" t="n">
        <f aca="false">S90/(X90-V90)-1</f>
        <v>0.067796496815649</v>
      </c>
      <c r="AB90" s="55" t="n">
        <f aca="false">IF(E90-F90&lt;0,"达成",E90-F90)</f>
        <v>0.0263771829629627</v>
      </c>
    </row>
    <row r="91" customFormat="false" ht="16" hidden="false" customHeight="false" outlineLevel="0" collapsed="false">
      <c r="A91" s="43" t="s">
        <v>207</v>
      </c>
      <c r="B91" s="0" t="n">
        <v>135</v>
      </c>
      <c r="C91" s="44" t="n">
        <v>112.44</v>
      </c>
      <c r="D91" s="45" t="n">
        <v>1.1991</v>
      </c>
      <c r="E91" s="46" t="n">
        <f aca="false">10%*Q91+13%</f>
        <v>0.219884536</v>
      </c>
      <c r="F91" s="24" t="n">
        <f aca="false">IF(G91="",($F$1*C91-B91)/B91,H91/B91)</f>
        <v>0.203024711111111</v>
      </c>
      <c r="H91" s="4" t="n">
        <f aca="false">IF(G91="",$F$1*C91-B91,G91-B91)</f>
        <v>27.408336</v>
      </c>
      <c r="I91" s="0" t="s">
        <v>95</v>
      </c>
      <c r="J91" s="47" t="s">
        <v>208</v>
      </c>
      <c r="K91" s="48" t="n">
        <f aca="false">DATE(MID(J91,1,4),MID(J91,5,2),MID(J91,7,2))</f>
        <v>43605</v>
      </c>
      <c r="L91" s="48" t="str">
        <f aca="true">IF(LEN(J91) &gt; 15,DATE(MID(J91,12,4),MID(J91,16,2),MID(J91,18,2)),TEXT(TODAY(),"yyyy-mm-dd"))</f>
        <v>2020-01-02</v>
      </c>
      <c r="M91" s="30" t="n">
        <f aca="false">(L91-K91+1)*B91</f>
        <v>30780</v>
      </c>
      <c r="N91" s="31" t="n">
        <f aca="false">H91/M91*365</f>
        <v>0.325017629629629</v>
      </c>
      <c r="O91" s="49" t="n">
        <f aca="false">D91*C91</f>
        <v>134.826804</v>
      </c>
      <c r="P91" s="49" t="n">
        <f aca="false">B91-O91</f>
        <v>0.17319599999999</v>
      </c>
      <c r="Q91" s="50" t="n">
        <f aca="false">O91/150</f>
        <v>0.89884536</v>
      </c>
      <c r="R91" s="51" t="n">
        <f aca="false">R90+C91-T91</f>
        <v>7868.56</v>
      </c>
      <c r="S91" s="52" t="n">
        <f aca="false">R91*D91</f>
        <v>9435.190296</v>
      </c>
      <c r="T91" s="52"/>
      <c r="U91" s="52"/>
      <c r="V91" s="53" t="n">
        <f aca="false">V90+U91</f>
        <v>3686.13</v>
      </c>
      <c r="W91" s="53" t="n">
        <f aca="false">V91+S91</f>
        <v>13121.320296</v>
      </c>
      <c r="X91" s="1" t="n">
        <f aca="false">X90+B91</f>
        <v>12600</v>
      </c>
      <c r="Y91" s="51" t="n">
        <f aca="false">W91-X91</f>
        <v>521.320295999998</v>
      </c>
      <c r="Z91" s="54" t="n">
        <f aca="false">W91/X91-1</f>
        <v>0.0413746266666666</v>
      </c>
      <c r="AA91" s="54" t="n">
        <f aca="false">S91/(X91-V91)-1</f>
        <v>0.0584841708483519</v>
      </c>
      <c r="AB91" s="55" t="n">
        <f aca="false">IF(E91-F91&lt;0,"达成",E91-F91)</f>
        <v>0.016859824888889</v>
      </c>
    </row>
    <row r="92" customFormat="false" ht="16" hidden="false" customHeight="false" outlineLevel="0" collapsed="false">
      <c r="A92" s="43" t="s">
        <v>209</v>
      </c>
      <c r="B92" s="0" t="n">
        <v>135</v>
      </c>
      <c r="C92" s="44" t="n">
        <v>111.02</v>
      </c>
      <c r="D92" s="45" t="n">
        <v>1.2144</v>
      </c>
      <c r="E92" s="46" t="n">
        <f aca="false">10%*Q92+13%</f>
        <v>0.219881792</v>
      </c>
      <c r="F92" s="24" t="n">
        <f aca="false">IF(G92="",($F$1*C92-B92)/B92,H92/B92)</f>
        <v>0.187831762962963</v>
      </c>
      <c r="H92" s="4" t="n">
        <f aca="false">IF(G92="",$F$1*C92-B92,G92-B92)</f>
        <v>25.357288</v>
      </c>
      <c r="I92" s="0" t="s">
        <v>95</v>
      </c>
      <c r="J92" s="47" t="s">
        <v>210</v>
      </c>
      <c r="K92" s="48" t="n">
        <f aca="false">DATE(MID(J92,1,4),MID(J92,5,2),MID(J92,7,2))</f>
        <v>43606</v>
      </c>
      <c r="L92" s="48" t="str">
        <f aca="true">IF(LEN(J92) &gt; 15,DATE(MID(J92,12,4),MID(J92,16,2),MID(J92,18,2)),TEXT(TODAY(),"yyyy-mm-dd"))</f>
        <v>2020-01-02</v>
      </c>
      <c r="M92" s="30" t="n">
        <f aca="false">(L92-K92+1)*B92</f>
        <v>30645</v>
      </c>
      <c r="N92" s="31" t="n">
        <f aca="false">H92/M92*365</f>
        <v>0.30202023560124</v>
      </c>
      <c r="O92" s="49" t="n">
        <f aca="false">D92*C92</f>
        <v>134.822688</v>
      </c>
      <c r="P92" s="49" t="n">
        <f aca="false">B92-O92</f>
        <v>0.177312000000001</v>
      </c>
      <c r="Q92" s="50" t="n">
        <f aca="false">O92/150</f>
        <v>0.89881792</v>
      </c>
      <c r="R92" s="51" t="n">
        <f aca="false">R91+C92-T92</f>
        <v>7979.58</v>
      </c>
      <c r="S92" s="52" t="n">
        <f aca="false">R92*D92</f>
        <v>9690.401952</v>
      </c>
      <c r="T92" s="52"/>
      <c r="U92" s="52"/>
      <c r="V92" s="53" t="n">
        <f aca="false">V91+U92</f>
        <v>3686.13</v>
      </c>
      <c r="W92" s="53" t="n">
        <f aca="false">V92+S92</f>
        <v>13376.531952</v>
      </c>
      <c r="X92" s="1" t="n">
        <f aca="false">X91+B92</f>
        <v>12735</v>
      </c>
      <c r="Y92" s="51" t="n">
        <f aca="false">W92-X92</f>
        <v>641.531951999998</v>
      </c>
      <c r="Z92" s="54" t="n">
        <f aca="false">W92/X92-1</f>
        <v>0.0503754968197878</v>
      </c>
      <c r="AA92" s="54" t="n">
        <f aca="false">S92/(X92-V92)-1</f>
        <v>0.0708963607610671</v>
      </c>
      <c r="AB92" s="55" t="n">
        <f aca="false">IF(E92-F92&lt;0,"达成",E92-F92)</f>
        <v>0.0320500290370372</v>
      </c>
    </row>
    <row r="93" customFormat="false" ht="16" hidden="false" customHeight="false" outlineLevel="0" collapsed="false">
      <c r="A93" s="43" t="s">
        <v>211</v>
      </c>
      <c r="B93" s="0" t="n">
        <v>135</v>
      </c>
      <c r="C93" s="44" t="n">
        <v>111.51</v>
      </c>
      <c r="D93" s="45" t="n">
        <v>1.2091</v>
      </c>
      <c r="E93" s="46" t="n">
        <f aca="false">10%*Q93+13%</f>
        <v>0.219884494</v>
      </c>
      <c r="F93" s="24" t="n">
        <f aca="false">IF(G93="",($F$1*C93-B93)/B93,H93/B93)</f>
        <v>0.1930744</v>
      </c>
      <c r="H93" s="4" t="n">
        <f aca="false">IF(G93="",$F$1*C93-B93,G93-B93)</f>
        <v>26.065044</v>
      </c>
      <c r="I93" s="0" t="s">
        <v>95</v>
      </c>
      <c r="J93" s="47" t="s">
        <v>212</v>
      </c>
      <c r="K93" s="48" t="n">
        <f aca="false">DATE(MID(J93,1,4),MID(J93,5,2),MID(J93,7,2))</f>
        <v>43607</v>
      </c>
      <c r="L93" s="48" t="str">
        <f aca="true">IF(LEN(J93) &gt; 15,DATE(MID(J93,12,4),MID(J93,16,2),MID(J93,18,2)),TEXT(TODAY(),"yyyy-mm-dd"))</f>
        <v>2020-01-02</v>
      </c>
      <c r="M93" s="30" t="n">
        <f aca="false">(L93-K93+1)*B93</f>
        <v>30510</v>
      </c>
      <c r="N93" s="31" t="n">
        <f aca="false">H93/M93*365</f>
        <v>0.311823699115044</v>
      </c>
      <c r="O93" s="49" t="n">
        <f aca="false">D93*C93</f>
        <v>134.826741</v>
      </c>
      <c r="P93" s="49" t="n">
        <f aca="false">B93-O93</f>
        <v>0.173258999999973</v>
      </c>
      <c r="Q93" s="50" t="n">
        <f aca="false">O93/150</f>
        <v>0.89884494</v>
      </c>
      <c r="R93" s="51" t="n">
        <f aca="false">R92+C93-T93</f>
        <v>8091.09</v>
      </c>
      <c r="S93" s="52" t="n">
        <f aca="false">R93*D93</f>
        <v>9782.936919</v>
      </c>
      <c r="T93" s="52"/>
      <c r="U93" s="52"/>
      <c r="V93" s="53" t="n">
        <f aca="false">V92+U93</f>
        <v>3686.13</v>
      </c>
      <c r="W93" s="53" t="n">
        <f aca="false">V93+S93</f>
        <v>13469.066919</v>
      </c>
      <c r="X93" s="1" t="n">
        <f aca="false">X92+B93</f>
        <v>12870</v>
      </c>
      <c r="Y93" s="51" t="n">
        <f aca="false">W93-X93</f>
        <v>599.066918999999</v>
      </c>
      <c r="Z93" s="54" t="n">
        <f aca="false">W93/X93-1</f>
        <v>0.046547546153846</v>
      </c>
      <c r="AA93" s="54" t="n">
        <f aca="false">S93/(X93-V93)-1</f>
        <v>0.0652303352508254</v>
      </c>
      <c r="AB93" s="55" t="n">
        <f aca="false">IF(E93-F93&lt;0,"达成",E93-F93)</f>
        <v>0.026810094</v>
      </c>
    </row>
    <row r="94" customFormat="false" ht="16" hidden="false" customHeight="false" outlineLevel="0" collapsed="false">
      <c r="A94" s="43" t="s">
        <v>213</v>
      </c>
      <c r="B94" s="0" t="n">
        <v>135</v>
      </c>
      <c r="C94" s="44" t="n">
        <v>113.28</v>
      </c>
      <c r="D94" s="45" t="n">
        <v>1.1901</v>
      </c>
      <c r="E94" s="46" t="n">
        <f aca="false">10%*Q94+13%</f>
        <v>0.219876352</v>
      </c>
      <c r="F94" s="24" t="n">
        <f aca="false">IF(G94="",($F$1*C94-B94)/B94,H94/B94)</f>
        <v>0.212012088888889</v>
      </c>
      <c r="H94" s="4" t="n">
        <f aca="false">IF(G94="",$F$1*C94-B94,G94-B94)</f>
        <v>28.621632</v>
      </c>
      <c r="I94" s="0" t="s">
        <v>95</v>
      </c>
      <c r="J94" s="47" t="s">
        <v>214</v>
      </c>
      <c r="K94" s="48" t="n">
        <f aca="false">DATE(MID(J94,1,4),MID(J94,5,2),MID(J94,7,2))</f>
        <v>43608</v>
      </c>
      <c r="L94" s="48" t="str">
        <f aca="true">IF(LEN(J94) &gt; 15,DATE(MID(J94,12,4),MID(J94,16,2),MID(J94,18,2)),TEXT(TODAY(),"yyyy-mm-dd"))</f>
        <v>2020-01-02</v>
      </c>
      <c r="M94" s="30" t="n">
        <f aca="false">(L94-K94+1)*B94</f>
        <v>30375</v>
      </c>
      <c r="N94" s="31" t="n">
        <f aca="false">H94/M94*365</f>
        <v>0.343930721975308</v>
      </c>
      <c r="O94" s="49" t="n">
        <f aca="false">D94*C94</f>
        <v>134.814528</v>
      </c>
      <c r="P94" s="49" t="n">
        <f aca="false">B94-O94</f>
        <v>0.185472000000004</v>
      </c>
      <c r="Q94" s="50" t="n">
        <f aca="false">O94/150</f>
        <v>0.89876352</v>
      </c>
      <c r="R94" s="51" t="n">
        <f aca="false">R93+C94-T94</f>
        <v>8204.37</v>
      </c>
      <c r="S94" s="52" t="n">
        <f aca="false">R94*D94</f>
        <v>9764.020737</v>
      </c>
      <c r="T94" s="52"/>
      <c r="U94" s="52"/>
      <c r="V94" s="53" t="n">
        <f aca="false">V93+U94</f>
        <v>3686.13</v>
      </c>
      <c r="W94" s="53" t="n">
        <f aca="false">V94+S94</f>
        <v>13450.150737</v>
      </c>
      <c r="X94" s="1" t="n">
        <f aca="false">X93+B94</f>
        <v>13005</v>
      </c>
      <c r="Y94" s="51" t="n">
        <f aca="false">W94-X94</f>
        <v>445.150736999998</v>
      </c>
      <c r="Z94" s="54" t="n">
        <f aca="false">W94/X94-1</f>
        <v>0.0342291993079584</v>
      </c>
      <c r="AA94" s="54" t="n">
        <f aca="false">S94/(X94-V94)-1</f>
        <v>0.0477687463179546</v>
      </c>
      <c r="AB94" s="55" t="n">
        <f aca="false">IF(E94-F94&lt;0,"达成",E94-F94)</f>
        <v>0.0078642631111113</v>
      </c>
    </row>
    <row r="95" customFormat="false" ht="16" hidden="false" customHeight="false" outlineLevel="0" collapsed="false">
      <c r="A95" s="43" t="s">
        <v>215</v>
      </c>
      <c r="B95" s="0" t="n">
        <v>135</v>
      </c>
      <c r="C95" s="44" t="n">
        <v>112.96</v>
      </c>
      <c r="D95" s="45" t="n">
        <v>1.1935</v>
      </c>
      <c r="E95" s="46" t="n">
        <f aca="false">10%*Q95+13%</f>
        <v>0.219878506666667</v>
      </c>
      <c r="F95" s="24" t="n">
        <f aca="false">IF(G95="",($F$1*C95-B95)/B95,H95/B95)</f>
        <v>0.208588325925926</v>
      </c>
      <c r="H95" s="4" t="n">
        <f aca="false">IF(G95="",$F$1*C95-B95,G95-B95)</f>
        <v>28.159424</v>
      </c>
      <c r="I95" s="0" t="s">
        <v>95</v>
      </c>
      <c r="J95" s="47" t="s">
        <v>216</v>
      </c>
      <c r="K95" s="48" t="n">
        <f aca="false">DATE(MID(J95,1,4),MID(J95,5,2),MID(J95,7,2))</f>
        <v>43609</v>
      </c>
      <c r="L95" s="48" t="str">
        <f aca="true">IF(LEN(J95) &gt; 15,DATE(MID(J95,12,4),MID(J95,16,2),MID(J95,18,2)),TEXT(TODAY(),"yyyy-mm-dd"))</f>
        <v>2020-01-02</v>
      </c>
      <c r="M95" s="30" t="n">
        <f aca="false">(L95-K95+1)*B95</f>
        <v>30240</v>
      </c>
      <c r="N95" s="31" t="n">
        <f aca="false">H95/M95*365</f>
        <v>0.339887227513227</v>
      </c>
      <c r="O95" s="49" t="n">
        <f aca="false">D95*C95</f>
        <v>134.81776</v>
      </c>
      <c r="P95" s="49" t="n">
        <f aca="false">B95-O95</f>
        <v>0.182240000000007</v>
      </c>
      <c r="Q95" s="50" t="n">
        <f aca="false">O95/150</f>
        <v>0.898785066666667</v>
      </c>
      <c r="R95" s="51" t="n">
        <f aca="false">R94+C95-T95</f>
        <v>8317.33</v>
      </c>
      <c r="S95" s="52" t="n">
        <f aca="false">R95*D95</f>
        <v>9926.733355</v>
      </c>
      <c r="T95" s="52"/>
      <c r="U95" s="52"/>
      <c r="V95" s="53" t="n">
        <f aca="false">V94+U95</f>
        <v>3686.13</v>
      </c>
      <c r="W95" s="53" t="n">
        <f aca="false">V95+S95</f>
        <v>13612.863355</v>
      </c>
      <c r="X95" s="1" t="n">
        <f aca="false">X94+B95</f>
        <v>13140</v>
      </c>
      <c r="Y95" s="51" t="n">
        <f aca="false">W95-X95</f>
        <v>472.863354999998</v>
      </c>
      <c r="Z95" s="54" t="n">
        <f aca="false">W95/X95-1</f>
        <v>0.0359865566971078</v>
      </c>
      <c r="AA95" s="54" t="n">
        <f aca="false">S95/(X95-V95)-1</f>
        <v>0.0500179667162757</v>
      </c>
      <c r="AB95" s="55" t="n">
        <f aca="false">IF(E95-F95&lt;0,"达成",E95-F95)</f>
        <v>0.0112901807407413</v>
      </c>
    </row>
    <row r="96" customFormat="false" ht="16" hidden="false" customHeight="false" outlineLevel="0" collapsed="false">
      <c r="A96" s="43" t="s">
        <v>217</v>
      </c>
      <c r="B96" s="0" t="n">
        <v>135</v>
      </c>
      <c r="C96" s="44" t="n">
        <v>111.64</v>
      </c>
      <c r="D96" s="45" t="n">
        <v>1.2076</v>
      </c>
      <c r="E96" s="46" t="n">
        <f aca="false">10%*Q96+13%</f>
        <v>0.219877642666667</v>
      </c>
      <c r="F96" s="24" t="n">
        <f aca="false">IF(G96="",($F$1*C96-B96)/B96,H96/B96)</f>
        <v>0.194465303703704</v>
      </c>
      <c r="H96" s="4" t="n">
        <f aca="false">IF(G96="",$F$1*C96-B96,G96-B96)</f>
        <v>26.252816</v>
      </c>
      <c r="I96" s="0" t="s">
        <v>95</v>
      </c>
      <c r="J96" s="47" t="s">
        <v>218</v>
      </c>
      <c r="K96" s="48" t="n">
        <f aca="false">DATE(MID(J96,1,4),MID(J96,5,2),MID(J96,7,2))</f>
        <v>43612</v>
      </c>
      <c r="L96" s="48" t="str">
        <f aca="true">IF(LEN(J96) &gt; 15,DATE(MID(J96,12,4),MID(J96,16,2),MID(J96,18,2)),TEXT(TODAY(),"yyyy-mm-dd"))</f>
        <v>2020-01-02</v>
      </c>
      <c r="M96" s="30" t="n">
        <f aca="false">(L96-K96+1)*B96</f>
        <v>29835</v>
      </c>
      <c r="N96" s="31" t="n">
        <f aca="false">H96/M96*365</f>
        <v>0.321175727836434</v>
      </c>
      <c r="O96" s="49" t="n">
        <f aca="false">D96*C96</f>
        <v>134.816464</v>
      </c>
      <c r="P96" s="49" t="n">
        <f aca="false">B96-O96</f>
        <v>0.183536000000004</v>
      </c>
      <c r="Q96" s="50" t="n">
        <f aca="false">O96/150</f>
        <v>0.898776426666667</v>
      </c>
      <c r="R96" s="51" t="n">
        <f aca="false">R95+C96-T96</f>
        <v>8428.97</v>
      </c>
      <c r="S96" s="52" t="n">
        <f aca="false">R96*D96</f>
        <v>10178.824172</v>
      </c>
      <c r="T96" s="52"/>
      <c r="U96" s="52"/>
      <c r="V96" s="53" t="n">
        <f aca="false">V95+U96</f>
        <v>3686.13</v>
      </c>
      <c r="W96" s="53" t="n">
        <f aca="false">V96+S96</f>
        <v>13864.954172</v>
      </c>
      <c r="X96" s="1" t="n">
        <f aca="false">X95+B96</f>
        <v>13275</v>
      </c>
      <c r="Y96" s="51" t="n">
        <f aca="false">W96-X96</f>
        <v>589.954171999996</v>
      </c>
      <c r="Z96" s="54" t="n">
        <f aca="false">W96/X96-1</f>
        <v>0.0444409922410542</v>
      </c>
      <c r="AA96" s="54" t="n">
        <f aca="false">S96/(X96-V96)-1</f>
        <v>0.0615248900026797</v>
      </c>
      <c r="AB96" s="55" t="n">
        <f aca="false">IF(E96-F96&lt;0,"达成",E96-F96)</f>
        <v>0.0254123389629633</v>
      </c>
    </row>
    <row r="97" customFormat="false" ht="16" hidden="false" customHeight="false" outlineLevel="0" collapsed="false">
      <c r="A97" s="43" t="s">
        <v>219</v>
      </c>
      <c r="B97" s="0" t="n">
        <v>135</v>
      </c>
      <c r="C97" s="44" t="n">
        <v>110.6</v>
      </c>
      <c r="D97" s="45" t="n">
        <v>1.219</v>
      </c>
      <c r="E97" s="46" t="n">
        <f aca="false">10%*Q97+13%</f>
        <v>0.219880933333333</v>
      </c>
      <c r="F97" s="24" t="n">
        <f aca="false">IF(G97="",($F$1*C97-B97)/B97,H97/B97)</f>
        <v>0.183338074074074</v>
      </c>
      <c r="H97" s="4" t="n">
        <f aca="false">IF(G97="",$F$1*C97-B97,G97-B97)</f>
        <v>24.75064</v>
      </c>
      <c r="I97" s="0" t="s">
        <v>95</v>
      </c>
      <c r="J97" s="47" t="s">
        <v>220</v>
      </c>
      <c r="K97" s="48" t="n">
        <f aca="false">DATE(MID(J97,1,4),MID(J97,5,2),MID(J97,7,2))</f>
        <v>43613</v>
      </c>
      <c r="L97" s="48" t="str">
        <f aca="true">IF(LEN(J97) &gt; 15,DATE(MID(J97,12,4),MID(J97,16,2),MID(J97,18,2)),TEXT(TODAY(),"yyyy-mm-dd"))</f>
        <v>2020-01-02</v>
      </c>
      <c r="M97" s="30" t="n">
        <f aca="false">(L97-K97+1)*B97</f>
        <v>29700</v>
      </c>
      <c r="N97" s="31" t="n">
        <f aca="false">H97/M97*365</f>
        <v>0.304174531986532</v>
      </c>
      <c r="O97" s="49" t="n">
        <f aca="false">D97*C97</f>
        <v>134.8214</v>
      </c>
      <c r="P97" s="49" t="n">
        <f aca="false">B97-O97</f>
        <v>0.178599999999989</v>
      </c>
      <c r="Q97" s="50" t="n">
        <f aca="false">O97/150</f>
        <v>0.898809333333333</v>
      </c>
      <c r="R97" s="51" t="n">
        <f aca="false">R96+C97-T97</f>
        <v>8539.57</v>
      </c>
      <c r="S97" s="52" t="n">
        <f aca="false">R97*D97</f>
        <v>10409.73583</v>
      </c>
      <c r="T97" s="52"/>
      <c r="U97" s="52"/>
      <c r="V97" s="53" t="n">
        <f aca="false">V96+U97</f>
        <v>3686.13</v>
      </c>
      <c r="W97" s="53" t="n">
        <f aca="false">V97+S97</f>
        <v>14095.86583</v>
      </c>
      <c r="X97" s="1" t="n">
        <f aca="false">X96+B97</f>
        <v>13410</v>
      </c>
      <c r="Y97" s="51" t="n">
        <f aca="false">W97-X97</f>
        <v>685.865829999997</v>
      </c>
      <c r="Z97" s="54" t="n">
        <f aca="false">W97/X97-1</f>
        <v>0.0511458486204324</v>
      </c>
      <c r="AA97" s="54" t="n">
        <f aca="false">S97/(X97-V97)-1</f>
        <v>0.0705342451102284</v>
      </c>
      <c r="AB97" s="55" t="n">
        <f aca="false">IF(E97-F97&lt;0,"达成",E97-F97)</f>
        <v>0.0365428592592591</v>
      </c>
    </row>
    <row r="98" customFormat="false" ht="16" hidden="false" customHeight="false" outlineLevel="0" collapsed="false">
      <c r="A98" s="43" t="s">
        <v>221</v>
      </c>
      <c r="B98" s="0" t="n">
        <v>135</v>
      </c>
      <c r="C98" s="44" t="n">
        <v>110.82</v>
      </c>
      <c r="D98" s="45" t="n">
        <v>1.2166</v>
      </c>
      <c r="E98" s="46" t="n">
        <f aca="false">10%*Q98+13%</f>
        <v>0.219882408</v>
      </c>
      <c r="F98" s="24" t="n">
        <f aca="false">IF(G98="",($F$1*C98-B98)/B98,H98/B98)</f>
        <v>0.185691911111111</v>
      </c>
      <c r="H98" s="4" t="n">
        <f aca="false">IF(G98="",$F$1*C98-B98,G98-B98)</f>
        <v>25.068408</v>
      </c>
      <c r="I98" s="0" t="s">
        <v>95</v>
      </c>
      <c r="J98" s="47" t="s">
        <v>222</v>
      </c>
      <c r="K98" s="48" t="n">
        <f aca="false">DATE(MID(J98,1,4),MID(J98,5,2),MID(J98,7,2))</f>
        <v>43614</v>
      </c>
      <c r="L98" s="48" t="str">
        <f aca="true">IF(LEN(J98) &gt; 15,DATE(MID(J98,12,4),MID(J98,16,2),MID(J98,18,2)),TEXT(TODAY(),"yyyy-mm-dd"))</f>
        <v>2020-01-02</v>
      </c>
      <c r="M98" s="30" t="n">
        <f aca="false">(L98-K98+1)*B98</f>
        <v>29565</v>
      </c>
      <c r="N98" s="31" t="n">
        <f aca="false">H98/M98*365</f>
        <v>0.309486518518518</v>
      </c>
      <c r="O98" s="49" t="n">
        <f aca="false">D98*C98</f>
        <v>134.823612</v>
      </c>
      <c r="P98" s="49" t="n">
        <f aca="false">B98-O98</f>
        <v>0.176388000000031</v>
      </c>
      <c r="Q98" s="50" t="n">
        <f aca="false">O98/150</f>
        <v>0.89882408</v>
      </c>
      <c r="R98" s="51" t="n">
        <f aca="false">R97+C98-T98</f>
        <v>8650.39</v>
      </c>
      <c r="S98" s="52" t="n">
        <f aca="false">R98*D98</f>
        <v>10524.064474</v>
      </c>
      <c r="T98" s="52"/>
      <c r="U98" s="52"/>
      <c r="V98" s="53" t="n">
        <f aca="false">V97+U98</f>
        <v>3686.13</v>
      </c>
      <c r="W98" s="53" t="n">
        <f aca="false">V98+S98</f>
        <v>14210.194474</v>
      </c>
      <c r="X98" s="1" t="n">
        <f aca="false">X97+B98</f>
        <v>13545</v>
      </c>
      <c r="Y98" s="51" t="n">
        <f aca="false">W98-X98</f>
        <v>665.194473999996</v>
      </c>
      <c r="Z98" s="54" t="n">
        <f aca="false">W98/X98-1</f>
        <v>0.0491099648578808</v>
      </c>
      <c r="AA98" s="54" t="n">
        <f aca="false">S98/(X98-V98)-1</f>
        <v>0.0674716751514115</v>
      </c>
      <c r="AB98" s="55" t="n">
        <f aca="false">IF(E98-F98&lt;0,"达成",E98-F98)</f>
        <v>0.0341904968888891</v>
      </c>
    </row>
    <row r="99" customFormat="false" ht="16" hidden="false" customHeight="false" outlineLevel="0" collapsed="false">
      <c r="A99" s="43" t="s">
        <v>223</v>
      </c>
      <c r="B99" s="0" t="n">
        <v>135</v>
      </c>
      <c r="C99" s="44" t="n">
        <v>111.41</v>
      </c>
      <c r="D99" s="45" t="n">
        <v>1.2102</v>
      </c>
      <c r="E99" s="46" t="n">
        <f aca="false">10%*Q99+13%</f>
        <v>0.219885588</v>
      </c>
      <c r="F99" s="24" t="n">
        <f aca="false">IF(G99="",($F$1*C99-B99)/B99,H99/B99)</f>
        <v>0.192004474074074</v>
      </c>
      <c r="H99" s="4" t="n">
        <f aca="false">IF(G99="",$F$1*C99-B99,G99-B99)</f>
        <v>25.920604</v>
      </c>
      <c r="I99" s="0" t="s">
        <v>95</v>
      </c>
      <c r="J99" s="47" t="s">
        <v>224</v>
      </c>
      <c r="K99" s="48" t="n">
        <f aca="false">DATE(MID(J99,1,4),MID(J99,5,2),MID(J99,7,2))</f>
        <v>43615</v>
      </c>
      <c r="L99" s="48" t="str">
        <f aca="true">IF(LEN(J99) &gt; 15,DATE(MID(J99,12,4),MID(J99,16,2),MID(J99,18,2)),TEXT(TODAY(),"yyyy-mm-dd"))</f>
        <v>2020-01-02</v>
      </c>
      <c r="M99" s="30" t="n">
        <f aca="false">(L99-K99+1)*B99</f>
        <v>29430</v>
      </c>
      <c r="N99" s="31" t="n">
        <f aca="false">H99/M99*365</f>
        <v>0.32147538090384</v>
      </c>
      <c r="O99" s="49" t="n">
        <f aca="false">D99*C99</f>
        <v>134.828382</v>
      </c>
      <c r="P99" s="49" t="n">
        <f aca="false">B99-O99</f>
        <v>0.171618000000024</v>
      </c>
      <c r="Q99" s="50" t="n">
        <f aca="false">O99/150</f>
        <v>0.89885588</v>
      </c>
      <c r="R99" s="51" t="n">
        <f aca="false">R98+C99-T99</f>
        <v>8761.8</v>
      </c>
      <c r="S99" s="52" t="n">
        <f aca="false">R99*D99</f>
        <v>10603.53036</v>
      </c>
      <c r="T99" s="52"/>
      <c r="U99" s="52"/>
      <c r="V99" s="53" t="n">
        <f aca="false">V98+U99</f>
        <v>3686.13</v>
      </c>
      <c r="W99" s="53" t="n">
        <f aca="false">V99+S99</f>
        <v>14289.66036</v>
      </c>
      <c r="X99" s="1" t="n">
        <f aca="false">X98+B99</f>
        <v>13680</v>
      </c>
      <c r="Y99" s="51" t="n">
        <f aca="false">W99-X99</f>
        <v>609.660359999996</v>
      </c>
      <c r="Z99" s="54" t="n">
        <f aca="false">W99/X99-1</f>
        <v>0.0445658157894735</v>
      </c>
      <c r="AA99" s="54" t="n">
        <f aca="false">S99/(X99-V99)-1</f>
        <v>0.0610034311032659</v>
      </c>
      <c r="AB99" s="55" t="n">
        <f aca="false">IF(E99-F99&lt;0,"达成",E99-F99)</f>
        <v>0.027881113925926</v>
      </c>
    </row>
    <row r="100" customFormat="false" ht="16" hidden="false" customHeight="false" outlineLevel="0" collapsed="false">
      <c r="A100" s="43" t="s">
        <v>225</v>
      </c>
      <c r="B100" s="0" t="n">
        <v>135</v>
      </c>
      <c r="C100" s="44" t="n">
        <v>111.67</v>
      </c>
      <c r="D100" s="45" t="n">
        <v>1.2073</v>
      </c>
      <c r="E100" s="46" t="n">
        <f aca="false">10%*Q100+13%</f>
        <v>0.219879460666667</v>
      </c>
      <c r="F100" s="24" t="n">
        <f aca="false">IF(G100="",($F$1*C100-B100)/B100,H100/B100)</f>
        <v>0.194786281481481</v>
      </c>
      <c r="H100" s="4" t="n">
        <f aca="false">IF(G100="",$F$1*C100-B100,G100-B100)</f>
        <v>26.296148</v>
      </c>
      <c r="I100" s="0" t="s">
        <v>95</v>
      </c>
      <c r="J100" s="47" t="s">
        <v>226</v>
      </c>
      <c r="K100" s="48" t="n">
        <f aca="false">DATE(MID(J100,1,4),MID(J100,5,2),MID(J100,7,2))</f>
        <v>43616</v>
      </c>
      <c r="L100" s="48" t="str">
        <f aca="true">IF(LEN(J100) &gt; 15,DATE(MID(J100,12,4),MID(J100,16,2),MID(J100,18,2)),TEXT(TODAY(),"yyyy-mm-dd"))</f>
        <v>2020-01-02</v>
      </c>
      <c r="M100" s="30" t="n">
        <f aca="false">(L100-K100+1)*B100</f>
        <v>29295</v>
      </c>
      <c r="N100" s="31" t="n">
        <f aca="false">H100/M100*365</f>
        <v>0.327635911247653</v>
      </c>
      <c r="O100" s="49" t="n">
        <f aca="false">D100*C100</f>
        <v>134.819191</v>
      </c>
      <c r="P100" s="49" t="n">
        <f aca="false">B100-O100</f>
        <v>0.180808999999982</v>
      </c>
      <c r="Q100" s="50" t="n">
        <f aca="false">O100/150</f>
        <v>0.898794606666667</v>
      </c>
      <c r="R100" s="51" t="n">
        <f aca="false">R99+C100-T100</f>
        <v>8873.47</v>
      </c>
      <c r="S100" s="52" t="n">
        <f aca="false">R100*D100</f>
        <v>10712.940331</v>
      </c>
      <c r="T100" s="52"/>
      <c r="U100" s="52"/>
      <c r="V100" s="53" t="n">
        <f aca="false">V99+U100</f>
        <v>3686.13</v>
      </c>
      <c r="W100" s="53" t="n">
        <f aca="false">V100+S100</f>
        <v>14399.070331</v>
      </c>
      <c r="X100" s="1" t="n">
        <f aca="false">X99+B100</f>
        <v>13815</v>
      </c>
      <c r="Y100" s="51" t="n">
        <f aca="false">W100-X100</f>
        <v>584.070330999997</v>
      </c>
      <c r="Z100" s="54" t="n">
        <f aca="false">W100/X100-1</f>
        <v>0.0422779826999635</v>
      </c>
      <c r="AA100" s="54" t="n">
        <f aca="false">S100/(X100-V100)-1</f>
        <v>0.0576639181863325</v>
      </c>
      <c r="AB100" s="55" t="n">
        <f aca="false">IF(E100-F100&lt;0,"达成",E100-F100)</f>
        <v>0.0250931791851856</v>
      </c>
    </row>
    <row r="101" customFormat="false" ht="16" hidden="false" customHeight="false" outlineLevel="0" collapsed="false">
      <c r="A101" s="43" t="s">
        <v>227</v>
      </c>
      <c r="B101" s="0" t="n">
        <v>135</v>
      </c>
      <c r="C101" s="44" t="n">
        <v>111.56</v>
      </c>
      <c r="D101" s="45" t="n">
        <v>1.2085</v>
      </c>
      <c r="E101" s="46" t="n">
        <f aca="false">10%*Q101+13%</f>
        <v>0.219880173333333</v>
      </c>
      <c r="F101" s="24" t="n">
        <f aca="false">IF(G101="",($F$1*C101-B101)/B101,H101/B101)</f>
        <v>0.193609362962963</v>
      </c>
      <c r="H101" s="4" t="n">
        <f aca="false">IF(G101="",$F$1*C101-B101,G101-B101)</f>
        <v>26.137264</v>
      </c>
      <c r="I101" s="0" t="s">
        <v>95</v>
      </c>
      <c r="J101" s="47" t="s">
        <v>228</v>
      </c>
      <c r="K101" s="48" t="n">
        <f aca="false">DATE(MID(J101,1,4),MID(J101,5,2),MID(J101,7,2))</f>
        <v>43619</v>
      </c>
      <c r="L101" s="48" t="str">
        <f aca="true">IF(LEN(J101) &gt; 15,DATE(MID(J101,12,4),MID(J101,16,2),MID(J101,18,2)),TEXT(TODAY(),"yyyy-mm-dd"))</f>
        <v>2020-01-02</v>
      </c>
      <c r="M101" s="30" t="n">
        <f aca="false">(L101-K101+1)*B101</f>
        <v>28890</v>
      </c>
      <c r="N101" s="31" t="n">
        <f aca="false">H101/M101*365</f>
        <v>0.330221577016268</v>
      </c>
      <c r="O101" s="49" t="n">
        <f aca="false">D101*C101</f>
        <v>134.82026</v>
      </c>
      <c r="P101" s="49" t="n">
        <f aca="false">B101-O101</f>
        <v>0.17974000000001</v>
      </c>
      <c r="Q101" s="50" t="n">
        <f aca="false">O101/150</f>
        <v>0.898801733333333</v>
      </c>
      <c r="R101" s="51" t="n">
        <f aca="false">R100+C101-T101</f>
        <v>8985.03</v>
      </c>
      <c r="S101" s="52" t="n">
        <f aca="false">R101*D101</f>
        <v>10858.408755</v>
      </c>
      <c r="T101" s="52"/>
      <c r="U101" s="52"/>
      <c r="V101" s="53" t="n">
        <f aca="false">V100+U101</f>
        <v>3686.13</v>
      </c>
      <c r="W101" s="53" t="n">
        <f aca="false">V101+S101</f>
        <v>14544.538755</v>
      </c>
      <c r="X101" s="1" t="n">
        <f aca="false">X100+B101</f>
        <v>13950</v>
      </c>
      <c r="Y101" s="51" t="n">
        <f aca="false">W101-X101</f>
        <v>594.538754999994</v>
      </c>
      <c r="Z101" s="54" t="n">
        <f aca="false">W101/X101-1</f>
        <v>0.0426192655913975</v>
      </c>
      <c r="AA101" s="54" t="n">
        <f aca="false">S101/(X101-V101)-1</f>
        <v>0.0579253980223828</v>
      </c>
      <c r="AB101" s="55" t="n">
        <f aca="false">IF(E101-F101&lt;0,"达成",E101-F101)</f>
        <v>0.0262708103703701</v>
      </c>
    </row>
    <row r="102" customFormat="false" ht="16" hidden="false" customHeight="false" outlineLevel="0" collapsed="false">
      <c r="A102" s="43" t="s">
        <v>229</v>
      </c>
      <c r="B102" s="0" t="n">
        <v>135</v>
      </c>
      <c r="C102" s="44" t="n">
        <v>112.53</v>
      </c>
      <c r="D102" s="45" t="n">
        <v>1.1981</v>
      </c>
      <c r="E102" s="46" t="n">
        <f aca="false">10%*Q102+13%</f>
        <v>0.219881462</v>
      </c>
      <c r="F102" s="24" t="n">
        <f aca="false">IF(G102="",($F$1*C102-B102)/B102,H102/B102)</f>
        <v>0.203987644444444</v>
      </c>
      <c r="H102" s="4" t="n">
        <f aca="false">IF(G102="",$F$1*C102-B102,G102-B102)</f>
        <v>27.538332</v>
      </c>
      <c r="I102" s="0" t="s">
        <v>95</v>
      </c>
      <c r="J102" s="47" t="s">
        <v>230</v>
      </c>
      <c r="K102" s="48" t="n">
        <f aca="false">DATE(MID(J102,1,4),MID(J102,5,2),MID(J102,7,2))</f>
        <v>43620</v>
      </c>
      <c r="L102" s="48" t="str">
        <f aca="true">IF(LEN(J102) &gt; 15,DATE(MID(J102,12,4),MID(J102,16,2),MID(J102,18,2)),TEXT(TODAY(),"yyyy-mm-dd"))</f>
        <v>2020-01-02</v>
      </c>
      <c r="M102" s="30" t="n">
        <f aca="false">(L102-K102+1)*B102</f>
        <v>28755</v>
      </c>
      <c r="N102" s="31" t="n">
        <f aca="false">H102/M102*365</f>
        <v>0.349556292123109</v>
      </c>
      <c r="O102" s="49" t="n">
        <f aca="false">D102*C102</f>
        <v>134.822193</v>
      </c>
      <c r="P102" s="49" t="n">
        <f aca="false">B102-O102</f>
        <v>0.177807000000001</v>
      </c>
      <c r="Q102" s="50" t="n">
        <f aca="false">O102/150</f>
        <v>0.89881462</v>
      </c>
      <c r="R102" s="51" t="n">
        <f aca="false">R101+C102-T102</f>
        <v>9097.56</v>
      </c>
      <c r="S102" s="52" t="n">
        <f aca="false">R102*D102</f>
        <v>10899.786636</v>
      </c>
      <c r="T102" s="52"/>
      <c r="U102" s="52"/>
      <c r="V102" s="53" t="n">
        <f aca="false">V101+U102</f>
        <v>3686.13</v>
      </c>
      <c r="W102" s="53" t="n">
        <f aca="false">V102+S102</f>
        <v>14585.916636</v>
      </c>
      <c r="X102" s="1" t="n">
        <f aca="false">X101+B102</f>
        <v>14085</v>
      </c>
      <c r="Y102" s="51" t="n">
        <f aca="false">W102-X102</f>
        <v>500.916635999996</v>
      </c>
      <c r="Z102" s="54" t="n">
        <f aca="false">W102/X102-1</f>
        <v>0.035563836421725</v>
      </c>
      <c r="AA102" s="54" t="n">
        <f aca="false">S102/(X102-V102)-1</f>
        <v>0.0481702950416725</v>
      </c>
      <c r="AB102" s="55" t="n">
        <f aca="false">IF(E102-F102&lt;0,"达成",E102-F102)</f>
        <v>0.0158938175555556</v>
      </c>
    </row>
    <row r="103" customFormat="false" ht="16" hidden="false" customHeight="false" outlineLevel="0" collapsed="false">
      <c r="A103" s="43" t="s">
        <v>231</v>
      </c>
      <c r="B103" s="0" t="n">
        <v>135</v>
      </c>
      <c r="C103" s="44" t="n">
        <v>112.54</v>
      </c>
      <c r="D103" s="45" t="n">
        <v>1.198</v>
      </c>
      <c r="E103" s="46" t="n">
        <f aca="false">10%*Q103+13%</f>
        <v>0.219881946666667</v>
      </c>
      <c r="F103" s="24" t="n">
        <f aca="false">IF(G103="",($F$1*C103-B103)/B103,H103/B103)</f>
        <v>0.204094637037037</v>
      </c>
      <c r="H103" s="4" t="n">
        <f aca="false">IF(G103="",$F$1*C103-B103,G103-B103)</f>
        <v>27.552776</v>
      </c>
      <c r="I103" s="0" t="s">
        <v>95</v>
      </c>
      <c r="J103" s="47" t="s">
        <v>232</v>
      </c>
      <c r="K103" s="48" t="n">
        <f aca="false">DATE(MID(J103,1,4),MID(J103,5,2),MID(J103,7,2))</f>
        <v>43621</v>
      </c>
      <c r="L103" s="48" t="str">
        <f aca="true">IF(LEN(J103) &gt; 15,DATE(MID(J103,12,4),MID(J103,16,2),MID(J103,18,2)),TEXT(TODAY(),"yyyy-mm-dd"))</f>
        <v>2020-01-02</v>
      </c>
      <c r="M103" s="30" t="n">
        <f aca="false">(L103-K103+1)*B103</f>
        <v>28620</v>
      </c>
      <c r="N103" s="31" t="n">
        <f aca="false">H103/M103*365</f>
        <v>0.351389351502446</v>
      </c>
      <c r="O103" s="49" t="n">
        <f aca="false">D103*C103</f>
        <v>134.82292</v>
      </c>
      <c r="P103" s="49" t="n">
        <f aca="false">B103-O103</f>
        <v>0.177079999999989</v>
      </c>
      <c r="Q103" s="50" t="n">
        <f aca="false">O103/150</f>
        <v>0.898819466666667</v>
      </c>
      <c r="R103" s="51" t="n">
        <f aca="false">R102+C103-T103</f>
        <v>9210.1</v>
      </c>
      <c r="S103" s="52" t="n">
        <f aca="false">R103*D103</f>
        <v>11033.6998</v>
      </c>
      <c r="T103" s="52"/>
      <c r="U103" s="52"/>
      <c r="V103" s="53" t="n">
        <f aca="false">V102+U103</f>
        <v>3686.13</v>
      </c>
      <c r="W103" s="53" t="n">
        <f aca="false">V103+S103</f>
        <v>14719.8298</v>
      </c>
      <c r="X103" s="1" t="n">
        <f aca="false">X102+B103</f>
        <v>14220</v>
      </c>
      <c r="Y103" s="51" t="n">
        <f aca="false">W103-X103</f>
        <v>499.829799999998</v>
      </c>
      <c r="Z103" s="54" t="n">
        <f aca="false">W103/X103-1</f>
        <v>0.0351497749648382</v>
      </c>
      <c r="AA103" s="54" t="n">
        <f aca="false">S103/(X103-V103)-1</f>
        <v>0.0474497786663399</v>
      </c>
      <c r="AB103" s="55" t="n">
        <f aca="false">IF(E103-F103&lt;0,"达成",E103-F103)</f>
        <v>0.01578730962963</v>
      </c>
    </row>
    <row r="104" customFormat="false" ht="16" hidden="false" customHeight="false" outlineLevel="0" collapsed="false">
      <c r="A104" s="43" t="s">
        <v>233</v>
      </c>
      <c r="B104" s="0" t="n">
        <v>135</v>
      </c>
      <c r="C104" s="44" t="n">
        <v>113.48</v>
      </c>
      <c r="D104" s="45" t="n">
        <v>1.1881</v>
      </c>
      <c r="E104" s="46" t="n">
        <f aca="false">10%*Q104+13%</f>
        <v>0.219883725333333</v>
      </c>
      <c r="F104" s="24" t="n">
        <f aca="false">IF(G104="",($F$1*C104-B104)/B104,H104/B104)</f>
        <v>0.214151940740741</v>
      </c>
      <c r="H104" s="4" t="n">
        <f aca="false">IF(G104="",$F$1*C104-B104,G104-B104)</f>
        <v>28.910512</v>
      </c>
      <c r="I104" s="0" t="s">
        <v>95</v>
      </c>
      <c r="J104" s="47" t="s">
        <v>234</v>
      </c>
      <c r="K104" s="48" t="n">
        <f aca="false">DATE(MID(J104,1,4),MID(J104,5,2),MID(J104,7,2))</f>
        <v>43622</v>
      </c>
      <c r="L104" s="48" t="str">
        <f aca="true">IF(LEN(J104) &gt; 15,DATE(MID(J104,12,4),MID(J104,16,2),MID(J104,18,2)),TEXT(TODAY(),"yyyy-mm-dd"))</f>
        <v>2020-01-02</v>
      </c>
      <c r="M104" s="30" t="n">
        <f aca="false">(L104-K104+1)*B104</f>
        <v>28485</v>
      </c>
      <c r="N104" s="31" t="n">
        <f aca="false">H104/M104*365</f>
        <v>0.370452409338248</v>
      </c>
      <c r="O104" s="49" t="n">
        <f aca="false">D104*C104</f>
        <v>134.825588</v>
      </c>
      <c r="P104" s="49" t="n">
        <f aca="false">B104-O104</f>
        <v>0.17441199999999</v>
      </c>
      <c r="Q104" s="50" t="n">
        <f aca="false">O104/150</f>
        <v>0.898837253333333</v>
      </c>
      <c r="R104" s="51" t="n">
        <f aca="false">R103+C104-T104</f>
        <v>9323.58</v>
      </c>
      <c r="S104" s="52" t="n">
        <f aca="false">R104*D104</f>
        <v>11077.345398</v>
      </c>
      <c r="T104" s="52"/>
      <c r="U104" s="52"/>
      <c r="V104" s="53" t="n">
        <f aca="false">V103+U104</f>
        <v>3686.13</v>
      </c>
      <c r="W104" s="53" t="n">
        <f aca="false">V104+S104</f>
        <v>14763.475398</v>
      </c>
      <c r="X104" s="1" t="n">
        <f aca="false">X103+B104</f>
        <v>14355</v>
      </c>
      <c r="Y104" s="51" t="n">
        <f aca="false">W104-X104</f>
        <v>408.475397999997</v>
      </c>
      <c r="Z104" s="54" t="n">
        <f aca="false">W104/X104-1</f>
        <v>0.0284552698014626</v>
      </c>
      <c r="AA104" s="54" t="n">
        <f aca="false">S104/(X104-V104)-1</f>
        <v>0.0382866599742988</v>
      </c>
      <c r="AB104" s="55" t="n">
        <f aca="false">IF(E104-F104&lt;0,"达成",E104-F104)</f>
        <v>0.00573178459259241</v>
      </c>
    </row>
    <row r="105" customFormat="false" ht="16" hidden="false" customHeight="false" outlineLevel="0" collapsed="false">
      <c r="A105" s="43" t="s">
        <v>235</v>
      </c>
      <c r="B105" s="0" t="n">
        <v>135</v>
      </c>
      <c r="C105" s="44" t="n">
        <v>112.13</v>
      </c>
      <c r="D105" s="45" t="n">
        <v>1.2024</v>
      </c>
      <c r="E105" s="46" t="n">
        <f aca="false">10%*Q105+13%</f>
        <v>0.219883408</v>
      </c>
      <c r="F105" s="24" t="n">
        <f aca="false">IF(G105="",($F$1*C105-B105)/B105,H105/B105)</f>
        <v>0.199707940740741</v>
      </c>
      <c r="H105" s="4" t="n">
        <f aca="false">IF(G105="",$F$1*C105-B105,G105-B105)</f>
        <v>26.960572</v>
      </c>
      <c r="I105" s="0" t="s">
        <v>95</v>
      </c>
      <c r="J105" s="47" t="s">
        <v>236</v>
      </c>
      <c r="K105" s="48" t="n">
        <f aca="false">DATE(MID(J105,1,4),MID(J105,5,2),MID(J105,7,2))</f>
        <v>43626</v>
      </c>
      <c r="L105" s="48" t="str">
        <f aca="true">IF(LEN(J105) &gt; 15,DATE(MID(J105,12,4),MID(J105,16,2),MID(J105,18,2)),TEXT(TODAY(),"yyyy-mm-dd"))</f>
        <v>2020-01-02</v>
      </c>
      <c r="M105" s="30" t="n">
        <f aca="false">(L105-K105+1)*B105</f>
        <v>27945</v>
      </c>
      <c r="N105" s="31" t="n">
        <f aca="false">H105/M105*365</f>
        <v>0.3521420211129</v>
      </c>
      <c r="O105" s="49" t="n">
        <f aca="false">D105*C105</f>
        <v>134.825112</v>
      </c>
      <c r="P105" s="49" t="n">
        <f aca="false">B105-O105</f>
        <v>0.17488800000001</v>
      </c>
      <c r="Q105" s="50" t="n">
        <f aca="false">O105/150</f>
        <v>0.89883408</v>
      </c>
      <c r="R105" s="51" t="n">
        <f aca="false">R104+C105-T105</f>
        <v>9435.71</v>
      </c>
      <c r="S105" s="52" t="n">
        <f aca="false">R105*D105</f>
        <v>11345.497704</v>
      </c>
      <c r="T105" s="52"/>
      <c r="U105" s="52"/>
      <c r="V105" s="53" t="n">
        <f aca="false">V104+U105</f>
        <v>3686.13</v>
      </c>
      <c r="W105" s="53" t="n">
        <f aca="false">V105+S105</f>
        <v>15031.627704</v>
      </c>
      <c r="X105" s="1" t="n">
        <f aca="false">X104+B105</f>
        <v>14490</v>
      </c>
      <c r="Y105" s="51" t="n">
        <f aca="false">W105-X105</f>
        <v>541.627703999995</v>
      </c>
      <c r="Z105" s="54" t="n">
        <f aca="false">W105/X105-1</f>
        <v>0.037379413664596</v>
      </c>
      <c r="AA105" s="54" t="n">
        <f aca="false">S105/(X105-V105)-1</f>
        <v>0.0501327490982393</v>
      </c>
      <c r="AB105" s="55" t="n">
        <f aca="false">IF(E105-F105&lt;0,"达成",E105-F105)</f>
        <v>0.0201754672592594</v>
      </c>
    </row>
    <row r="106" customFormat="false" ht="16" hidden="false" customHeight="false" outlineLevel="0" collapsed="false">
      <c r="A106" s="43" t="s">
        <v>237</v>
      </c>
      <c r="B106" s="0" t="n">
        <v>135</v>
      </c>
      <c r="C106" s="44" t="n">
        <v>108.93</v>
      </c>
      <c r="D106" s="45" t="n">
        <v>1.2378</v>
      </c>
      <c r="E106" s="46" t="n">
        <f aca="false">10%*Q106+13%</f>
        <v>0.219889036</v>
      </c>
      <c r="F106" s="24" t="n">
        <f aca="false">IF(G106="",($F$1*C106-B106)/B106,H106/B106)</f>
        <v>0.165470311111111</v>
      </c>
      <c r="H106" s="4" t="n">
        <f aca="false">IF(G106="",$F$1*C106-B106,G106-B106)</f>
        <v>22.338492</v>
      </c>
      <c r="I106" s="0" t="s">
        <v>95</v>
      </c>
      <c r="J106" s="47" t="s">
        <v>238</v>
      </c>
      <c r="K106" s="48" t="n">
        <f aca="false">DATE(MID(J106,1,4),MID(J106,5,2),MID(J106,7,2))</f>
        <v>43627</v>
      </c>
      <c r="L106" s="48" t="str">
        <f aca="true">IF(LEN(J106) &gt; 15,DATE(MID(J106,12,4),MID(J106,16,2),MID(J106,18,2)),TEXT(TODAY(),"yyyy-mm-dd"))</f>
        <v>2020-01-02</v>
      </c>
      <c r="M106" s="30" t="n">
        <f aca="false">(L106-K106+1)*B106</f>
        <v>27810</v>
      </c>
      <c r="N106" s="31" t="n">
        <f aca="false">H106/M106*365</f>
        <v>0.293187687162891</v>
      </c>
      <c r="O106" s="49" t="n">
        <f aca="false">D106*C106</f>
        <v>134.833554</v>
      </c>
      <c r="P106" s="49" t="n">
        <f aca="false">B106-O106</f>
        <v>0.166445999999979</v>
      </c>
      <c r="Q106" s="50" t="n">
        <f aca="false">O106/150</f>
        <v>0.89889036</v>
      </c>
      <c r="R106" s="51" t="n">
        <f aca="false">R105+C106-T106</f>
        <v>9544.64</v>
      </c>
      <c r="S106" s="52" t="n">
        <f aca="false">R106*D106</f>
        <v>11814.355392</v>
      </c>
      <c r="T106" s="52"/>
      <c r="U106" s="52"/>
      <c r="V106" s="53" t="n">
        <f aca="false">V105+U106</f>
        <v>3686.13</v>
      </c>
      <c r="W106" s="53" t="n">
        <f aca="false">V106+S106</f>
        <v>15500.485392</v>
      </c>
      <c r="X106" s="1" t="n">
        <f aca="false">X105+B106</f>
        <v>14625</v>
      </c>
      <c r="Y106" s="51" t="n">
        <f aca="false">W106-X106</f>
        <v>875.485391999997</v>
      </c>
      <c r="Z106" s="54" t="n">
        <f aca="false">W106/X106-1</f>
        <v>0.0598622490256409</v>
      </c>
      <c r="AA106" s="54" t="n">
        <f aca="false">S106/(X106-V106)-1</f>
        <v>0.0800343538226522</v>
      </c>
      <c r="AB106" s="55" t="n">
        <f aca="false">IF(E106-F106&lt;0,"达成",E106-F106)</f>
        <v>0.0544187248888889</v>
      </c>
    </row>
    <row r="107" customFormat="false" ht="16" hidden="false" customHeight="false" outlineLevel="0" collapsed="false">
      <c r="A107" s="43" t="s">
        <v>239</v>
      </c>
      <c r="B107" s="0" t="n">
        <v>135</v>
      </c>
      <c r="C107" s="44" t="n">
        <v>109.7</v>
      </c>
      <c r="D107" s="45" t="n">
        <v>1.2291</v>
      </c>
      <c r="E107" s="46" t="n">
        <f aca="false">10%*Q107+13%</f>
        <v>0.21988818</v>
      </c>
      <c r="F107" s="24" t="n">
        <f aca="false">IF(G107="",($F$1*C107-B107)/B107,H107/B107)</f>
        <v>0.173708740740741</v>
      </c>
      <c r="H107" s="4" t="n">
        <f aca="false">IF(G107="",$F$1*C107-B107,G107-B107)</f>
        <v>23.45068</v>
      </c>
      <c r="I107" s="0" t="s">
        <v>95</v>
      </c>
      <c r="J107" s="47" t="s">
        <v>240</v>
      </c>
      <c r="K107" s="48" t="n">
        <f aca="false">DATE(MID(J107,1,4),MID(J107,5,2),MID(J107,7,2))</f>
        <v>43628</v>
      </c>
      <c r="L107" s="48" t="str">
        <f aca="true">IF(LEN(J107) &gt; 15,DATE(MID(J107,12,4),MID(J107,16,2),MID(J107,18,2)),TEXT(TODAY(),"yyyy-mm-dd"))</f>
        <v>2020-01-02</v>
      </c>
      <c r="M107" s="30" t="n">
        <f aca="false">(L107-K107+1)*B107</f>
        <v>27675</v>
      </c>
      <c r="N107" s="31" t="n">
        <f aca="false">H107/M107*365</f>
        <v>0.309286294489612</v>
      </c>
      <c r="O107" s="49" t="n">
        <f aca="false">D107*C107</f>
        <v>134.83227</v>
      </c>
      <c r="P107" s="49" t="n">
        <f aca="false">B107-O107</f>
        <v>0.167729999999978</v>
      </c>
      <c r="Q107" s="50" t="n">
        <f aca="false">O107/150</f>
        <v>0.8988818</v>
      </c>
      <c r="R107" s="51" t="n">
        <f aca="false">R106+C107-T107</f>
        <v>9654.34</v>
      </c>
      <c r="S107" s="52" t="n">
        <f aca="false">R107*D107</f>
        <v>11866.149294</v>
      </c>
      <c r="T107" s="52"/>
      <c r="U107" s="52"/>
      <c r="V107" s="53" t="n">
        <f aca="false">V106+U107</f>
        <v>3686.13</v>
      </c>
      <c r="W107" s="53" t="n">
        <f aca="false">V107+S107</f>
        <v>15552.279294</v>
      </c>
      <c r="X107" s="1" t="n">
        <f aca="false">X106+B107</f>
        <v>14760</v>
      </c>
      <c r="Y107" s="51" t="n">
        <f aca="false">W107-X107</f>
        <v>792.279293999998</v>
      </c>
      <c r="Z107" s="54" t="n">
        <f aca="false">W107/X107-1</f>
        <v>0.0536774589430893</v>
      </c>
      <c r="AA107" s="54" t="n">
        <f aca="false">S107/(X107-V107)-1</f>
        <v>0.0715449336139939</v>
      </c>
      <c r="AB107" s="55" t="n">
        <f aca="false">IF(E107-F107&lt;0,"达成",E107-F107)</f>
        <v>0.0461794392592592</v>
      </c>
    </row>
    <row r="108" customFormat="false" ht="16" hidden="false" customHeight="false" outlineLevel="0" collapsed="false">
      <c r="A108" s="43" t="s">
        <v>241</v>
      </c>
      <c r="B108" s="0" t="n">
        <v>135</v>
      </c>
      <c r="C108" s="44" t="n">
        <v>109.88</v>
      </c>
      <c r="D108" s="45" t="n">
        <v>1.2274</v>
      </c>
      <c r="E108" s="46" t="n">
        <f aca="false">10%*Q108+13%</f>
        <v>0.219911141333333</v>
      </c>
      <c r="F108" s="24" t="n">
        <f aca="false">IF(G108="",($F$1*C108-B108)/B108,H108/B108)</f>
        <v>0.175634607407407</v>
      </c>
      <c r="H108" s="4" t="n">
        <f aca="false">IF(G108="",$F$1*C108-B108,G108-B108)</f>
        <v>23.710672</v>
      </c>
      <c r="I108" s="0" t="s">
        <v>95</v>
      </c>
      <c r="J108" s="47" t="s">
        <v>242</v>
      </c>
      <c r="K108" s="48" t="n">
        <f aca="false">DATE(MID(J108,1,4),MID(J108,5,2),MID(J108,7,2))</f>
        <v>43629</v>
      </c>
      <c r="L108" s="48" t="str">
        <f aca="true">IF(LEN(J108) &gt; 15,DATE(MID(J108,12,4),MID(J108,16,2),MID(J108,18,2)),TEXT(TODAY(),"yyyy-mm-dd"))</f>
        <v>2020-01-02</v>
      </c>
      <c r="M108" s="30" t="n">
        <f aca="false">(L108-K108+1)*B108</f>
        <v>27540</v>
      </c>
      <c r="N108" s="31" t="n">
        <f aca="false">H108/M108*365</f>
        <v>0.314248194625998</v>
      </c>
      <c r="O108" s="49" t="n">
        <f aca="false">D108*C108</f>
        <v>134.866712</v>
      </c>
      <c r="P108" s="49" t="n">
        <f aca="false">B108-O108</f>
        <v>0.133287999999993</v>
      </c>
      <c r="Q108" s="50" t="n">
        <f aca="false">O108/150</f>
        <v>0.899111413333333</v>
      </c>
      <c r="R108" s="51" t="n">
        <f aca="false">R107+C108-T108</f>
        <v>9764.22</v>
      </c>
      <c r="S108" s="52" t="n">
        <f aca="false">R108*D108</f>
        <v>11984.603628</v>
      </c>
      <c r="T108" s="52"/>
      <c r="U108" s="52"/>
      <c r="V108" s="53" t="n">
        <f aca="false">V107+U108</f>
        <v>3686.13</v>
      </c>
      <c r="W108" s="53" t="n">
        <f aca="false">V108+S108</f>
        <v>15670.733628</v>
      </c>
      <c r="X108" s="1" t="n">
        <f aca="false">X107+B108</f>
        <v>14895</v>
      </c>
      <c r="Y108" s="51" t="n">
        <f aca="false">W108-X108</f>
        <v>775.733627999996</v>
      </c>
      <c r="Z108" s="54" t="n">
        <f aca="false">W108/X108-1</f>
        <v>0.0520801361530712</v>
      </c>
      <c r="AA108" s="54" t="n">
        <f aca="false">S108/(X108-V108)-1</f>
        <v>0.0692071215028809</v>
      </c>
      <c r="AB108" s="55" t="n">
        <f aca="false">IF(E108-F108&lt;0,"达成",E108-F108)</f>
        <v>0.0442765339259257</v>
      </c>
    </row>
    <row r="109" customFormat="false" ht="16" hidden="false" customHeight="false" outlineLevel="0" collapsed="false">
      <c r="A109" s="43" t="s">
        <v>243</v>
      </c>
      <c r="B109" s="0" t="n">
        <v>135</v>
      </c>
      <c r="C109" s="44" t="n">
        <v>110.64</v>
      </c>
      <c r="D109" s="45" t="n">
        <v>1.2186</v>
      </c>
      <c r="E109" s="46" t="n">
        <f aca="false">10%*Q109+13%</f>
        <v>0.219883936</v>
      </c>
      <c r="F109" s="24" t="n">
        <f aca="false">IF(G109="",($F$1*C109-B109)/B109,H109/B109)</f>
        <v>0.183766044444444</v>
      </c>
      <c r="H109" s="4" t="n">
        <f aca="false">IF(G109="",$F$1*C109-B109,G109-B109)</f>
        <v>24.808416</v>
      </c>
      <c r="I109" s="0" t="s">
        <v>95</v>
      </c>
      <c r="J109" s="47" t="s">
        <v>244</v>
      </c>
      <c r="K109" s="48" t="n">
        <f aca="false">DATE(MID(J109,1,4),MID(J109,5,2),MID(J109,7,2))</f>
        <v>43630</v>
      </c>
      <c r="L109" s="48" t="str">
        <f aca="true">IF(LEN(J109) &gt; 15,DATE(MID(J109,12,4),MID(J109,16,2),MID(J109,18,2)),TEXT(TODAY(),"yyyy-mm-dd"))</f>
        <v>2020-01-02</v>
      </c>
      <c r="M109" s="30" t="n">
        <f aca="false">(L109-K109+1)*B109</f>
        <v>27405</v>
      </c>
      <c r="N109" s="31" t="n">
        <f aca="false">H109/M109*365</f>
        <v>0.330416779419814</v>
      </c>
      <c r="O109" s="49" t="n">
        <f aca="false">D109*C109</f>
        <v>134.825904</v>
      </c>
      <c r="P109" s="49" t="n">
        <f aca="false">B109-O109</f>
        <v>0.17409600000002</v>
      </c>
      <c r="Q109" s="50" t="n">
        <f aca="false">O109/150</f>
        <v>0.89883936</v>
      </c>
      <c r="R109" s="51" t="n">
        <f aca="false">R108+C109-T109</f>
        <v>9874.86</v>
      </c>
      <c r="S109" s="52" t="n">
        <f aca="false">R109*D109</f>
        <v>12033.504396</v>
      </c>
      <c r="T109" s="52"/>
      <c r="U109" s="52"/>
      <c r="V109" s="53" t="n">
        <f aca="false">V108+U109</f>
        <v>3686.13</v>
      </c>
      <c r="W109" s="53" t="n">
        <f aca="false">V109+S109</f>
        <v>15719.634396</v>
      </c>
      <c r="X109" s="1" t="n">
        <f aca="false">X108+B109</f>
        <v>15030</v>
      </c>
      <c r="Y109" s="51" t="n">
        <f aca="false">W109-X109</f>
        <v>689.634395999994</v>
      </c>
      <c r="Z109" s="54" t="n">
        <f aca="false">W109/X109-1</f>
        <v>0.0458838586826342</v>
      </c>
      <c r="AA109" s="54" t="n">
        <f aca="false">S109/(X109-V109)-1</f>
        <v>0.0607935736217</v>
      </c>
      <c r="AB109" s="55" t="n">
        <f aca="false">IF(E109-F109&lt;0,"达成",E109-F109)</f>
        <v>0.0361178915555556</v>
      </c>
    </row>
    <row r="110" customFormat="false" ht="16" hidden="false" customHeight="false" outlineLevel="0" collapsed="false">
      <c r="A110" s="43" t="s">
        <v>245</v>
      </c>
      <c r="B110" s="0" t="n">
        <v>135</v>
      </c>
      <c r="C110" s="44" t="n">
        <v>110.66</v>
      </c>
      <c r="D110" s="45" t="n">
        <v>1.2184</v>
      </c>
      <c r="E110" s="46" t="n">
        <f aca="false">10%*Q110+13%</f>
        <v>0.219885429333333</v>
      </c>
      <c r="F110" s="24" t="n">
        <f aca="false">IF(G110="",($F$1*C110-B110)/B110,H110/B110)</f>
        <v>0.18398002962963</v>
      </c>
      <c r="H110" s="4" t="n">
        <f aca="false">IF(G110="",$F$1*C110-B110,G110-B110)</f>
        <v>24.837304</v>
      </c>
      <c r="I110" s="0" t="s">
        <v>95</v>
      </c>
      <c r="J110" s="47" t="s">
        <v>246</v>
      </c>
      <c r="K110" s="48" t="n">
        <f aca="false">DATE(MID(J110,1,4),MID(J110,5,2),MID(J110,7,2))</f>
        <v>43633</v>
      </c>
      <c r="L110" s="48" t="str">
        <f aca="true">IF(LEN(J110) &gt; 15,DATE(MID(J110,12,4),MID(J110,16,2),MID(J110,18,2)),TEXT(TODAY(),"yyyy-mm-dd"))</f>
        <v>2020-01-02</v>
      </c>
      <c r="M110" s="30" t="n">
        <f aca="false">(L110-K110+1)*B110</f>
        <v>27000</v>
      </c>
      <c r="N110" s="31" t="n">
        <f aca="false">H110/M110*365</f>
        <v>0.335763554074074</v>
      </c>
      <c r="O110" s="49" t="n">
        <f aca="false">D110*C110</f>
        <v>134.828144</v>
      </c>
      <c r="P110" s="49" t="n">
        <f aca="false">B110-O110</f>
        <v>0.17185600000002</v>
      </c>
      <c r="Q110" s="50" t="n">
        <f aca="false">O110/150</f>
        <v>0.898854293333333</v>
      </c>
      <c r="R110" s="51" t="n">
        <f aca="false">R109+C110-T110</f>
        <v>9985.52</v>
      </c>
      <c r="S110" s="52" t="n">
        <f aca="false">R110*D110</f>
        <v>12166.357568</v>
      </c>
      <c r="T110" s="52"/>
      <c r="U110" s="52"/>
      <c r="V110" s="53" t="n">
        <f aca="false">V109+U110</f>
        <v>3686.13</v>
      </c>
      <c r="W110" s="53" t="n">
        <f aca="false">V110+S110</f>
        <v>15852.487568</v>
      </c>
      <c r="X110" s="1" t="n">
        <f aca="false">X109+B110</f>
        <v>15165</v>
      </c>
      <c r="Y110" s="51" t="n">
        <f aca="false">W110-X110</f>
        <v>687.487567999995</v>
      </c>
      <c r="Z110" s="54" t="n">
        <f aca="false">W110/X110-1</f>
        <v>0.0453338323771839</v>
      </c>
      <c r="AA110" s="54" t="n">
        <f aca="false">S110/(X110-V110)-1</f>
        <v>0.0598915719055966</v>
      </c>
      <c r="AB110" s="55" t="n">
        <f aca="false">IF(E110-F110&lt;0,"达成",E110-F110)</f>
        <v>0.0359053997037035</v>
      </c>
    </row>
    <row r="111" customFormat="false" ht="16" hidden="false" customHeight="false" outlineLevel="0" collapsed="false">
      <c r="A111" s="43" t="s">
        <v>247</v>
      </c>
      <c r="B111" s="0" t="n">
        <v>135</v>
      </c>
      <c r="C111" s="44" t="n">
        <v>110.3</v>
      </c>
      <c r="D111" s="45" t="n">
        <v>1.2223</v>
      </c>
      <c r="E111" s="46" t="n">
        <f aca="false">10%*Q111+13%</f>
        <v>0.219879793333333</v>
      </c>
      <c r="F111" s="24" t="n">
        <f aca="false">IF(G111="",($F$1*C111-B111)/B111,H111/B111)</f>
        <v>0.180128296296296</v>
      </c>
      <c r="H111" s="4" t="n">
        <f aca="false">IF(G111="",$F$1*C111-B111,G111-B111)</f>
        <v>24.31732</v>
      </c>
      <c r="I111" s="0" t="s">
        <v>95</v>
      </c>
      <c r="J111" s="47" t="s">
        <v>248</v>
      </c>
      <c r="K111" s="48" t="n">
        <f aca="false">DATE(MID(J111,1,4),MID(J111,5,2),MID(J111,7,2))</f>
        <v>43634</v>
      </c>
      <c r="L111" s="48" t="str">
        <f aca="true">IF(LEN(J111) &gt; 15,DATE(MID(J111,12,4),MID(J111,16,2),MID(J111,18,2)),TEXT(TODAY(),"yyyy-mm-dd"))</f>
        <v>2020-01-02</v>
      </c>
      <c r="M111" s="30" t="n">
        <f aca="false">(L111-K111+1)*B111</f>
        <v>26865</v>
      </c>
      <c r="N111" s="31" t="n">
        <f aca="false">H111/M111*365</f>
        <v>0.330386071096222</v>
      </c>
      <c r="O111" s="49" t="n">
        <f aca="false">D111*C111</f>
        <v>134.81969</v>
      </c>
      <c r="P111" s="49" t="n">
        <f aca="false">B111-O111</f>
        <v>0.18031000000002</v>
      </c>
      <c r="Q111" s="50" t="n">
        <f aca="false">O111/150</f>
        <v>0.898797933333333</v>
      </c>
      <c r="R111" s="51" t="n">
        <f aca="false">R110+C111-T111</f>
        <v>10095.82</v>
      </c>
      <c r="S111" s="52" t="n">
        <f aca="false">R111*D111</f>
        <v>12340.120786</v>
      </c>
      <c r="T111" s="52"/>
      <c r="U111" s="52"/>
      <c r="V111" s="53" t="n">
        <f aca="false">V110+U111</f>
        <v>3686.13</v>
      </c>
      <c r="W111" s="53" t="n">
        <f aca="false">V111+S111</f>
        <v>16026.250786</v>
      </c>
      <c r="X111" s="1" t="n">
        <f aca="false">X110+B111</f>
        <v>15300</v>
      </c>
      <c r="Y111" s="51" t="n">
        <f aca="false">W111-X111</f>
        <v>726.250785999993</v>
      </c>
      <c r="Z111" s="54" t="n">
        <f aca="false">W111/X111-1</f>
        <v>0.0474673716339864</v>
      </c>
      <c r="AA111" s="54" t="n">
        <f aca="false">S111/(X111-V111)-1</f>
        <v>0.0625330562508444</v>
      </c>
      <c r="AB111" s="55" t="n">
        <f aca="false">IF(E111-F111&lt;0,"达成",E111-F111)</f>
        <v>0.0397514970370368</v>
      </c>
    </row>
    <row r="112" customFormat="false" ht="16" hidden="false" customHeight="false" outlineLevel="0" collapsed="false">
      <c r="A112" s="43" t="s">
        <v>249</v>
      </c>
      <c r="B112" s="0" t="n">
        <v>135</v>
      </c>
      <c r="C112" s="44" t="n">
        <v>108.75</v>
      </c>
      <c r="D112" s="45" t="n">
        <v>1.2397</v>
      </c>
      <c r="E112" s="46" t="n">
        <f aca="false">10%*Q112+13%</f>
        <v>0.21987825</v>
      </c>
      <c r="F112" s="24" t="n">
        <f aca="false">IF(G112="",($F$1*C112-B112)/B112,H112/B112)</f>
        <v>0.163544444444444</v>
      </c>
      <c r="H112" s="4" t="n">
        <f aca="false">IF(G112="",$F$1*C112-B112,G112-B112)</f>
        <v>22.0785</v>
      </c>
      <c r="I112" s="0" t="s">
        <v>95</v>
      </c>
      <c r="J112" s="47" t="s">
        <v>250</v>
      </c>
      <c r="K112" s="48" t="n">
        <f aca="false">DATE(MID(J112,1,4),MID(J112,5,2),MID(J112,7,2))</f>
        <v>43635</v>
      </c>
      <c r="L112" s="48" t="str">
        <f aca="true">IF(LEN(J112) &gt; 15,DATE(MID(J112,12,4),MID(J112,16,2),MID(J112,18,2)),TEXT(TODAY(),"yyyy-mm-dd"))</f>
        <v>2020-01-02</v>
      </c>
      <c r="M112" s="30" t="n">
        <f aca="false">(L112-K112+1)*B112</f>
        <v>26730</v>
      </c>
      <c r="N112" s="31" t="n">
        <f aca="false">H112/M112*365</f>
        <v>0.301483445566779</v>
      </c>
      <c r="O112" s="49" t="n">
        <f aca="false">D112*C112</f>
        <v>134.817375</v>
      </c>
      <c r="P112" s="49" t="n">
        <f aca="false">B112-O112</f>
        <v>0.182625000000002</v>
      </c>
      <c r="Q112" s="50" t="n">
        <f aca="false">O112/150</f>
        <v>0.8987825</v>
      </c>
      <c r="R112" s="51" t="n">
        <f aca="false">R111+C112-T112</f>
        <v>10204.57</v>
      </c>
      <c r="S112" s="52" t="n">
        <f aca="false">R112*D112</f>
        <v>12650.605429</v>
      </c>
      <c r="T112" s="52"/>
      <c r="U112" s="52"/>
      <c r="V112" s="53" t="n">
        <f aca="false">V111+U112</f>
        <v>3686.13</v>
      </c>
      <c r="W112" s="53" t="n">
        <f aca="false">V112+S112</f>
        <v>16336.735429</v>
      </c>
      <c r="X112" s="1" t="n">
        <f aca="false">X111+B112</f>
        <v>15435</v>
      </c>
      <c r="Y112" s="51" t="n">
        <f aca="false">W112-X112</f>
        <v>901.735428999995</v>
      </c>
      <c r="Z112" s="54" t="n">
        <f aca="false">W112/X112-1</f>
        <v>0.058421472562358</v>
      </c>
      <c r="AA112" s="54" t="n">
        <f aca="false">S112/(X112-V112)-1</f>
        <v>0.07675082190883</v>
      </c>
      <c r="AB112" s="55" t="n">
        <f aca="false">IF(E112-F112&lt;0,"达成",E112-F112)</f>
        <v>0.0563338055555556</v>
      </c>
    </row>
    <row r="113" customFormat="false" ht="16" hidden="false" customHeight="false" outlineLevel="0" collapsed="false">
      <c r="A113" s="43" t="s">
        <v>251</v>
      </c>
      <c r="B113" s="0" t="n">
        <v>135</v>
      </c>
      <c r="C113" s="44" t="n">
        <v>105.71</v>
      </c>
      <c r="D113" s="45" t="n">
        <v>1.2755</v>
      </c>
      <c r="E113" s="46" t="n">
        <f aca="false">10%*Q113+13%</f>
        <v>0.219888736666667</v>
      </c>
      <c r="F113" s="24" t="n">
        <f aca="false">IF(G113="",($F$1*C113-B113)/B113,H113/B113)</f>
        <v>0.131018696296296</v>
      </c>
      <c r="H113" s="4" t="n">
        <f aca="false">IF(G113="",$F$1*C113-B113,G113-B113)</f>
        <v>17.687524</v>
      </c>
      <c r="I113" s="0" t="s">
        <v>95</v>
      </c>
      <c r="J113" s="47" t="s">
        <v>252</v>
      </c>
      <c r="K113" s="48" t="n">
        <f aca="false">DATE(MID(J113,1,4),MID(J113,5,2),MID(J113,7,2))</f>
        <v>43636</v>
      </c>
      <c r="L113" s="48" t="str">
        <f aca="true">IF(LEN(J113) &gt; 15,DATE(MID(J113,12,4),MID(J113,16,2),MID(J113,18,2)),TEXT(TODAY(),"yyyy-mm-dd"))</f>
        <v>2020-01-02</v>
      </c>
      <c r="M113" s="30" t="n">
        <f aca="false">(L113-K113+1)*B113</f>
        <v>26595</v>
      </c>
      <c r="N113" s="31" t="n">
        <f aca="false">H113/M113*365</f>
        <v>0.242750376386538</v>
      </c>
      <c r="O113" s="49" t="n">
        <f aca="false">D113*C113</f>
        <v>134.833105</v>
      </c>
      <c r="P113" s="49" t="n">
        <f aca="false">B113-O113</f>
        <v>0.166895000000011</v>
      </c>
      <c r="Q113" s="50" t="n">
        <f aca="false">O113/150</f>
        <v>0.898887366666667</v>
      </c>
      <c r="R113" s="51" t="n">
        <f aca="false">R112+C113-T113</f>
        <v>10310.28</v>
      </c>
      <c r="S113" s="52" t="n">
        <f aca="false">R113*D113</f>
        <v>13150.76214</v>
      </c>
      <c r="T113" s="52"/>
      <c r="U113" s="52"/>
      <c r="V113" s="53" t="n">
        <f aca="false">V112+U113</f>
        <v>3686.13</v>
      </c>
      <c r="W113" s="53" t="n">
        <f aca="false">V113+S113</f>
        <v>16836.89214</v>
      </c>
      <c r="X113" s="1" t="n">
        <f aca="false">X112+B113</f>
        <v>15570</v>
      </c>
      <c r="Y113" s="51" t="n">
        <f aca="false">W113-X113</f>
        <v>1266.89214</v>
      </c>
      <c r="Z113" s="54" t="n">
        <f aca="false">W113/X113-1</f>
        <v>0.0813675105973022</v>
      </c>
      <c r="AA113" s="54" t="n">
        <f aca="false">S113/(X113-V113)-1</f>
        <v>0.10660602480505</v>
      </c>
      <c r="AB113" s="55" t="n">
        <f aca="false">IF(E113-F113&lt;0,"达成",E113-F113)</f>
        <v>0.088870040370371</v>
      </c>
    </row>
    <row r="114" customFormat="false" ht="16" hidden="false" customHeight="false" outlineLevel="0" collapsed="false">
      <c r="A114" s="43" t="s">
        <v>253</v>
      </c>
      <c r="B114" s="0" t="n">
        <v>135</v>
      </c>
      <c r="C114" s="44" t="n">
        <v>105.57</v>
      </c>
      <c r="D114" s="45" t="n">
        <v>1.2772</v>
      </c>
      <c r="E114" s="46" t="n">
        <f aca="false">10%*Q114+13%</f>
        <v>0.219889336</v>
      </c>
      <c r="F114" s="24" t="n">
        <f aca="false">IF(G114="",($F$1*C114-B114)/B114,H114/B114)</f>
        <v>0.1295208</v>
      </c>
      <c r="H114" s="4" t="n">
        <f aca="false">IF(G114="",$F$1*C114-B114,G114-B114)</f>
        <v>17.485308</v>
      </c>
      <c r="I114" s="0" t="s">
        <v>95</v>
      </c>
      <c r="J114" s="47" t="s">
        <v>254</v>
      </c>
      <c r="K114" s="48" t="n">
        <f aca="false">DATE(MID(J114,1,4),MID(J114,5,2),MID(J114,7,2))</f>
        <v>43637</v>
      </c>
      <c r="L114" s="48" t="str">
        <f aca="true">IF(LEN(J114) &gt; 15,DATE(MID(J114,12,4),MID(J114,16,2),MID(J114,18,2)),TEXT(TODAY(),"yyyy-mm-dd"))</f>
        <v>2020-01-02</v>
      </c>
      <c r="M114" s="30" t="n">
        <f aca="false">(L114-K114+1)*B114</f>
        <v>26460</v>
      </c>
      <c r="N114" s="31" t="n">
        <f aca="false">H114/M114*365</f>
        <v>0.241199448979591</v>
      </c>
      <c r="O114" s="49" t="n">
        <f aca="false">D114*C114</f>
        <v>134.834004</v>
      </c>
      <c r="P114" s="49" t="n">
        <f aca="false">B114-O114</f>
        <v>0.165996000000007</v>
      </c>
      <c r="Q114" s="50" t="n">
        <f aca="false">O114/150</f>
        <v>0.89889336</v>
      </c>
      <c r="R114" s="51" t="n">
        <f aca="false">R113+C114-T114</f>
        <v>10415.85</v>
      </c>
      <c r="S114" s="52" t="n">
        <f aca="false">R114*D114</f>
        <v>13303.12362</v>
      </c>
      <c r="T114" s="52"/>
      <c r="U114" s="52"/>
      <c r="V114" s="53" t="n">
        <f aca="false">V113+U114</f>
        <v>3686.13</v>
      </c>
      <c r="W114" s="53" t="n">
        <f aca="false">V114+S114</f>
        <v>16989.25362</v>
      </c>
      <c r="X114" s="1" t="n">
        <f aca="false">X113+B114</f>
        <v>15705</v>
      </c>
      <c r="Y114" s="51" t="n">
        <f aca="false">W114-X114</f>
        <v>1284.25361999999</v>
      </c>
      <c r="Z114" s="54" t="n">
        <f aca="false">W114/X114-1</f>
        <v>0.0817735510983759</v>
      </c>
      <c r="AA114" s="54" t="n">
        <f aca="false">S114/(X114-V114)-1</f>
        <v>0.106853108486904</v>
      </c>
      <c r="AB114" s="55" t="n">
        <f aca="false">IF(E114-F114&lt;0,"达成",E114-F114)</f>
        <v>0.0903685360000002</v>
      </c>
    </row>
    <row r="115" customFormat="false" ht="16" hidden="false" customHeight="false" outlineLevel="0" collapsed="false">
      <c r="A115" s="43" t="s">
        <v>255</v>
      </c>
      <c r="B115" s="0" t="n">
        <v>135</v>
      </c>
      <c r="C115" s="44" t="n">
        <v>105.37</v>
      </c>
      <c r="D115" s="45" t="n">
        <v>1.2796</v>
      </c>
      <c r="E115" s="46" t="n">
        <f aca="false">10%*Q115+13%</f>
        <v>0.219887634666667</v>
      </c>
      <c r="F115" s="24" t="n">
        <f aca="false">IF(G115="",($F$1*C115-B115)/B115,H115/B115)</f>
        <v>0.127380948148148</v>
      </c>
      <c r="H115" s="4" t="n">
        <f aca="false">IF(G115="",$F$1*C115-B115,G115-B115)</f>
        <v>17.196428</v>
      </c>
      <c r="I115" s="0" t="s">
        <v>95</v>
      </c>
      <c r="J115" s="47" t="s">
        <v>256</v>
      </c>
      <c r="K115" s="48" t="n">
        <f aca="false">DATE(MID(J115,1,4),MID(J115,5,2),MID(J115,7,2))</f>
        <v>43640</v>
      </c>
      <c r="L115" s="48" t="str">
        <f aca="true">IF(LEN(J115) &gt; 15,DATE(MID(J115,12,4),MID(J115,16,2),MID(J115,18,2)),TEXT(TODAY(),"yyyy-mm-dd"))</f>
        <v>2020-01-02</v>
      </c>
      <c r="M115" s="30" t="n">
        <f aca="false">(L115-K115+1)*B115</f>
        <v>26055</v>
      </c>
      <c r="N115" s="31" t="n">
        <f aca="false">H115/M115*365</f>
        <v>0.240901793129917</v>
      </c>
      <c r="O115" s="49" t="n">
        <f aca="false">D115*C115</f>
        <v>134.831452</v>
      </c>
      <c r="P115" s="49" t="n">
        <f aca="false">B115-O115</f>
        <v>0.168547999999987</v>
      </c>
      <c r="Q115" s="50" t="n">
        <f aca="false">O115/150</f>
        <v>0.898876346666667</v>
      </c>
      <c r="R115" s="51" t="n">
        <f aca="false">R114+C115-T115</f>
        <v>10521.22</v>
      </c>
      <c r="S115" s="52" t="n">
        <f aca="false">R115*D115</f>
        <v>13462.953112</v>
      </c>
      <c r="T115" s="52"/>
      <c r="U115" s="52"/>
      <c r="V115" s="53" t="n">
        <f aca="false">V114+U115</f>
        <v>3686.13</v>
      </c>
      <c r="W115" s="53" t="n">
        <f aca="false">V115+S115</f>
        <v>17149.083112</v>
      </c>
      <c r="X115" s="1" t="n">
        <f aca="false">X114+B115</f>
        <v>15840</v>
      </c>
      <c r="Y115" s="51" t="n">
        <f aca="false">W115-X115</f>
        <v>1309.083112</v>
      </c>
      <c r="Z115" s="54" t="n">
        <f aca="false">W115/X115-1</f>
        <v>0.0826441358585856</v>
      </c>
      <c r="AA115" s="54" t="n">
        <f aca="false">S115/(X115-V115)-1</f>
        <v>0.107709158646587</v>
      </c>
      <c r="AB115" s="55" t="n">
        <f aca="false">IF(E115-F115&lt;0,"达成",E115-F115)</f>
        <v>0.0925066865185189</v>
      </c>
    </row>
    <row r="116" customFormat="false" ht="16" hidden="false" customHeight="false" outlineLevel="0" collapsed="false">
      <c r="A116" s="43" t="s">
        <v>257</v>
      </c>
      <c r="B116" s="0" t="n">
        <v>135</v>
      </c>
      <c r="C116" s="44" t="n">
        <v>106.41</v>
      </c>
      <c r="D116" s="45" t="n">
        <v>1.2671</v>
      </c>
      <c r="E116" s="46" t="n">
        <f aca="false">10%*Q116+13%</f>
        <v>0.219888074</v>
      </c>
      <c r="F116" s="24" t="n">
        <f aca="false">IF(G116="",($F$1*C116-B116)/B116,H116/B116)</f>
        <v>0.138508177777778</v>
      </c>
      <c r="H116" s="4" t="n">
        <f aca="false">IF(G116="",$F$1*C116-B116,G116-B116)</f>
        <v>18.698604</v>
      </c>
      <c r="I116" s="0" t="s">
        <v>95</v>
      </c>
      <c r="J116" s="47" t="s">
        <v>258</v>
      </c>
      <c r="K116" s="48" t="n">
        <f aca="false">DATE(MID(J116,1,4),MID(J116,5,2),MID(J116,7,2))</f>
        <v>43641</v>
      </c>
      <c r="L116" s="48" t="str">
        <f aca="true">IF(LEN(J116) &gt; 15,DATE(MID(J116,12,4),MID(J116,16,2),MID(J116,18,2)),TEXT(TODAY(),"yyyy-mm-dd"))</f>
        <v>2020-01-02</v>
      </c>
      <c r="M116" s="30" t="n">
        <f aca="false">(L116-K116+1)*B116</f>
        <v>25920</v>
      </c>
      <c r="N116" s="31" t="n">
        <f aca="false">H116/M116*365</f>
        <v>0.263309817129629</v>
      </c>
      <c r="O116" s="49" t="n">
        <f aca="false">D116*C116</f>
        <v>134.832111</v>
      </c>
      <c r="P116" s="49" t="n">
        <f aca="false">B116-O116</f>
        <v>0.167889000000002</v>
      </c>
      <c r="Q116" s="50" t="n">
        <f aca="false">O116/150</f>
        <v>0.89888074</v>
      </c>
      <c r="R116" s="51" t="n">
        <f aca="false">R115+C116-T116</f>
        <v>10627.63</v>
      </c>
      <c r="S116" s="52" t="n">
        <f aca="false">R116*D116</f>
        <v>13466.269973</v>
      </c>
      <c r="T116" s="52"/>
      <c r="U116" s="52"/>
      <c r="V116" s="53" t="n">
        <f aca="false">V115+U116</f>
        <v>3686.13</v>
      </c>
      <c r="W116" s="53" t="n">
        <f aca="false">V116+S116</f>
        <v>17152.399973</v>
      </c>
      <c r="X116" s="1" t="n">
        <f aca="false">X115+B116</f>
        <v>15975</v>
      </c>
      <c r="Y116" s="51" t="n">
        <f aca="false">W116-X116</f>
        <v>1177.39997299999</v>
      </c>
      <c r="Z116" s="54" t="n">
        <f aca="false">W116/X116-1</f>
        <v>0.0737026587167444</v>
      </c>
      <c r="AA116" s="54" t="n">
        <f aca="false">S116/(X116-V116)-1</f>
        <v>0.0958102716523157</v>
      </c>
      <c r="AB116" s="55" t="n">
        <f aca="false">IF(E116-F116&lt;0,"达成",E116-F116)</f>
        <v>0.0813798962222223</v>
      </c>
    </row>
    <row r="117" customFormat="false" ht="16" hidden="false" customHeight="false" outlineLevel="0" collapsed="false">
      <c r="A117" s="43" t="s">
        <v>259</v>
      </c>
      <c r="B117" s="0" t="n">
        <v>135</v>
      </c>
      <c r="C117" s="44" t="n">
        <v>106.56</v>
      </c>
      <c r="D117" s="45" t="n">
        <v>1.2653</v>
      </c>
      <c r="E117" s="46" t="n">
        <f aca="false">10%*Q117+13%</f>
        <v>0.219886912</v>
      </c>
      <c r="F117" s="24" t="n">
        <f aca="false">IF(G117="",($F$1*C117-B117)/B117,H117/B117)</f>
        <v>0.140113066666667</v>
      </c>
      <c r="H117" s="4" t="n">
        <f aca="false">IF(G117="",$F$1*C117-B117,G117-B117)</f>
        <v>18.915264</v>
      </c>
      <c r="I117" s="0" t="s">
        <v>95</v>
      </c>
      <c r="J117" s="47" t="s">
        <v>260</v>
      </c>
      <c r="K117" s="48" t="n">
        <f aca="false">DATE(MID(J117,1,4),MID(J117,5,2),MID(J117,7,2))</f>
        <v>43642</v>
      </c>
      <c r="L117" s="48" t="str">
        <f aca="true">IF(LEN(J117) &gt; 15,DATE(MID(J117,12,4),MID(J117,16,2),MID(J117,18,2)),TEXT(TODAY(),"yyyy-mm-dd"))</f>
        <v>2020-01-02</v>
      </c>
      <c r="M117" s="30" t="n">
        <f aca="false">(L117-K117+1)*B117</f>
        <v>25785</v>
      </c>
      <c r="N117" s="31" t="n">
        <f aca="false">H117/M117*365</f>
        <v>0.267755336823734</v>
      </c>
      <c r="O117" s="49" t="n">
        <f aca="false">D117*C117</f>
        <v>134.830368</v>
      </c>
      <c r="P117" s="49" t="n">
        <f aca="false">B117-O117</f>
        <v>0.169631999999979</v>
      </c>
      <c r="Q117" s="50" t="n">
        <f aca="false">O117/150</f>
        <v>0.89886912</v>
      </c>
      <c r="R117" s="51" t="n">
        <f aca="false">R116+C117-T117</f>
        <v>10734.19</v>
      </c>
      <c r="S117" s="52" t="n">
        <f aca="false">R117*D117</f>
        <v>13581.970607</v>
      </c>
      <c r="T117" s="52"/>
      <c r="U117" s="52"/>
      <c r="V117" s="53" t="n">
        <f aca="false">V116+U117</f>
        <v>3686.13</v>
      </c>
      <c r="W117" s="53" t="n">
        <f aca="false">V117+S117</f>
        <v>17268.100607</v>
      </c>
      <c r="X117" s="1" t="n">
        <f aca="false">X116+B117</f>
        <v>16110</v>
      </c>
      <c r="Y117" s="51" t="n">
        <f aca="false">W117-X117</f>
        <v>1158.10060699999</v>
      </c>
      <c r="Z117" s="54" t="n">
        <f aca="false">W117/X117-1</f>
        <v>0.0718870643699561</v>
      </c>
      <c r="AA117" s="54" t="n">
        <f aca="false">S117/(X117-V117)-1</f>
        <v>0.0932157698849065</v>
      </c>
      <c r="AB117" s="55" t="n">
        <f aca="false">IF(E117-F117&lt;0,"达成",E117-F117)</f>
        <v>0.0797738453333335</v>
      </c>
    </row>
    <row r="118" customFormat="false" ht="16" hidden="false" customHeight="false" outlineLevel="0" collapsed="false">
      <c r="A118" s="43" t="s">
        <v>261</v>
      </c>
      <c r="B118" s="0" t="n">
        <v>135</v>
      </c>
      <c r="C118" s="44" t="n">
        <v>105.45</v>
      </c>
      <c r="D118" s="45" t="n">
        <v>1.2786</v>
      </c>
      <c r="E118" s="46" t="n">
        <f aca="false">10%*Q118+13%</f>
        <v>0.21988558</v>
      </c>
      <c r="F118" s="24" t="n">
        <f aca="false">IF(G118="",($F$1*C118-B118)/B118,H118/B118)</f>
        <v>0.128236888888889</v>
      </c>
      <c r="H118" s="4" t="n">
        <f aca="false">IF(G118="",$F$1*C118-B118,G118-B118)</f>
        <v>17.31198</v>
      </c>
      <c r="I118" s="0" t="s">
        <v>95</v>
      </c>
      <c r="J118" s="47" t="s">
        <v>262</v>
      </c>
      <c r="K118" s="48" t="n">
        <f aca="false">DATE(MID(J118,1,4),MID(J118,5,2),MID(J118,7,2))</f>
        <v>43643</v>
      </c>
      <c r="L118" s="48" t="str">
        <f aca="true">IF(LEN(J118) &gt; 15,DATE(MID(J118,12,4),MID(J118,16,2),MID(J118,18,2)),TEXT(TODAY(),"yyyy-mm-dd"))</f>
        <v>2020-01-02</v>
      </c>
      <c r="M118" s="30" t="n">
        <f aca="false">(L118-K118+1)*B118</f>
        <v>25650</v>
      </c>
      <c r="N118" s="31" t="n">
        <f aca="false">H118/M118*365</f>
        <v>0.246349812865497</v>
      </c>
      <c r="O118" s="49" t="n">
        <f aca="false">D118*C118</f>
        <v>134.82837</v>
      </c>
      <c r="P118" s="49" t="n">
        <f aca="false">B118-O118</f>
        <v>0.171629999999993</v>
      </c>
      <c r="Q118" s="50" t="n">
        <f aca="false">O118/150</f>
        <v>0.8988558</v>
      </c>
      <c r="R118" s="51" t="n">
        <f aca="false">R117+C118-T118</f>
        <v>10839.64</v>
      </c>
      <c r="S118" s="52" t="n">
        <f aca="false">R118*D118</f>
        <v>13859.563704</v>
      </c>
      <c r="T118" s="52"/>
      <c r="U118" s="52"/>
      <c r="V118" s="53" t="n">
        <f aca="false">V117+U118</f>
        <v>3686.13</v>
      </c>
      <c r="W118" s="53" t="n">
        <f aca="false">V118+S118</f>
        <v>17545.693704</v>
      </c>
      <c r="X118" s="1" t="n">
        <f aca="false">X117+B118</f>
        <v>16245</v>
      </c>
      <c r="Y118" s="51" t="n">
        <f aca="false">W118-X118</f>
        <v>1300.69370399999</v>
      </c>
      <c r="Z118" s="54" t="n">
        <f aca="false">W118/X118-1</f>
        <v>0.0800673255771003</v>
      </c>
      <c r="AA118" s="54" t="n">
        <f aca="false">S118/(X118-V118)-1</f>
        <v>0.103567733721266</v>
      </c>
      <c r="AB118" s="55" t="n">
        <f aca="false">IF(E118-F118&lt;0,"达成",E118-F118)</f>
        <v>0.0916486911111111</v>
      </c>
    </row>
    <row r="119" customFormat="false" ht="16" hidden="false" customHeight="false" outlineLevel="0" collapsed="false">
      <c r="A119" s="43" t="s">
        <v>263</v>
      </c>
      <c r="B119" s="0" t="n">
        <v>135</v>
      </c>
      <c r="C119" s="44" t="n">
        <v>105.6</v>
      </c>
      <c r="D119" s="45" t="n">
        <v>1.2768</v>
      </c>
      <c r="E119" s="46" t="n">
        <f aca="false">10%*Q119+13%</f>
        <v>0.21988672</v>
      </c>
      <c r="F119" s="24" t="n">
        <f aca="false">IF(G119="",($F$1*C119-B119)/B119,H119/B119)</f>
        <v>0.129841777777778</v>
      </c>
      <c r="H119" s="4" t="n">
        <f aca="false">IF(G119="",$F$1*C119-B119,G119-B119)</f>
        <v>17.52864</v>
      </c>
      <c r="I119" s="0" t="s">
        <v>95</v>
      </c>
      <c r="J119" s="47" t="s">
        <v>264</v>
      </c>
      <c r="K119" s="48" t="n">
        <f aca="false">DATE(MID(J119,1,4),MID(J119,5,2),MID(J119,7,2))</f>
        <v>43644</v>
      </c>
      <c r="L119" s="48" t="str">
        <f aca="true">IF(LEN(J119) &gt; 15,DATE(MID(J119,12,4),MID(J119,16,2),MID(J119,18,2)),TEXT(TODAY(),"yyyy-mm-dd"))</f>
        <v>2020-01-02</v>
      </c>
      <c r="M119" s="30" t="n">
        <f aca="false">(L119-K119+1)*B119</f>
        <v>25515</v>
      </c>
      <c r="N119" s="31" t="n">
        <f aca="false">H119/M119*365</f>
        <v>0.250752639623751</v>
      </c>
      <c r="O119" s="49" t="n">
        <f aca="false">D119*C119</f>
        <v>134.83008</v>
      </c>
      <c r="P119" s="49" t="n">
        <f aca="false">B119-O119</f>
        <v>0.169920000000019</v>
      </c>
      <c r="Q119" s="50" t="n">
        <f aca="false">O119/150</f>
        <v>0.8988672</v>
      </c>
      <c r="R119" s="51" t="n">
        <f aca="false">R118+C119-T119</f>
        <v>10945.24</v>
      </c>
      <c r="S119" s="52" t="n">
        <f aca="false">R119*D119</f>
        <v>13974.882432</v>
      </c>
      <c r="T119" s="52"/>
      <c r="U119" s="52"/>
      <c r="V119" s="53" t="n">
        <f aca="false">V118+U119</f>
        <v>3686.13</v>
      </c>
      <c r="W119" s="53" t="n">
        <f aca="false">V119+S119</f>
        <v>17661.012432</v>
      </c>
      <c r="X119" s="1" t="n">
        <f aca="false">X118+B119</f>
        <v>16380</v>
      </c>
      <c r="Y119" s="51" t="n">
        <f aca="false">W119-X119</f>
        <v>1281.012432</v>
      </c>
      <c r="Z119" s="54" t="n">
        <f aca="false">W119/X119-1</f>
        <v>0.0782058871794868</v>
      </c>
      <c r="AA119" s="54" t="n">
        <f aca="false">S119/(X119-V119)-1</f>
        <v>0.100915830396876</v>
      </c>
      <c r="AB119" s="55" t="n">
        <f aca="false">IF(E119-F119&lt;0,"达成",E119-F119)</f>
        <v>0.0900449422222223</v>
      </c>
    </row>
    <row r="120" customFormat="false" ht="16" hidden="false" customHeight="false" outlineLevel="0" collapsed="false">
      <c r="A120" s="43" t="s">
        <v>265</v>
      </c>
      <c r="B120" s="0" t="n">
        <v>135</v>
      </c>
      <c r="C120" s="44" t="n">
        <v>102.81</v>
      </c>
      <c r="D120" s="45" t="n">
        <v>1.3115</v>
      </c>
      <c r="E120" s="46" t="n">
        <f aca="false">10%*Q120+13%</f>
        <v>0.21989021</v>
      </c>
      <c r="F120" s="24" t="n">
        <f aca="false">IF(G120="",($F$1*C120-B120)/B120,H120/B120)</f>
        <v>0.0999908444444444</v>
      </c>
      <c r="H120" s="4" t="n">
        <f aca="false">IF(G120="",$F$1*C120-B120,G120-B120)</f>
        <v>13.498764</v>
      </c>
      <c r="I120" s="0" t="s">
        <v>95</v>
      </c>
      <c r="J120" s="47" t="s">
        <v>266</v>
      </c>
      <c r="K120" s="48" t="n">
        <f aca="false">DATE(MID(J120,1,4),MID(J120,5,2),MID(J120,7,2))</f>
        <v>43647</v>
      </c>
      <c r="L120" s="48" t="str">
        <f aca="true">IF(LEN(J120) &gt; 15,DATE(MID(J120,12,4),MID(J120,16,2),MID(J120,18,2)),TEXT(TODAY(),"yyyy-mm-dd"))</f>
        <v>2020-01-02</v>
      </c>
      <c r="M120" s="30" t="n">
        <f aca="false">(L120-K120+1)*B120</f>
        <v>25110</v>
      </c>
      <c r="N120" s="31" t="n">
        <f aca="false">H120/M120*365</f>
        <v>0.196218592592592</v>
      </c>
      <c r="O120" s="49" t="n">
        <f aca="false">D120*C120</f>
        <v>134.835315</v>
      </c>
      <c r="P120" s="49" t="n">
        <f aca="false">B120-O120</f>
        <v>0.164684999999992</v>
      </c>
      <c r="Q120" s="50" t="n">
        <f aca="false">O120/150</f>
        <v>0.8989021</v>
      </c>
      <c r="R120" s="51" t="n">
        <f aca="false">R119+C120-T120</f>
        <v>11048.05</v>
      </c>
      <c r="S120" s="52" t="n">
        <f aca="false">R120*D120</f>
        <v>14489.517575</v>
      </c>
      <c r="T120" s="52"/>
      <c r="U120" s="52"/>
      <c r="V120" s="53" t="n">
        <f aca="false">V119+U120</f>
        <v>3686.13</v>
      </c>
      <c r="W120" s="53" t="n">
        <f aca="false">V120+S120</f>
        <v>18175.647575</v>
      </c>
      <c r="X120" s="1" t="n">
        <f aca="false">X119+B120</f>
        <v>16515</v>
      </c>
      <c r="Y120" s="51" t="n">
        <f aca="false">W120-X120</f>
        <v>1660.647575</v>
      </c>
      <c r="Z120" s="54" t="n">
        <f aca="false">W120/X120-1</f>
        <v>0.10055389494399</v>
      </c>
      <c r="AA120" s="54" t="n">
        <f aca="false">S120/(X120-V120)-1</f>
        <v>0.129446130095636</v>
      </c>
      <c r="AB120" s="55" t="n">
        <f aca="false">IF(E120-F120&lt;0,"达成",E120-F120)</f>
        <v>0.119899365555556</v>
      </c>
    </row>
    <row r="121" customFormat="false" ht="16" hidden="false" customHeight="false" outlineLevel="0" collapsed="false">
      <c r="A121" s="43" t="s">
        <v>267</v>
      </c>
      <c r="B121" s="0" t="n">
        <v>135</v>
      </c>
      <c r="C121" s="44" t="n">
        <v>102.78</v>
      </c>
      <c r="D121" s="45" t="n">
        <v>1.3119</v>
      </c>
      <c r="E121" s="46" t="n">
        <f aca="false">10%*Q121+13%</f>
        <v>0.219891388</v>
      </c>
      <c r="F121" s="24" t="n">
        <f aca="false">IF(G121="",($F$1*C121-B121)/B121,H121/B121)</f>
        <v>0.0996698666666667</v>
      </c>
      <c r="H121" s="4" t="n">
        <f aca="false">IF(G121="",$F$1*C121-B121,G121-B121)</f>
        <v>13.455432</v>
      </c>
      <c r="I121" s="0" t="s">
        <v>95</v>
      </c>
      <c r="J121" s="47" t="s">
        <v>268</v>
      </c>
      <c r="K121" s="48" t="n">
        <f aca="false">DATE(MID(J121,1,4),MID(J121,5,2),MID(J121,7,2))</f>
        <v>43648</v>
      </c>
      <c r="L121" s="48" t="str">
        <f aca="true">IF(LEN(J121) &gt; 15,DATE(MID(J121,12,4),MID(J121,16,2),MID(J121,18,2)),TEXT(TODAY(),"yyyy-mm-dd"))</f>
        <v>2020-01-02</v>
      </c>
      <c r="M121" s="30" t="n">
        <f aca="false">(L121-K121+1)*B121</f>
        <v>24975</v>
      </c>
      <c r="N121" s="31" t="n">
        <f aca="false">H121/M121*365</f>
        <v>0.196645953153153</v>
      </c>
      <c r="O121" s="49" t="n">
        <f aca="false">D121*C121</f>
        <v>134.837082</v>
      </c>
      <c r="P121" s="49" t="n">
        <f aca="false">B121-O121</f>
        <v>0.162917999999991</v>
      </c>
      <c r="Q121" s="50" t="n">
        <f aca="false">O121/150</f>
        <v>0.89891388</v>
      </c>
      <c r="R121" s="51" t="n">
        <f aca="false">R120+C121-T121</f>
        <v>11150.83</v>
      </c>
      <c r="S121" s="52" t="n">
        <f aca="false">R121*D121</f>
        <v>14628.773877</v>
      </c>
      <c r="T121" s="52"/>
      <c r="U121" s="52"/>
      <c r="V121" s="53" t="n">
        <f aca="false">V120+U121</f>
        <v>3686.13</v>
      </c>
      <c r="W121" s="53" t="n">
        <f aca="false">V121+S121</f>
        <v>18314.903877</v>
      </c>
      <c r="X121" s="1" t="n">
        <f aca="false">X120+B121</f>
        <v>16650</v>
      </c>
      <c r="Y121" s="51" t="n">
        <f aca="false">W121-X121</f>
        <v>1664.903877</v>
      </c>
      <c r="Z121" s="54" t="n">
        <f aca="false">W121/X121-1</f>
        <v>0.0999942268468466</v>
      </c>
      <c r="AA121" s="54" t="n">
        <f aca="false">S121/(X121-V121)-1</f>
        <v>0.128426455757424</v>
      </c>
      <c r="AB121" s="55" t="n">
        <f aca="false">IF(E121-F121&lt;0,"达成",E121-F121)</f>
        <v>0.120221521333333</v>
      </c>
    </row>
    <row r="122" customFormat="false" ht="16" hidden="false" customHeight="false" outlineLevel="0" collapsed="false">
      <c r="A122" s="43" t="s">
        <v>269</v>
      </c>
      <c r="B122" s="0" t="n">
        <v>135</v>
      </c>
      <c r="C122" s="44" t="n">
        <v>103.82</v>
      </c>
      <c r="D122" s="45" t="n">
        <v>1.2987</v>
      </c>
      <c r="E122" s="46" t="n">
        <f aca="false">10%*Q122+13%</f>
        <v>0.219887356</v>
      </c>
      <c r="F122" s="24" t="n">
        <f aca="false">IF(G122="",($F$1*C122-B122)/B122,H122/B122)</f>
        <v>0.110797096296296</v>
      </c>
      <c r="H122" s="4" t="n">
        <f aca="false">IF(G122="",$F$1*C122-B122,G122-B122)</f>
        <v>14.957608</v>
      </c>
      <c r="I122" s="0" t="s">
        <v>95</v>
      </c>
      <c r="J122" s="47" t="s">
        <v>270</v>
      </c>
      <c r="K122" s="48" t="n">
        <f aca="false">DATE(MID(J122,1,4),MID(J122,5,2),MID(J122,7,2))</f>
        <v>43649</v>
      </c>
      <c r="L122" s="48" t="str">
        <f aca="true">IF(LEN(J122) &gt; 15,DATE(MID(J122,12,4),MID(J122,16,2),MID(J122,18,2)),TEXT(TODAY(),"yyyy-mm-dd"))</f>
        <v>2020-01-02</v>
      </c>
      <c r="M122" s="30" t="n">
        <f aca="false">(L122-K122+1)*B122</f>
        <v>24840</v>
      </c>
      <c r="N122" s="31" t="n">
        <f aca="false">H122/M122*365</f>
        <v>0.219787718196457</v>
      </c>
      <c r="O122" s="49" t="n">
        <f aca="false">D122*C122</f>
        <v>134.831034</v>
      </c>
      <c r="P122" s="49" t="n">
        <f aca="false">B122-O122</f>
        <v>0.168966000000012</v>
      </c>
      <c r="Q122" s="50" t="n">
        <f aca="false">O122/150</f>
        <v>0.89887356</v>
      </c>
      <c r="R122" s="51" t="n">
        <f aca="false">R121+C122-T122</f>
        <v>11254.65</v>
      </c>
      <c r="S122" s="52" t="n">
        <f aca="false">R122*D122</f>
        <v>14616.413955</v>
      </c>
      <c r="T122" s="52"/>
      <c r="U122" s="52"/>
      <c r="V122" s="53" t="n">
        <f aca="false">V121+U122</f>
        <v>3686.13</v>
      </c>
      <c r="W122" s="53" t="n">
        <f aca="false">V122+S122</f>
        <v>18302.543955</v>
      </c>
      <c r="X122" s="1" t="n">
        <f aca="false">X121+B122</f>
        <v>16785</v>
      </c>
      <c r="Y122" s="51" t="n">
        <f aca="false">W122-X122</f>
        <v>1517.54395499999</v>
      </c>
      <c r="Z122" s="54" t="n">
        <f aca="false">W122/X122-1</f>
        <v>0.0904107211796243</v>
      </c>
      <c r="AA122" s="54" t="n">
        <f aca="false">S122/(X122-V122)-1</f>
        <v>0.115853043430463</v>
      </c>
      <c r="AB122" s="55" t="n">
        <f aca="false">IF(E122-F122&lt;0,"达成",E122-F122)</f>
        <v>0.109090259703704</v>
      </c>
    </row>
    <row r="123" customFormat="false" ht="16" hidden="false" customHeight="false" outlineLevel="0" collapsed="false">
      <c r="A123" s="43" t="s">
        <v>271</v>
      </c>
      <c r="B123" s="0" t="n">
        <v>135</v>
      </c>
      <c r="C123" s="44" t="n">
        <v>104.33</v>
      </c>
      <c r="D123" s="45" t="n">
        <v>1.2924</v>
      </c>
      <c r="E123" s="46" t="n">
        <f aca="false">10%*Q123+13%</f>
        <v>0.219890728</v>
      </c>
      <c r="F123" s="24" t="n">
        <f aca="false">IF(G123="",($F$1*C123-B123)/B123,H123/B123)</f>
        <v>0.116253718518518</v>
      </c>
      <c r="H123" s="4" t="n">
        <f aca="false">IF(G123="",$F$1*C123-B123,G123-B123)</f>
        <v>15.694252</v>
      </c>
      <c r="I123" s="0" t="s">
        <v>95</v>
      </c>
      <c r="J123" s="47" t="s">
        <v>272</v>
      </c>
      <c r="K123" s="48" t="n">
        <f aca="false">DATE(MID(J123,1,4),MID(J123,5,2),MID(J123,7,2))</f>
        <v>43650</v>
      </c>
      <c r="L123" s="48" t="str">
        <f aca="true">IF(LEN(J123) &gt; 15,DATE(MID(J123,12,4),MID(J123,16,2),MID(J123,18,2)),TEXT(TODAY(),"yyyy-mm-dd"))</f>
        <v>2020-01-02</v>
      </c>
      <c r="M123" s="30" t="n">
        <f aca="false">(L123-K123+1)*B123</f>
        <v>24705</v>
      </c>
      <c r="N123" s="31" t="n">
        <f aca="false">H123/M123*365</f>
        <v>0.231872170815624</v>
      </c>
      <c r="O123" s="49" t="n">
        <f aca="false">D123*C123</f>
        <v>134.836092</v>
      </c>
      <c r="P123" s="49" t="n">
        <f aca="false">B123-O123</f>
        <v>0.163907999999992</v>
      </c>
      <c r="Q123" s="50" t="n">
        <f aca="false">O123/150</f>
        <v>0.89890728</v>
      </c>
      <c r="R123" s="51" t="n">
        <f aca="false">R122+C123-T123</f>
        <v>11358.98</v>
      </c>
      <c r="S123" s="52" t="n">
        <f aca="false">R123*D123</f>
        <v>14680.345752</v>
      </c>
      <c r="T123" s="52"/>
      <c r="U123" s="52"/>
      <c r="V123" s="53" t="n">
        <f aca="false">V122+U123</f>
        <v>3686.13</v>
      </c>
      <c r="W123" s="53" t="n">
        <f aca="false">V123+S123</f>
        <v>18366.475752</v>
      </c>
      <c r="X123" s="1" t="n">
        <f aca="false">X122+B123</f>
        <v>16920</v>
      </c>
      <c r="Y123" s="51" t="n">
        <f aca="false">W123-X123</f>
        <v>1446.475752</v>
      </c>
      <c r="Z123" s="54" t="n">
        <f aca="false">W123/X123-1</f>
        <v>0.0854891106382976</v>
      </c>
      <c r="AA123" s="54" t="n">
        <f aca="false">S123/(X123-V123)-1</f>
        <v>0.109301039831885</v>
      </c>
      <c r="AB123" s="55" t="n">
        <f aca="false">IF(E123-F123&lt;0,"达成",E123-F123)</f>
        <v>0.103637009481482</v>
      </c>
    </row>
    <row r="124" customFormat="false" ht="16" hidden="false" customHeight="false" outlineLevel="0" collapsed="false">
      <c r="A124" s="43" t="s">
        <v>273</v>
      </c>
      <c r="B124" s="0" t="n">
        <v>135</v>
      </c>
      <c r="C124" s="44" t="n">
        <v>103.79</v>
      </c>
      <c r="D124" s="45" t="n">
        <v>1.2991</v>
      </c>
      <c r="E124" s="46" t="n">
        <f aca="false">10%*Q124+13%</f>
        <v>0.219889059333333</v>
      </c>
      <c r="F124" s="24" t="n">
        <f aca="false">IF(G124="",($F$1*C124-B124)/B124,H124/B124)</f>
        <v>0.110476118518519</v>
      </c>
      <c r="H124" s="4" t="n">
        <f aca="false">IF(G124="",$F$1*C124-B124,G124-B124)</f>
        <v>14.914276</v>
      </c>
      <c r="I124" s="0" t="s">
        <v>95</v>
      </c>
      <c r="J124" s="47" t="s">
        <v>274</v>
      </c>
      <c r="K124" s="48" t="n">
        <f aca="false">DATE(MID(J124,1,4),MID(J124,5,2),MID(J124,7,2))</f>
        <v>43651</v>
      </c>
      <c r="L124" s="48" t="str">
        <f aca="true">IF(LEN(J124) &gt; 15,DATE(MID(J124,12,4),MID(J124,16,2),MID(J124,18,2)),TEXT(TODAY(),"yyyy-mm-dd"))</f>
        <v>2020-01-02</v>
      </c>
      <c r="M124" s="30" t="n">
        <f aca="false">(L124-K124+1)*B124</f>
        <v>24570</v>
      </c>
      <c r="N124" s="31" t="n">
        <f aca="false">H124/M124*365</f>
        <v>0.221559248677249</v>
      </c>
      <c r="O124" s="49" t="n">
        <f aca="false">D124*C124</f>
        <v>134.833589</v>
      </c>
      <c r="P124" s="49" t="n">
        <f aca="false">B124-O124</f>
        <v>0.166411000000011</v>
      </c>
      <c r="Q124" s="50" t="n">
        <f aca="false">O124/150</f>
        <v>0.898890593333333</v>
      </c>
      <c r="R124" s="51" t="n">
        <f aca="false">R123+C124-T124</f>
        <v>11462.77</v>
      </c>
      <c r="S124" s="52" t="n">
        <f aca="false">R124*D124</f>
        <v>14891.284507</v>
      </c>
      <c r="T124" s="52"/>
      <c r="U124" s="52"/>
      <c r="V124" s="53" t="n">
        <f aca="false">V123+U124</f>
        <v>3686.13</v>
      </c>
      <c r="W124" s="53" t="n">
        <f aca="false">V124+S124</f>
        <v>18577.414507</v>
      </c>
      <c r="X124" s="1" t="n">
        <f aca="false">X123+B124</f>
        <v>17055</v>
      </c>
      <c r="Y124" s="51" t="n">
        <f aca="false">W124-X124</f>
        <v>1522.41450699999</v>
      </c>
      <c r="Z124" s="54" t="n">
        <f aca="false">W124/X124-1</f>
        <v>0.0892649960128991</v>
      </c>
      <c r="AA124" s="54" t="n">
        <f aca="false">S124/(X124-V124)-1</f>
        <v>0.113877575816056</v>
      </c>
      <c r="AB124" s="55" t="n">
        <f aca="false">IF(E124-F124&lt;0,"达成",E124-F124)</f>
        <v>0.109412940814815</v>
      </c>
    </row>
    <row r="125" customFormat="false" ht="16" hidden="false" customHeight="false" outlineLevel="0" collapsed="false">
      <c r="A125" s="43" t="s">
        <v>275</v>
      </c>
      <c r="B125" s="0" t="n">
        <v>135</v>
      </c>
      <c r="C125" s="44" t="n">
        <v>106.08</v>
      </c>
      <c r="D125" s="45" t="n">
        <v>1.2711</v>
      </c>
      <c r="E125" s="46" t="n">
        <f aca="false">10%*Q125+13%</f>
        <v>0.219892192</v>
      </c>
      <c r="F125" s="24" t="n">
        <f aca="false">IF(G125="",($F$1*C125-B125)/B125,H125/B125)</f>
        <v>0.134977422222222</v>
      </c>
      <c r="H125" s="4" t="n">
        <f aca="false">IF(G125="",$F$1*C125-B125,G125-B125)</f>
        <v>18.221952</v>
      </c>
      <c r="I125" s="0" t="s">
        <v>95</v>
      </c>
      <c r="J125" s="47" t="s">
        <v>276</v>
      </c>
      <c r="K125" s="48" t="n">
        <f aca="false">DATE(MID(J125,1,4),MID(J125,5,2),MID(J125,7,2))</f>
        <v>43654</v>
      </c>
      <c r="L125" s="48" t="str">
        <f aca="true">IF(LEN(J125) &gt; 15,DATE(MID(J125,12,4),MID(J125,16,2),MID(J125,18,2)),TEXT(TODAY(),"yyyy-mm-dd"))</f>
        <v>2020-01-02</v>
      </c>
      <c r="M125" s="30" t="n">
        <f aca="false">(L125-K125+1)*B125</f>
        <v>24165</v>
      </c>
      <c r="N125" s="31" t="n">
        <f aca="false">H125/M125*365</f>
        <v>0.275233291123526</v>
      </c>
      <c r="O125" s="49" t="n">
        <f aca="false">D125*C125</f>
        <v>134.838288</v>
      </c>
      <c r="P125" s="49" t="n">
        <f aca="false">B125-O125</f>
        <v>0.161712000000023</v>
      </c>
      <c r="Q125" s="50" t="n">
        <f aca="false">O125/150</f>
        <v>0.89892192</v>
      </c>
      <c r="R125" s="51" t="n">
        <f aca="false">R124+C125-T125</f>
        <v>11568.85</v>
      </c>
      <c r="S125" s="52" t="n">
        <f aca="false">R125*D125</f>
        <v>14705.165235</v>
      </c>
      <c r="T125" s="52"/>
      <c r="U125" s="52"/>
      <c r="V125" s="53" t="n">
        <f aca="false">V124+U125</f>
        <v>3686.13</v>
      </c>
      <c r="W125" s="53" t="n">
        <f aca="false">V125+S125</f>
        <v>18391.295235</v>
      </c>
      <c r="X125" s="1" t="n">
        <f aca="false">X124+B125</f>
        <v>17190</v>
      </c>
      <c r="Y125" s="51" t="n">
        <f aca="false">W125-X125</f>
        <v>1201.29523499999</v>
      </c>
      <c r="Z125" s="54" t="n">
        <f aca="false">W125/X125-1</f>
        <v>0.06988337609075</v>
      </c>
      <c r="AA125" s="54" t="n">
        <f aca="false">S125/(X125-V125)-1</f>
        <v>0.0889593305474647</v>
      </c>
      <c r="AB125" s="55" t="n">
        <f aca="false">IF(E125-F125&lt;0,"达成",E125-F125)</f>
        <v>0.0849147697777779</v>
      </c>
    </row>
    <row r="126" customFormat="false" ht="16" hidden="false" customHeight="false" outlineLevel="0" collapsed="false">
      <c r="A126" s="43" t="s">
        <v>277</v>
      </c>
      <c r="B126" s="0" t="n">
        <v>135</v>
      </c>
      <c r="C126" s="44" t="n">
        <v>106.24</v>
      </c>
      <c r="D126" s="45" t="n">
        <v>1.2691</v>
      </c>
      <c r="E126" s="46" t="n">
        <f aca="false">10%*Q126+13%</f>
        <v>0.219886122666667</v>
      </c>
      <c r="F126" s="24" t="n">
        <f aca="false">IF(G126="",($F$1*C126-B126)/B126,H126/B126)</f>
        <v>0.136689303703704</v>
      </c>
      <c r="H126" s="4" t="n">
        <f aca="false">IF(G126="",$F$1*C126-B126,G126-B126)</f>
        <v>18.453056</v>
      </c>
      <c r="I126" s="0" t="s">
        <v>95</v>
      </c>
      <c r="J126" s="47" t="s">
        <v>278</v>
      </c>
      <c r="K126" s="48" t="n">
        <f aca="false">DATE(MID(J126,1,4),MID(J126,5,2),MID(J126,7,2))</f>
        <v>43655</v>
      </c>
      <c r="L126" s="48" t="str">
        <f aca="true">IF(LEN(J126) &gt; 15,DATE(MID(J126,12,4),MID(J126,16,2),MID(J126,18,2)),TEXT(TODAY(),"yyyy-mm-dd"))</f>
        <v>2020-01-02</v>
      </c>
      <c r="M126" s="30" t="n">
        <f aca="false">(L126-K126+1)*B126</f>
        <v>24030</v>
      </c>
      <c r="N126" s="31" t="n">
        <f aca="false">H126/M126*365</f>
        <v>0.280289864336246</v>
      </c>
      <c r="O126" s="49" t="n">
        <f aca="false">D126*C126</f>
        <v>134.829184</v>
      </c>
      <c r="P126" s="49" t="n">
        <f aca="false">B126-O126</f>
        <v>0.170816000000031</v>
      </c>
      <c r="Q126" s="50" t="n">
        <f aca="false">O126/150</f>
        <v>0.898861226666666</v>
      </c>
      <c r="R126" s="51" t="n">
        <f aca="false">R125+C126-T126</f>
        <v>11675.09</v>
      </c>
      <c r="S126" s="52" t="n">
        <f aca="false">R126*D126</f>
        <v>14816.856719</v>
      </c>
      <c r="T126" s="52"/>
      <c r="U126" s="52"/>
      <c r="V126" s="53" t="n">
        <f aca="false">V125+U126</f>
        <v>3686.13</v>
      </c>
      <c r="W126" s="53" t="n">
        <f aca="false">V126+S126</f>
        <v>18502.986719</v>
      </c>
      <c r="X126" s="1" t="n">
        <f aca="false">X125+B126</f>
        <v>17325</v>
      </c>
      <c r="Y126" s="51" t="n">
        <f aca="false">W126-X126</f>
        <v>1177.98671899999</v>
      </c>
      <c r="Z126" s="54" t="n">
        <f aca="false">W126/X126-1</f>
        <v>0.0679934614141411</v>
      </c>
      <c r="AA126" s="54" t="n">
        <f aca="false">S126/(X126-V126)-1</f>
        <v>0.0863698179541261</v>
      </c>
      <c r="AB126" s="55" t="n">
        <f aca="false">IF(E126-F126&lt;0,"达成",E126-F126)</f>
        <v>0.0831968189629635</v>
      </c>
    </row>
    <row r="127" customFormat="false" ht="16" hidden="false" customHeight="false" outlineLevel="0" collapsed="false">
      <c r="A127" s="43" t="s">
        <v>279</v>
      </c>
      <c r="B127" s="0" t="n">
        <v>135</v>
      </c>
      <c r="C127" s="44" t="n">
        <v>106.36</v>
      </c>
      <c r="D127" s="45" t="n">
        <v>1.2676</v>
      </c>
      <c r="E127" s="46" t="n">
        <f aca="false">10%*Q127+13%</f>
        <v>0.219881290666667</v>
      </c>
      <c r="F127" s="24" t="n">
        <f aca="false">IF(G127="",($F$1*C127-B127)/B127,H127/B127)</f>
        <v>0.137973214814815</v>
      </c>
      <c r="H127" s="4" t="n">
        <f aca="false">IF(G127="",$F$1*C127-B127,G127-B127)</f>
        <v>18.626384</v>
      </c>
      <c r="I127" s="0" t="s">
        <v>95</v>
      </c>
      <c r="J127" s="47" t="s">
        <v>280</v>
      </c>
      <c r="K127" s="48" t="n">
        <f aca="false">DATE(MID(J127,1,4),MID(J127,5,2),MID(J127,7,2))</f>
        <v>43656</v>
      </c>
      <c r="L127" s="48" t="str">
        <f aca="true">IF(LEN(J127) &gt; 15,DATE(MID(J127,12,4),MID(J127,16,2),MID(J127,18,2)),TEXT(TODAY(),"yyyy-mm-dd"))</f>
        <v>2020-01-02</v>
      </c>
      <c r="M127" s="30" t="n">
        <f aca="false">(L127-K127+1)*B127</f>
        <v>23895</v>
      </c>
      <c r="N127" s="31" t="n">
        <f aca="false">H127/M127*365</f>
        <v>0.284521036200042</v>
      </c>
      <c r="O127" s="49" t="n">
        <f aca="false">D127*C127</f>
        <v>134.821936</v>
      </c>
      <c r="P127" s="49" t="n">
        <f aca="false">B127-O127</f>
        <v>0.178064000000006</v>
      </c>
      <c r="Q127" s="50" t="n">
        <f aca="false">O127/150</f>
        <v>0.898812906666667</v>
      </c>
      <c r="R127" s="51" t="n">
        <f aca="false">R126+C127-T127</f>
        <v>11781.45</v>
      </c>
      <c r="S127" s="52" t="n">
        <f aca="false">R127*D127</f>
        <v>14934.16602</v>
      </c>
      <c r="T127" s="52"/>
      <c r="U127" s="52"/>
      <c r="V127" s="53" t="n">
        <f aca="false">V126+U127</f>
        <v>3686.13</v>
      </c>
      <c r="W127" s="53" t="n">
        <f aca="false">V127+S127</f>
        <v>18620.29602</v>
      </c>
      <c r="X127" s="1" t="n">
        <f aca="false">X126+B127</f>
        <v>17460</v>
      </c>
      <c r="Y127" s="51" t="n">
        <f aca="false">W127-X127</f>
        <v>1160.29602</v>
      </c>
      <c r="Z127" s="54" t="n">
        <f aca="false">W127/X127-1</f>
        <v>0.0664545257731957</v>
      </c>
      <c r="AA127" s="54" t="n">
        <f aca="false">S127/(X127-V127)-1</f>
        <v>0.0842389263148262</v>
      </c>
      <c r="AB127" s="55" t="n">
        <f aca="false">IF(E127-F127&lt;0,"达成",E127-F127)</f>
        <v>0.0819080758518522</v>
      </c>
    </row>
    <row r="128" customFormat="false" ht="16" hidden="false" customHeight="false" outlineLevel="0" collapsed="false">
      <c r="A128" s="43" t="s">
        <v>281</v>
      </c>
      <c r="B128" s="0" t="n">
        <v>135</v>
      </c>
      <c r="C128" s="44" t="n">
        <v>106.31</v>
      </c>
      <c r="D128" s="45" t="n">
        <v>1.2683</v>
      </c>
      <c r="E128" s="46" t="n">
        <f aca="false">10%*Q128+13%</f>
        <v>0.219888648666667</v>
      </c>
      <c r="F128" s="24" t="n">
        <f aca="false">IF(G128="",($F$1*C128-B128)/B128,H128/B128)</f>
        <v>0.137438251851852</v>
      </c>
      <c r="H128" s="4" t="n">
        <f aca="false">IF(G128="",$F$1*C128-B128,G128-B128)</f>
        <v>18.554164</v>
      </c>
      <c r="I128" s="0" t="s">
        <v>95</v>
      </c>
      <c r="J128" s="47" t="s">
        <v>282</v>
      </c>
      <c r="K128" s="48" t="n">
        <f aca="false">DATE(MID(J128,1,4),MID(J128,5,2),MID(J128,7,2))</f>
        <v>43657</v>
      </c>
      <c r="L128" s="48" t="str">
        <f aca="true">IF(LEN(J128) &gt; 15,DATE(MID(J128,12,4),MID(J128,16,2),MID(J128,18,2)),TEXT(TODAY(),"yyyy-mm-dd"))</f>
        <v>2020-01-02</v>
      </c>
      <c r="M128" s="30" t="n">
        <f aca="false">(L128-K128+1)*B128</f>
        <v>23760</v>
      </c>
      <c r="N128" s="31" t="n">
        <f aca="false">H128/M128*365</f>
        <v>0.285028192760942</v>
      </c>
      <c r="O128" s="49" t="n">
        <f aca="false">D128*C128</f>
        <v>134.832973</v>
      </c>
      <c r="P128" s="49" t="n">
        <f aca="false">B128-O128</f>
        <v>0.16702699999999</v>
      </c>
      <c r="Q128" s="50" t="n">
        <f aca="false">O128/150</f>
        <v>0.898886486666667</v>
      </c>
      <c r="R128" s="51" t="n">
        <f aca="false">R127+C128-T128</f>
        <v>11887.76</v>
      </c>
      <c r="S128" s="52" t="n">
        <f aca="false">R128*D128</f>
        <v>15077.246008</v>
      </c>
      <c r="T128" s="52"/>
      <c r="U128" s="52"/>
      <c r="V128" s="53" t="n">
        <f aca="false">V127+U128</f>
        <v>3686.13</v>
      </c>
      <c r="W128" s="53" t="n">
        <f aca="false">V128+S128</f>
        <v>18763.376008</v>
      </c>
      <c r="X128" s="1" t="n">
        <f aca="false">X127+B128</f>
        <v>17595</v>
      </c>
      <c r="Y128" s="51" t="n">
        <f aca="false">W128-X128</f>
        <v>1168.376008</v>
      </c>
      <c r="Z128" s="54" t="n">
        <f aca="false">W128/X128-1</f>
        <v>0.0664038651889738</v>
      </c>
      <c r="AA128" s="54" t="n">
        <f aca="false">S128/(X128-V128)-1</f>
        <v>0.0840022236170153</v>
      </c>
      <c r="AB128" s="55" t="n">
        <f aca="false">IF(E128-F128&lt;0,"达成",E128-F128)</f>
        <v>0.0824503968148153</v>
      </c>
    </row>
    <row r="129" customFormat="false" ht="16" hidden="false" customHeight="false" outlineLevel="0" collapsed="false">
      <c r="A129" s="43" t="s">
        <v>283</v>
      </c>
      <c r="B129" s="0" t="n">
        <v>135</v>
      </c>
      <c r="C129" s="44" t="n">
        <v>105.53</v>
      </c>
      <c r="D129" s="45" t="n">
        <v>1.2776</v>
      </c>
      <c r="E129" s="46" t="n">
        <f aca="false">10%*Q129+13%</f>
        <v>0.219883418666667</v>
      </c>
      <c r="F129" s="24" t="n">
        <f aca="false">IF(G129="",($F$1*C129-B129)/B129,H129/B129)</f>
        <v>0.12909282962963</v>
      </c>
      <c r="H129" s="4" t="n">
        <f aca="false">IF(G129="",$F$1*C129-B129,G129-B129)</f>
        <v>17.427532</v>
      </c>
      <c r="I129" s="0" t="s">
        <v>95</v>
      </c>
      <c r="J129" s="47" t="s">
        <v>284</v>
      </c>
      <c r="K129" s="48" t="n">
        <f aca="false">DATE(MID(J129,1,4),MID(J129,5,2),MID(J129,7,2))</f>
        <v>43658</v>
      </c>
      <c r="L129" s="48" t="str">
        <f aca="true">IF(LEN(J129) &gt; 15,DATE(MID(J129,12,4),MID(J129,16,2),MID(J129,18,2)),TEXT(TODAY(),"yyyy-mm-dd"))</f>
        <v>2020-01-02</v>
      </c>
      <c r="M129" s="30" t="n">
        <f aca="false">(L129-K129+1)*B129</f>
        <v>23625</v>
      </c>
      <c r="N129" s="31" t="n">
        <f aca="false">H129/M129*365</f>
        <v>0.269250758941799</v>
      </c>
      <c r="O129" s="49" t="n">
        <f aca="false">D129*C129</f>
        <v>134.825128</v>
      </c>
      <c r="P129" s="49" t="n">
        <f aca="false">B129-O129</f>
        <v>0.174871999999993</v>
      </c>
      <c r="Q129" s="50" t="n">
        <f aca="false">O129/150</f>
        <v>0.898834186666667</v>
      </c>
      <c r="R129" s="51" t="n">
        <f aca="false">R128+C129-T129</f>
        <v>11993.29</v>
      </c>
      <c r="S129" s="52" t="n">
        <f aca="false">R129*D129</f>
        <v>15322.627304</v>
      </c>
      <c r="T129" s="52"/>
      <c r="U129" s="52"/>
      <c r="V129" s="53" t="n">
        <f aca="false">V128+U129</f>
        <v>3686.13</v>
      </c>
      <c r="W129" s="53" t="n">
        <f aca="false">V129+S129</f>
        <v>19008.757304</v>
      </c>
      <c r="X129" s="1" t="n">
        <f aca="false">X128+B129</f>
        <v>17730</v>
      </c>
      <c r="Y129" s="51" t="n">
        <f aca="false">W129-X129</f>
        <v>1278.757304</v>
      </c>
      <c r="Z129" s="54" t="n">
        <f aca="false">W129/X129-1</f>
        <v>0.0721239314156796</v>
      </c>
      <c r="AA129" s="54" t="n">
        <f aca="false">S129/(X129-V129)-1</f>
        <v>0.0910544817062531</v>
      </c>
      <c r="AB129" s="55" t="n">
        <f aca="false">IF(E129-F129&lt;0,"达成",E129-F129)</f>
        <v>0.0907905890370375</v>
      </c>
    </row>
    <row r="130" customFormat="false" ht="16" hidden="false" customHeight="false" outlineLevel="0" collapsed="false">
      <c r="A130" s="43" t="s">
        <v>285</v>
      </c>
      <c r="B130" s="0" t="n">
        <v>135</v>
      </c>
      <c r="C130" s="44" t="n">
        <v>105.13</v>
      </c>
      <c r="D130" s="45" t="n">
        <v>1.2825</v>
      </c>
      <c r="E130" s="46" t="n">
        <f aca="false">10%*Q130+13%</f>
        <v>0.21988615</v>
      </c>
      <c r="F130" s="24" t="n">
        <f aca="false">IF(G130="",($F$1*C130-B130)/B130,H130/B130)</f>
        <v>0.124813125925926</v>
      </c>
      <c r="H130" s="4" t="n">
        <f aca="false">IF(G130="",$F$1*C130-B130,G130-B130)</f>
        <v>16.849772</v>
      </c>
      <c r="I130" s="0" t="s">
        <v>95</v>
      </c>
      <c r="J130" s="47" t="s">
        <v>286</v>
      </c>
      <c r="K130" s="48" t="n">
        <f aca="false">DATE(MID(J130,1,4),MID(J130,5,2),MID(J130,7,2))</f>
        <v>43661</v>
      </c>
      <c r="L130" s="48" t="str">
        <f aca="true">IF(LEN(J130) &gt; 15,DATE(MID(J130,12,4),MID(J130,16,2),MID(J130,18,2)),TEXT(TODAY(),"yyyy-mm-dd"))</f>
        <v>2020-01-02</v>
      </c>
      <c r="M130" s="30" t="n">
        <f aca="false">(L130-K130+1)*B130</f>
        <v>23220</v>
      </c>
      <c r="N130" s="31" t="n">
        <f aca="false">H130/M130*365</f>
        <v>0.264865063738156</v>
      </c>
      <c r="O130" s="49" t="n">
        <f aca="false">D130*C130</f>
        <v>134.829225</v>
      </c>
      <c r="P130" s="49" t="n">
        <f aca="false">B130-O130</f>
        <v>0.17077500000002</v>
      </c>
      <c r="Q130" s="50" t="n">
        <f aca="false">O130/150</f>
        <v>0.8988615</v>
      </c>
      <c r="R130" s="51" t="n">
        <f aca="false">R129+C130-T130</f>
        <v>12098.42</v>
      </c>
      <c r="S130" s="52" t="n">
        <f aca="false">R130*D130</f>
        <v>15516.22365</v>
      </c>
      <c r="T130" s="52"/>
      <c r="U130" s="52"/>
      <c r="V130" s="53" t="n">
        <f aca="false">V129+U130</f>
        <v>3686.13</v>
      </c>
      <c r="W130" s="53" t="n">
        <f aca="false">V130+S130</f>
        <v>19202.35365</v>
      </c>
      <c r="X130" s="1" t="n">
        <f aca="false">X129+B130</f>
        <v>17865</v>
      </c>
      <c r="Y130" s="51" t="n">
        <f aca="false">W130-X130</f>
        <v>1337.35364999999</v>
      </c>
      <c r="Z130" s="54" t="n">
        <f aca="false">W130/X130-1</f>
        <v>0.0748588664987402</v>
      </c>
      <c r="AA130" s="54" t="n">
        <f aca="false">S130/(X130-V130)-1</f>
        <v>0.0943201856001214</v>
      </c>
      <c r="AB130" s="55" t="n">
        <f aca="false">IF(E130-F130&lt;0,"达成",E130-F130)</f>
        <v>0.0950730240740743</v>
      </c>
    </row>
    <row r="131" customFormat="false" ht="16" hidden="false" customHeight="false" outlineLevel="0" collapsed="false">
      <c r="A131" s="43" t="s">
        <v>287</v>
      </c>
      <c r="B131" s="0" t="n">
        <v>135</v>
      </c>
      <c r="C131" s="44" t="n">
        <v>105.58</v>
      </c>
      <c r="D131" s="45" t="n">
        <v>1.2771</v>
      </c>
      <c r="E131" s="46" t="n">
        <f aca="false">10%*Q131+13%</f>
        <v>0.219890812</v>
      </c>
      <c r="F131" s="24" t="n">
        <f aca="false">IF(G131="",($F$1*C131-B131)/B131,H131/B131)</f>
        <v>0.129627792592593</v>
      </c>
      <c r="H131" s="4" t="n">
        <f aca="false">IF(G131="",$F$1*C131-B131,G131-B131)</f>
        <v>17.499752</v>
      </c>
      <c r="I131" s="0" t="s">
        <v>95</v>
      </c>
      <c r="J131" s="47" t="s">
        <v>288</v>
      </c>
      <c r="K131" s="48" t="n">
        <f aca="false">DATE(MID(J131,1,4),MID(J131,5,2),MID(J131,7,2))</f>
        <v>43662</v>
      </c>
      <c r="L131" s="48" t="str">
        <f aca="true">IF(LEN(J131) &gt; 15,DATE(MID(J131,12,4),MID(J131,16,2),MID(J131,18,2)),TEXT(TODAY(),"yyyy-mm-dd"))</f>
        <v>2020-01-02</v>
      </c>
      <c r="M131" s="30" t="n">
        <f aca="false">(L131-K131+1)*B131</f>
        <v>23085</v>
      </c>
      <c r="N131" s="31" t="n">
        <f aca="false">H131/M131*365</f>
        <v>0.276690902317522</v>
      </c>
      <c r="O131" s="49" t="n">
        <f aca="false">D131*C131</f>
        <v>134.836218</v>
      </c>
      <c r="P131" s="49" t="n">
        <f aca="false">B131-O131</f>
        <v>0.163782000000026</v>
      </c>
      <c r="Q131" s="50" t="n">
        <f aca="false">O131/150</f>
        <v>0.89890812</v>
      </c>
      <c r="R131" s="51" t="n">
        <f aca="false">R130+C131-T131</f>
        <v>12204</v>
      </c>
      <c r="S131" s="52" t="n">
        <f aca="false">R131*D131</f>
        <v>15585.7284</v>
      </c>
      <c r="T131" s="52"/>
      <c r="U131" s="52"/>
      <c r="V131" s="53" t="n">
        <f aca="false">V130+U131</f>
        <v>3686.13</v>
      </c>
      <c r="W131" s="53" t="n">
        <f aca="false">V131+S131</f>
        <v>19271.8584</v>
      </c>
      <c r="X131" s="1" t="n">
        <f aca="false">X130+B131</f>
        <v>18000</v>
      </c>
      <c r="Y131" s="51" t="n">
        <f aca="false">W131-X131</f>
        <v>1271.85839999999</v>
      </c>
      <c r="Z131" s="54" t="n">
        <f aca="false">W131/X131-1</f>
        <v>0.0706587999999997</v>
      </c>
      <c r="AA131" s="54" t="n">
        <f aca="false">S131/(X131-V131)-1</f>
        <v>0.0888549637519409</v>
      </c>
      <c r="AB131" s="55" t="n">
        <f aca="false">IF(E131-F131&lt;0,"达成",E131-F131)</f>
        <v>0.0902630194074074</v>
      </c>
    </row>
    <row r="132" customFormat="false" ht="16" hidden="false" customHeight="false" outlineLevel="0" collapsed="false">
      <c r="A132" s="43" t="s">
        <v>289</v>
      </c>
      <c r="B132" s="0" t="n">
        <v>135</v>
      </c>
      <c r="C132" s="44" t="n">
        <v>105.61</v>
      </c>
      <c r="D132" s="45" t="n">
        <v>1.2767</v>
      </c>
      <c r="E132" s="46" t="n">
        <f aca="false">10%*Q132+13%</f>
        <v>0.219888191333333</v>
      </c>
      <c r="F132" s="24" t="n">
        <f aca="false">IF(G132="",($F$1*C132-B132)/B132,H132/B132)</f>
        <v>0.12994877037037</v>
      </c>
      <c r="H132" s="4" t="n">
        <f aca="false">IF(G132="",$F$1*C132-B132,G132-B132)</f>
        <v>17.543084</v>
      </c>
      <c r="I132" s="0" t="s">
        <v>95</v>
      </c>
      <c r="J132" s="47" t="s">
        <v>290</v>
      </c>
      <c r="K132" s="48" t="n">
        <f aca="false">DATE(MID(J132,1,4),MID(J132,5,2),MID(J132,7,2))</f>
        <v>43663</v>
      </c>
      <c r="L132" s="48" t="str">
        <f aca="true">IF(LEN(J132) &gt; 15,DATE(MID(J132,12,4),MID(J132,16,2),MID(J132,18,2)),TEXT(TODAY(),"yyyy-mm-dd"))</f>
        <v>2020-01-02</v>
      </c>
      <c r="M132" s="30" t="n">
        <f aca="false">(L132-K132+1)*B132</f>
        <v>22950</v>
      </c>
      <c r="N132" s="31" t="n">
        <f aca="false">H132/M132*365</f>
        <v>0.279007654030501</v>
      </c>
      <c r="O132" s="49" t="n">
        <f aca="false">D132*C132</f>
        <v>134.832287</v>
      </c>
      <c r="P132" s="49" t="n">
        <f aca="false">B132-O132</f>
        <v>0.16771300000002</v>
      </c>
      <c r="Q132" s="50" t="n">
        <f aca="false">O132/150</f>
        <v>0.898881913333333</v>
      </c>
      <c r="R132" s="51" t="n">
        <f aca="false">R131+C132-T132</f>
        <v>12309.61</v>
      </c>
      <c r="S132" s="52" t="n">
        <f aca="false">R132*D132</f>
        <v>15715.679087</v>
      </c>
      <c r="T132" s="52"/>
      <c r="U132" s="52"/>
      <c r="V132" s="53" t="n">
        <f aca="false">V131+U132</f>
        <v>3686.13</v>
      </c>
      <c r="W132" s="53" t="n">
        <f aca="false">V132+S132</f>
        <v>19401.809087</v>
      </c>
      <c r="X132" s="1" t="n">
        <f aca="false">X131+B132</f>
        <v>18135</v>
      </c>
      <c r="Y132" s="51" t="n">
        <f aca="false">W132-X132</f>
        <v>1266.80908699999</v>
      </c>
      <c r="Z132" s="54" t="n">
        <f aca="false">W132/X132-1</f>
        <v>0.0698543748001099</v>
      </c>
      <c r="AA132" s="54" t="n">
        <f aca="false">S132/(X132-V132)-1</f>
        <v>0.0876753051968766</v>
      </c>
      <c r="AB132" s="55" t="n">
        <f aca="false">IF(E132-F132&lt;0,"达成",E132-F132)</f>
        <v>0.0899394209629627</v>
      </c>
    </row>
    <row r="133" customFormat="false" ht="16" hidden="false" customHeight="false" outlineLevel="0" collapsed="false">
      <c r="A133" s="43" t="s">
        <v>291</v>
      </c>
      <c r="B133" s="0" t="n">
        <v>135</v>
      </c>
      <c r="C133" s="44" t="n">
        <v>106.53</v>
      </c>
      <c r="D133" s="45" t="n">
        <v>1.2657</v>
      </c>
      <c r="E133" s="46" t="n">
        <f aca="false">10%*Q133+13%</f>
        <v>0.219890014</v>
      </c>
      <c r="F133" s="24" t="n">
        <f aca="false">IF(G133="",($F$1*C133-B133)/B133,H133/B133)</f>
        <v>0.139792088888889</v>
      </c>
      <c r="H133" s="4" t="n">
        <f aca="false">IF(G133="",$F$1*C133-B133,G133-B133)</f>
        <v>18.871932</v>
      </c>
      <c r="I133" s="0" t="s">
        <v>95</v>
      </c>
      <c r="J133" s="47" t="s">
        <v>292</v>
      </c>
      <c r="K133" s="48" t="n">
        <f aca="false">DATE(MID(J133,1,4),MID(J133,5,2),MID(J133,7,2))</f>
        <v>43664</v>
      </c>
      <c r="L133" s="48" t="str">
        <f aca="true">IF(LEN(J133) &gt; 15,DATE(MID(J133,12,4),MID(J133,16,2),MID(J133,18,2)),TEXT(TODAY(),"yyyy-mm-dd"))</f>
        <v>2020-01-02</v>
      </c>
      <c r="M133" s="30" t="n">
        <f aca="false">(L133-K133+1)*B133</f>
        <v>22815</v>
      </c>
      <c r="N133" s="31" t="n">
        <f aca="false">H133/M133*365</f>
        <v>0.301917825115056</v>
      </c>
      <c r="O133" s="49" t="n">
        <f aca="false">D133*C133</f>
        <v>134.835021</v>
      </c>
      <c r="P133" s="49" t="n">
        <f aca="false">B133-O133</f>
        <v>0.164978999999988</v>
      </c>
      <c r="Q133" s="50" t="n">
        <f aca="false">O133/150</f>
        <v>0.89890014</v>
      </c>
      <c r="R133" s="51" t="n">
        <f aca="false">R132+C133-T133</f>
        <v>12416.14</v>
      </c>
      <c r="S133" s="52" t="n">
        <f aca="false">R133*D133</f>
        <v>15715.108398</v>
      </c>
      <c r="T133" s="52"/>
      <c r="U133" s="52"/>
      <c r="V133" s="53" t="n">
        <f aca="false">V132+U133</f>
        <v>3686.13</v>
      </c>
      <c r="W133" s="53" t="n">
        <f aca="false">V133+S133</f>
        <v>19401.238398</v>
      </c>
      <c r="X133" s="1" t="n">
        <f aca="false">X132+B133</f>
        <v>18270</v>
      </c>
      <c r="Y133" s="51" t="n">
        <f aca="false">W133-X133</f>
        <v>1131.238398</v>
      </c>
      <c r="Z133" s="54" t="n">
        <f aca="false">W133/X133-1</f>
        <v>0.061917810509031</v>
      </c>
      <c r="AA133" s="54" t="n">
        <f aca="false">S133/(X133-V133)-1</f>
        <v>0.0775677785114648</v>
      </c>
      <c r="AB133" s="55" t="n">
        <f aca="false">IF(E133-F133&lt;0,"达成",E133-F133)</f>
        <v>0.0800979251111112</v>
      </c>
    </row>
    <row r="134" customFormat="false" ht="16" hidden="false" customHeight="false" outlineLevel="0" collapsed="false">
      <c r="A134" s="43" t="s">
        <v>293</v>
      </c>
      <c r="B134" s="0" t="n">
        <v>135</v>
      </c>
      <c r="C134" s="44" t="n">
        <v>105.46</v>
      </c>
      <c r="D134" s="45" t="n">
        <v>1.2785</v>
      </c>
      <c r="E134" s="46" t="n">
        <f aca="false">10%*Q134+13%</f>
        <v>0.219887073333333</v>
      </c>
      <c r="F134" s="24" t="n">
        <f aca="false">IF(G134="",($F$1*C134-B134)/B134,H134/B134)</f>
        <v>0.128343881481481</v>
      </c>
      <c r="H134" s="4" t="n">
        <f aca="false">IF(G134="",$F$1*C134-B134,G134-B134)</f>
        <v>17.326424</v>
      </c>
      <c r="I134" s="0" t="s">
        <v>95</v>
      </c>
      <c r="J134" s="47" t="s">
        <v>294</v>
      </c>
      <c r="K134" s="48" t="n">
        <f aca="false">DATE(MID(J134,1,4),MID(J134,5,2),MID(J134,7,2))</f>
        <v>43665</v>
      </c>
      <c r="L134" s="48" t="str">
        <f aca="true">IF(LEN(J134) &gt; 15,DATE(MID(J134,12,4),MID(J134,16,2),MID(J134,18,2)),TEXT(TODAY(),"yyyy-mm-dd"))</f>
        <v>2020-01-02</v>
      </c>
      <c r="M134" s="30" t="n">
        <f aca="false">(L134-K134+1)*B134</f>
        <v>22680</v>
      </c>
      <c r="N134" s="31" t="n">
        <f aca="false">H134/M134*365</f>
        <v>0.278842361552028</v>
      </c>
      <c r="O134" s="49" t="n">
        <f aca="false">D134*C134</f>
        <v>134.83061</v>
      </c>
      <c r="P134" s="49" t="n">
        <f aca="false">B134-O134</f>
        <v>0.169390000000021</v>
      </c>
      <c r="Q134" s="50" t="n">
        <f aca="false">O134/150</f>
        <v>0.898870733333333</v>
      </c>
      <c r="R134" s="51" t="n">
        <f aca="false">R133+C134-T134</f>
        <v>12521.6</v>
      </c>
      <c r="S134" s="52" t="n">
        <f aca="false">R134*D134</f>
        <v>16008.8656</v>
      </c>
      <c r="T134" s="52"/>
      <c r="U134" s="52"/>
      <c r="V134" s="53" t="n">
        <f aca="false">V133+U134</f>
        <v>3686.13</v>
      </c>
      <c r="W134" s="53" t="n">
        <f aca="false">V134+S134</f>
        <v>19694.9956</v>
      </c>
      <c r="X134" s="1" t="n">
        <f aca="false">X133+B134</f>
        <v>18405</v>
      </c>
      <c r="Y134" s="51" t="n">
        <f aca="false">W134-X134</f>
        <v>1289.99559999999</v>
      </c>
      <c r="Z134" s="54" t="n">
        <f aca="false">W134/X134-1</f>
        <v>0.0700894104862806</v>
      </c>
      <c r="AA134" s="54" t="n">
        <f aca="false">S134/(X134-V134)-1</f>
        <v>0.0876422986275438</v>
      </c>
      <c r="AB134" s="55" t="n">
        <f aca="false">IF(E134-F134&lt;0,"达成",E134-F134)</f>
        <v>0.0915431918518517</v>
      </c>
    </row>
    <row r="135" customFormat="false" ht="16" hidden="false" customHeight="false" outlineLevel="0" collapsed="false">
      <c r="A135" s="43" t="s">
        <v>295</v>
      </c>
      <c r="B135" s="0" t="n">
        <v>135</v>
      </c>
      <c r="C135" s="44" t="n">
        <v>105.52</v>
      </c>
      <c r="D135" s="45" t="n">
        <v>1.277</v>
      </c>
      <c r="E135" s="46" t="n">
        <f aca="false">10%*Q135+13%</f>
        <v>0.219832693333333</v>
      </c>
      <c r="F135" s="24" t="n">
        <f aca="false">IF(G135="",($F$1*C135-B135)/B135,H135/B135)</f>
        <v>0.128985837037037</v>
      </c>
      <c r="H135" s="4" t="n">
        <f aca="false">IF(G135="",$F$1*C135-B135,G135-B135)</f>
        <v>17.413088</v>
      </c>
      <c r="I135" s="0" t="s">
        <v>95</v>
      </c>
      <c r="J135" s="47" t="s">
        <v>296</v>
      </c>
      <c r="K135" s="48" t="n">
        <f aca="false">DATE(MID(J135,1,4),MID(J135,5,2),MID(J135,7,2))</f>
        <v>43668</v>
      </c>
      <c r="L135" s="48" t="str">
        <f aca="true">IF(LEN(J135) &gt; 15,DATE(MID(J135,12,4),MID(J135,16,2),MID(J135,18,2)),TEXT(TODAY(),"yyyy-mm-dd"))</f>
        <v>2020-01-02</v>
      </c>
      <c r="M135" s="30" t="n">
        <f aca="false">(L135-K135+1)*B135</f>
        <v>22275</v>
      </c>
      <c r="N135" s="31" t="n">
        <f aca="false">H135/M135*365</f>
        <v>0.285332306172839</v>
      </c>
      <c r="O135" s="49" t="n">
        <f aca="false">D135*C135</f>
        <v>134.74904</v>
      </c>
      <c r="P135" s="49" t="n">
        <f aca="false">B135-O135</f>
        <v>0.25096000000002</v>
      </c>
      <c r="Q135" s="50" t="n">
        <f aca="false">O135/150</f>
        <v>0.898326933333333</v>
      </c>
      <c r="R135" s="51" t="n">
        <f aca="false">R134+C135-T135</f>
        <v>12627.12</v>
      </c>
      <c r="S135" s="52" t="n">
        <f aca="false">R135*D135</f>
        <v>16124.83224</v>
      </c>
      <c r="T135" s="52"/>
      <c r="U135" s="52"/>
      <c r="V135" s="53" t="n">
        <f aca="false">V134+U135</f>
        <v>3686.13</v>
      </c>
      <c r="W135" s="53" t="n">
        <f aca="false">V135+S135</f>
        <v>19810.96224</v>
      </c>
      <c r="X135" s="1" t="n">
        <f aca="false">X134+B135</f>
        <v>18540</v>
      </c>
      <c r="Y135" s="51" t="n">
        <f aca="false">W135-X135</f>
        <v>1270.96224</v>
      </c>
      <c r="Z135" s="54" t="n">
        <f aca="false">W135/X135-1</f>
        <v>0.0685524401294497</v>
      </c>
      <c r="AA135" s="54" t="n">
        <f aca="false">S135/(X135-V135)-1</f>
        <v>0.0855643842311797</v>
      </c>
      <c r="AB135" s="55" t="n">
        <f aca="false">IF(E135-F135&lt;0,"达成",E135-F135)</f>
        <v>0.0908468562962961</v>
      </c>
    </row>
    <row r="136" customFormat="false" ht="16" hidden="false" customHeight="false" outlineLevel="0" collapsed="false">
      <c r="A136" s="43" t="s">
        <v>297</v>
      </c>
      <c r="B136" s="0" t="n">
        <v>135</v>
      </c>
      <c r="C136" s="44" t="n">
        <v>102.13</v>
      </c>
      <c r="D136" s="45" t="n">
        <v>1.3203</v>
      </c>
      <c r="E136" s="46" t="n">
        <f aca="false">10%*Q136+13%</f>
        <v>0.219894826</v>
      </c>
      <c r="F136" s="24" t="n">
        <f aca="false">IF(G136="",($F$1*C136-B136)/B136,H136/B136)</f>
        <v>0.0927153481481481</v>
      </c>
      <c r="H136" s="4" t="n">
        <f aca="false">IF(G136="",$F$1*C136-B136,G136-B136)</f>
        <v>12.516572</v>
      </c>
      <c r="I136" s="0" t="s">
        <v>95</v>
      </c>
      <c r="J136" s="47" t="s">
        <v>298</v>
      </c>
      <c r="K136" s="48" t="n">
        <f aca="false">DATE(MID(J136,1,4),MID(J136,5,2),MID(J136,7,2))</f>
        <v>43669</v>
      </c>
      <c r="L136" s="48" t="str">
        <f aca="true">IF(LEN(J136) &gt; 15,DATE(MID(J136,12,4),MID(J136,16,2),MID(J136,18,2)),TEXT(TODAY(),"yyyy-mm-dd"))</f>
        <v>2020-01-02</v>
      </c>
      <c r="M136" s="30" t="n">
        <f aca="false">(L136-K136+1)*B136</f>
        <v>22140</v>
      </c>
      <c r="N136" s="31" t="n">
        <f aca="false">H136/M136*365</f>
        <v>0.2063481833785</v>
      </c>
      <c r="O136" s="49" t="n">
        <f aca="false">D136*C136</f>
        <v>134.842239</v>
      </c>
      <c r="P136" s="49" t="n">
        <f aca="false">B136-O136</f>
        <v>0.157760999999994</v>
      </c>
      <c r="Q136" s="50" t="n">
        <f aca="false">O136/150</f>
        <v>0.89894826</v>
      </c>
      <c r="R136" s="51" t="n">
        <f aca="false">R135+C136-T136</f>
        <v>12729.25</v>
      </c>
      <c r="S136" s="52" t="n">
        <f aca="false">R136*D136</f>
        <v>16806.428775</v>
      </c>
      <c r="T136" s="52"/>
      <c r="U136" s="52"/>
      <c r="V136" s="53" t="n">
        <f aca="false">V135+U136</f>
        <v>3686.13</v>
      </c>
      <c r="W136" s="53" t="n">
        <f aca="false">V136+S136</f>
        <v>20492.558775</v>
      </c>
      <c r="X136" s="1" t="n">
        <f aca="false">X135+B136</f>
        <v>18675</v>
      </c>
      <c r="Y136" s="51" t="n">
        <f aca="false">W136-X136</f>
        <v>1817.558775</v>
      </c>
      <c r="Z136" s="54" t="n">
        <f aca="false">W136/X136-1</f>
        <v>0.0973257710843371</v>
      </c>
      <c r="AA136" s="54" t="n">
        <f aca="false">S136/(X136-V136)-1</f>
        <v>0.121260560335769</v>
      </c>
      <c r="AB136" s="55" t="n">
        <f aca="false">IF(E136-F136&lt;0,"达成",E136-F136)</f>
        <v>0.127179477851852</v>
      </c>
    </row>
    <row r="137" customFormat="false" ht="16" hidden="false" customHeight="false" outlineLevel="0" collapsed="false">
      <c r="A137" s="43" t="s">
        <v>299</v>
      </c>
      <c r="B137" s="0" t="n">
        <v>135</v>
      </c>
      <c r="C137" s="44" t="n">
        <v>101.37</v>
      </c>
      <c r="D137" s="45" t="n">
        <v>1.3302</v>
      </c>
      <c r="E137" s="46" t="n">
        <f aca="false">10%*Q137+13%</f>
        <v>0.219894916</v>
      </c>
      <c r="F137" s="24" t="n">
        <f aca="false">IF(G137="",($F$1*C137-B137)/B137,H137/B137)</f>
        <v>0.0845839111111111</v>
      </c>
      <c r="H137" s="4" t="n">
        <f aca="false">IF(G137="",$F$1*C137-B137,G137-B137)</f>
        <v>11.418828</v>
      </c>
      <c r="I137" s="0" t="s">
        <v>95</v>
      </c>
      <c r="J137" s="47" t="s">
        <v>300</v>
      </c>
      <c r="K137" s="48" t="n">
        <f aca="false">DATE(MID(J137,1,4),MID(J137,5,2),MID(J137,7,2))</f>
        <v>43670</v>
      </c>
      <c r="L137" s="48" t="str">
        <f aca="true">IF(LEN(J137) &gt; 15,DATE(MID(J137,12,4),MID(J137,16,2),MID(J137,18,2)),TEXT(TODAY(),"yyyy-mm-dd"))</f>
        <v>2020-01-02</v>
      </c>
      <c r="M137" s="30" t="n">
        <f aca="false">(L137-K137+1)*B137</f>
        <v>22005</v>
      </c>
      <c r="N137" s="31" t="n">
        <f aca="false">H137/M137*365</f>
        <v>0.189405690524881</v>
      </c>
      <c r="O137" s="49" t="n">
        <f aca="false">D137*C137</f>
        <v>134.842374</v>
      </c>
      <c r="P137" s="49" t="n">
        <f aca="false">B137-O137</f>
        <v>0.157625999999993</v>
      </c>
      <c r="Q137" s="50" t="n">
        <f aca="false">O137/150</f>
        <v>0.89894916</v>
      </c>
      <c r="R137" s="51" t="n">
        <f aca="false">R136+C137-T137</f>
        <v>12830.62</v>
      </c>
      <c r="S137" s="52" t="n">
        <f aca="false">R137*D137</f>
        <v>17067.290724</v>
      </c>
      <c r="T137" s="52"/>
      <c r="U137" s="52"/>
      <c r="V137" s="53" t="n">
        <f aca="false">V136+U137</f>
        <v>3686.13</v>
      </c>
      <c r="W137" s="53" t="n">
        <f aca="false">V137+S137</f>
        <v>20753.420724</v>
      </c>
      <c r="X137" s="1" t="n">
        <f aca="false">X136+B137</f>
        <v>18810</v>
      </c>
      <c r="Y137" s="51" t="n">
        <f aca="false">W137-X137</f>
        <v>1943.420724</v>
      </c>
      <c r="Z137" s="54" t="n">
        <f aca="false">W137/X137-1</f>
        <v>0.103318486124402</v>
      </c>
      <c r="AA137" s="54" t="n">
        <f aca="false">S137/(X137-V137)-1</f>
        <v>0.128500226727683</v>
      </c>
      <c r="AB137" s="55" t="n">
        <f aca="false">IF(E137-F137&lt;0,"达成",E137-F137)</f>
        <v>0.135311004888889</v>
      </c>
    </row>
    <row r="138" customFormat="false" ht="16" hidden="false" customHeight="false" outlineLevel="0" collapsed="false">
      <c r="A138" s="43" t="s">
        <v>301</v>
      </c>
      <c r="B138" s="0" t="n">
        <v>135</v>
      </c>
      <c r="C138" s="44" t="n">
        <v>100.59</v>
      </c>
      <c r="D138" s="45" t="n">
        <v>1.3405</v>
      </c>
      <c r="E138" s="46" t="n">
        <f aca="false">10%*Q138+13%</f>
        <v>0.21989393</v>
      </c>
      <c r="F138" s="24" t="n">
        <f aca="false">IF(G138="",($F$1*C138-B138)/B138,H138/B138)</f>
        <v>0.0762384888888888</v>
      </c>
      <c r="H138" s="4" t="n">
        <f aca="false">IF(G138="",$F$1*C138-B138,G138-B138)</f>
        <v>10.292196</v>
      </c>
      <c r="I138" s="0" t="s">
        <v>95</v>
      </c>
      <c r="J138" s="47" t="s">
        <v>302</v>
      </c>
      <c r="K138" s="48" t="n">
        <f aca="false">DATE(MID(J138,1,4),MID(J138,5,2),MID(J138,7,2))</f>
        <v>43671</v>
      </c>
      <c r="L138" s="48" t="str">
        <f aca="true">IF(LEN(J138) &gt; 15,DATE(MID(J138,12,4),MID(J138,16,2),MID(J138,18,2)),TEXT(TODAY(),"yyyy-mm-dd"))</f>
        <v>2020-01-02</v>
      </c>
      <c r="M138" s="30" t="n">
        <f aca="false">(L138-K138+1)*B138</f>
        <v>21870</v>
      </c>
      <c r="N138" s="31" t="n">
        <f aca="false">H138/M138*365</f>
        <v>0.171771903978052</v>
      </c>
      <c r="O138" s="49" t="n">
        <f aca="false">D138*C138</f>
        <v>134.840895</v>
      </c>
      <c r="P138" s="49" t="n">
        <f aca="false">B138-O138</f>
        <v>0.159104999999983</v>
      </c>
      <c r="Q138" s="50" t="n">
        <f aca="false">O138/150</f>
        <v>0.8989393</v>
      </c>
      <c r="R138" s="51" t="n">
        <f aca="false">R137+C138-T138</f>
        <v>12931.21</v>
      </c>
      <c r="S138" s="52" t="n">
        <f aca="false">R138*D138</f>
        <v>17334.287005</v>
      </c>
      <c r="T138" s="52"/>
      <c r="U138" s="52"/>
      <c r="V138" s="53" t="n">
        <f aca="false">V137+U138</f>
        <v>3686.13</v>
      </c>
      <c r="W138" s="53" t="n">
        <f aca="false">V138+S138</f>
        <v>21020.417005</v>
      </c>
      <c r="X138" s="1" t="n">
        <f aca="false">X137+B138</f>
        <v>18945</v>
      </c>
      <c r="Y138" s="51" t="n">
        <f aca="false">W138-X138</f>
        <v>2075.417005</v>
      </c>
      <c r="Z138" s="54" t="n">
        <f aca="false">W138/X138-1</f>
        <v>0.109549591185009</v>
      </c>
      <c r="AA138" s="54" t="n">
        <f aca="false">S138/(X138-V138)-1</f>
        <v>0.136013807378921</v>
      </c>
      <c r="AB138" s="55" t="n">
        <f aca="false">IF(E138-F138&lt;0,"达成",E138-F138)</f>
        <v>0.143655441111111</v>
      </c>
    </row>
    <row r="139" customFormat="false" ht="16" hidden="false" customHeight="false" outlineLevel="0" collapsed="false">
      <c r="A139" s="43" t="s">
        <v>303</v>
      </c>
      <c r="B139" s="0" t="n">
        <v>135</v>
      </c>
      <c r="C139" s="44" t="n">
        <v>100.38</v>
      </c>
      <c r="D139" s="45" t="n">
        <v>1.3433</v>
      </c>
      <c r="E139" s="46" t="n">
        <f aca="false">10%*Q139+13%</f>
        <v>0.219893636</v>
      </c>
      <c r="F139" s="24" t="n">
        <f aca="false">IF(G139="",($F$1*C139-B139)/B139,H139/B139)</f>
        <v>0.0739916444444443</v>
      </c>
      <c r="H139" s="4" t="n">
        <f aca="false">IF(G139="",$F$1*C139-B139,G139-B139)</f>
        <v>9.98887199999999</v>
      </c>
      <c r="I139" s="0" t="s">
        <v>95</v>
      </c>
      <c r="J139" s="47" t="s">
        <v>304</v>
      </c>
      <c r="K139" s="48" t="n">
        <f aca="false">DATE(MID(J139,1,4),MID(J139,5,2),MID(J139,7,2))</f>
        <v>43672</v>
      </c>
      <c r="L139" s="48" t="str">
        <f aca="true">IF(LEN(J139) &gt; 15,DATE(MID(J139,12,4),MID(J139,16,2),MID(J139,18,2)),TEXT(TODAY(),"yyyy-mm-dd"))</f>
        <v>2020-01-02</v>
      </c>
      <c r="M139" s="30" t="n">
        <f aca="false">(L139-K139+1)*B139</f>
        <v>21735</v>
      </c>
      <c r="N139" s="31" t="n">
        <f aca="false">H139/M139*365</f>
        <v>0.167745032436163</v>
      </c>
      <c r="O139" s="49" t="n">
        <f aca="false">D139*C139</f>
        <v>134.840454</v>
      </c>
      <c r="P139" s="49" t="n">
        <f aca="false">B139-O139</f>
        <v>0.159546000000006</v>
      </c>
      <c r="Q139" s="50" t="n">
        <f aca="false">O139/150</f>
        <v>0.89893636</v>
      </c>
      <c r="R139" s="51" t="n">
        <f aca="false">R138+C139-T139</f>
        <v>13031.59</v>
      </c>
      <c r="S139" s="52" t="n">
        <f aca="false">R139*D139</f>
        <v>17505.334847</v>
      </c>
      <c r="T139" s="52"/>
      <c r="U139" s="52"/>
      <c r="V139" s="53" t="n">
        <f aca="false">V138+U139</f>
        <v>3686.13</v>
      </c>
      <c r="W139" s="53" t="n">
        <f aca="false">V139+S139</f>
        <v>21191.464847</v>
      </c>
      <c r="X139" s="1" t="n">
        <f aca="false">X138+B139</f>
        <v>19080</v>
      </c>
      <c r="Y139" s="51" t="n">
        <f aca="false">W139-X139</f>
        <v>2111.464847</v>
      </c>
      <c r="Z139" s="54" t="n">
        <f aca="false">W139/X139-1</f>
        <v>0.110663776048218</v>
      </c>
      <c r="AA139" s="54" t="n">
        <f aca="false">S139/(X139-V139)-1</f>
        <v>0.137162704829909</v>
      </c>
      <c r="AB139" s="55" t="n">
        <f aca="false">IF(E139-F139&lt;0,"达成",E139-F139)</f>
        <v>0.145901991555556</v>
      </c>
    </row>
    <row r="140" customFormat="false" ht="16" hidden="false" customHeight="false" outlineLevel="0" collapsed="false">
      <c r="A140" s="43" t="s">
        <v>305</v>
      </c>
      <c r="B140" s="0" t="n">
        <v>135</v>
      </c>
      <c r="C140" s="44" t="n">
        <v>100.49</v>
      </c>
      <c r="D140" s="45" t="n">
        <v>1.3418</v>
      </c>
      <c r="E140" s="46" t="n">
        <f aca="false">10%*Q140+13%</f>
        <v>0.219891654666667</v>
      </c>
      <c r="F140" s="24" t="n">
        <f aca="false">IF(G140="",($F$1*C140-B140)/B140,H140/B140)</f>
        <v>0.0751685629629629</v>
      </c>
      <c r="H140" s="4" t="n">
        <f aca="false">IF(G140="",$F$1*C140-B140,G140-B140)</f>
        <v>10.147756</v>
      </c>
      <c r="I140" s="0" t="s">
        <v>95</v>
      </c>
      <c r="J140" s="47" t="s">
        <v>306</v>
      </c>
      <c r="K140" s="48" t="n">
        <f aca="false">DATE(MID(J140,1,4),MID(J140,5,2),MID(J140,7,2))</f>
        <v>43675</v>
      </c>
      <c r="L140" s="48" t="str">
        <f aca="true">IF(LEN(J140) &gt; 15,DATE(MID(J140,12,4),MID(J140,16,2),MID(J140,18,2)),TEXT(TODAY(),"yyyy-mm-dd"))</f>
        <v>2020-01-02</v>
      </c>
      <c r="M140" s="30" t="n">
        <f aca="false">(L140-K140+1)*B140</f>
        <v>21330</v>
      </c>
      <c r="N140" s="31" t="n">
        <f aca="false">H140/M140*365</f>
        <v>0.173648895452414</v>
      </c>
      <c r="O140" s="49" t="n">
        <f aca="false">D140*C140</f>
        <v>134.837482</v>
      </c>
      <c r="P140" s="49" t="n">
        <f aca="false">B140-O140</f>
        <v>0.162518000000006</v>
      </c>
      <c r="Q140" s="50" t="n">
        <f aca="false">O140/150</f>
        <v>0.898916546666667</v>
      </c>
      <c r="R140" s="51" t="n">
        <f aca="false">R139+C140-T140</f>
        <v>13132.08</v>
      </c>
      <c r="S140" s="52" t="n">
        <f aca="false">R140*D140</f>
        <v>17620.624944</v>
      </c>
      <c r="T140" s="52"/>
      <c r="U140" s="52"/>
      <c r="V140" s="53" t="n">
        <f aca="false">V139+U140</f>
        <v>3686.13</v>
      </c>
      <c r="W140" s="53" t="n">
        <f aca="false">V140+S140</f>
        <v>21306.754944</v>
      </c>
      <c r="X140" s="1" t="n">
        <f aca="false">X139+B140</f>
        <v>19215</v>
      </c>
      <c r="Y140" s="51" t="n">
        <f aca="false">W140-X140</f>
        <v>2091.754944</v>
      </c>
      <c r="Z140" s="54" t="n">
        <f aca="false">W140/X140-1</f>
        <v>0.108860522716628</v>
      </c>
      <c r="AA140" s="54" t="n">
        <f aca="false">S140/(X140-V140)-1</f>
        <v>0.134701040320384</v>
      </c>
      <c r="AB140" s="55" t="n">
        <f aca="false">IF(E140-F140&lt;0,"达成",E140-F140)</f>
        <v>0.144723091703704</v>
      </c>
    </row>
    <row r="141" customFormat="false" ht="16" hidden="false" customHeight="false" outlineLevel="0" collapsed="false">
      <c r="A141" s="43" t="s">
        <v>307</v>
      </c>
      <c r="B141" s="0" t="n">
        <v>135</v>
      </c>
      <c r="C141" s="44" t="n">
        <v>100.1</v>
      </c>
      <c r="D141" s="45" t="n">
        <v>1.3471</v>
      </c>
      <c r="E141" s="46" t="n">
        <f aca="false">10%*Q141+13%</f>
        <v>0.219896473333333</v>
      </c>
      <c r="F141" s="24" t="n">
        <f aca="false">IF(G141="",($F$1*C141-B141)/B141,H141/B141)</f>
        <v>0.0709958518518516</v>
      </c>
      <c r="H141" s="4" t="n">
        <f aca="false">IF(G141="",$F$1*C141-B141,G141-B141)</f>
        <v>9.58443999999997</v>
      </c>
      <c r="I141" s="0" t="s">
        <v>95</v>
      </c>
      <c r="J141" s="47" t="s">
        <v>308</v>
      </c>
      <c r="K141" s="48" t="n">
        <f aca="false">DATE(MID(J141,1,4),MID(J141,5,2),MID(J141,7,2))</f>
        <v>43676</v>
      </c>
      <c r="L141" s="48" t="str">
        <f aca="true">IF(LEN(J141) &gt; 15,DATE(MID(J141,12,4),MID(J141,16,2),MID(J141,18,2)),TEXT(TODAY(),"yyyy-mm-dd"))</f>
        <v>2020-01-02</v>
      </c>
      <c r="M141" s="30" t="n">
        <f aca="false">(L141-K141+1)*B141</f>
        <v>21195</v>
      </c>
      <c r="N141" s="31" t="n">
        <f aca="false">H141/M141*365</f>
        <v>0.165054050483604</v>
      </c>
      <c r="O141" s="49" t="n">
        <f aca="false">D141*C141</f>
        <v>134.84471</v>
      </c>
      <c r="P141" s="49" t="n">
        <f aca="false">B141-O141</f>
        <v>0.155290000000008</v>
      </c>
      <c r="Q141" s="50" t="n">
        <f aca="false">O141/150</f>
        <v>0.898964733333333</v>
      </c>
      <c r="R141" s="51" t="n">
        <f aca="false">R140+C141-T141</f>
        <v>13232.18</v>
      </c>
      <c r="S141" s="52" t="n">
        <f aca="false">R141*D141</f>
        <v>17825.069678</v>
      </c>
      <c r="T141" s="52"/>
      <c r="U141" s="52"/>
      <c r="V141" s="53" t="n">
        <f aca="false">V140+U141</f>
        <v>3686.13</v>
      </c>
      <c r="W141" s="53" t="n">
        <f aca="false">V141+S141</f>
        <v>21511.199678</v>
      </c>
      <c r="X141" s="1" t="n">
        <f aca="false">X140+B141</f>
        <v>19350</v>
      </c>
      <c r="Y141" s="51" t="n">
        <f aca="false">W141-X141</f>
        <v>2161.199678</v>
      </c>
      <c r="Z141" s="54" t="n">
        <f aca="false">W141/X141-1</f>
        <v>0.111689905839793</v>
      </c>
      <c r="AA141" s="54" t="n">
        <f aca="false">S141/(X141-V141)-1</f>
        <v>0.137973545362672</v>
      </c>
      <c r="AB141" s="55" t="n">
        <f aca="false">IF(E141-F141&lt;0,"达成",E141-F141)</f>
        <v>0.148900621481481</v>
      </c>
    </row>
    <row r="142" customFormat="false" ht="16" hidden="false" customHeight="false" outlineLevel="0" collapsed="false">
      <c r="A142" s="43" t="s">
        <v>309</v>
      </c>
      <c r="B142" s="0" t="n">
        <v>135</v>
      </c>
      <c r="C142" s="44" t="n">
        <v>101.01</v>
      </c>
      <c r="D142" s="45" t="n">
        <v>1.3349</v>
      </c>
      <c r="E142" s="46" t="n">
        <f aca="false">10%*Q142+13%</f>
        <v>0.219892166</v>
      </c>
      <c r="F142" s="24" t="n">
        <f aca="false">IF(G142="",($F$1*C142-B142)/B142,H142/B142)</f>
        <v>0.0807321777777778</v>
      </c>
      <c r="H142" s="4" t="n">
        <f aca="false">IF(G142="",$F$1*C142-B142,G142-B142)</f>
        <v>10.898844</v>
      </c>
      <c r="I142" s="0" t="s">
        <v>95</v>
      </c>
      <c r="J142" s="47" t="s">
        <v>310</v>
      </c>
      <c r="K142" s="48" t="n">
        <f aca="false">DATE(MID(J142,1,4),MID(J142,5,2),MID(J142,7,2))</f>
        <v>43677</v>
      </c>
      <c r="L142" s="48" t="str">
        <f aca="true">IF(LEN(J142) &gt; 15,DATE(MID(J142,12,4),MID(J142,16,2),MID(J142,18,2)),TEXT(TODAY(),"yyyy-mm-dd"))</f>
        <v>2020-01-02</v>
      </c>
      <c r="M142" s="30" t="n">
        <f aca="false">(L142-K142+1)*B142</f>
        <v>21060</v>
      </c>
      <c r="N142" s="31" t="n">
        <f aca="false">H142/M142*365</f>
        <v>0.188892595441595</v>
      </c>
      <c r="O142" s="49" t="n">
        <f aca="false">D142*C142</f>
        <v>134.838249</v>
      </c>
      <c r="P142" s="49" t="n">
        <f aca="false">B142-O142</f>
        <v>0.16175100000001</v>
      </c>
      <c r="Q142" s="50" t="n">
        <f aca="false">O142/150</f>
        <v>0.89892166</v>
      </c>
      <c r="R142" s="51" t="n">
        <f aca="false">R141+C142-T142</f>
        <v>13333.19</v>
      </c>
      <c r="S142" s="52" t="n">
        <f aca="false">R142*D142</f>
        <v>17798.475331</v>
      </c>
      <c r="T142" s="52"/>
      <c r="U142" s="52"/>
      <c r="V142" s="53" t="n">
        <f aca="false">V141+U142</f>
        <v>3686.13</v>
      </c>
      <c r="W142" s="53" t="n">
        <f aca="false">V142+S142</f>
        <v>21484.605331</v>
      </c>
      <c r="X142" s="1" t="n">
        <f aca="false">X141+B142</f>
        <v>19485</v>
      </c>
      <c r="Y142" s="51" t="n">
        <f aca="false">W142-X142</f>
        <v>1999.605331</v>
      </c>
      <c r="Z142" s="54" t="n">
        <f aca="false">W142/X142-1</f>
        <v>0.102622803746471</v>
      </c>
      <c r="AA142" s="54" t="n">
        <f aca="false">S142/(X142-V142)-1</f>
        <v>0.126566351327658</v>
      </c>
      <c r="AB142" s="55" t="n">
        <f aca="false">IF(E142-F142&lt;0,"达成",E142-F142)</f>
        <v>0.139159988222222</v>
      </c>
    </row>
    <row r="143" customFormat="false" ht="16" hidden="false" customHeight="false" outlineLevel="0" collapsed="false">
      <c r="A143" s="43" t="s">
        <v>311</v>
      </c>
      <c r="B143" s="0" t="n">
        <v>135</v>
      </c>
      <c r="C143" s="44" t="n">
        <v>101.83</v>
      </c>
      <c r="D143" s="45" t="n">
        <v>1.3242</v>
      </c>
      <c r="E143" s="46" t="n">
        <f aca="false">10%*Q143+13%</f>
        <v>0.219895524</v>
      </c>
      <c r="F143" s="24" t="n">
        <f aca="false">IF(G143="",($F$1*C143-B143)/B143,H143/B143)</f>
        <v>0.0895055703703703</v>
      </c>
      <c r="H143" s="4" t="n">
        <f aca="false">IF(G143="",$F$1*C143-B143,G143-B143)</f>
        <v>12.083252</v>
      </c>
      <c r="I143" s="0" t="s">
        <v>95</v>
      </c>
      <c r="J143" s="47" t="s">
        <v>312</v>
      </c>
      <c r="K143" s="48" t="n">
        <f aca="false">DATE(MID(J143,1,4),MID(J143,5,2),MID(J143,7,2))</f>
        <v>43678</v>
      </c>
      <c r="L143" s="48" t="str">
        <f aca="true">IF(LEN(J143) &gt; 15,DATE(MID(J143,12,4),MID(J143,16,2),MID(J143,18,2)),TEXT(TODAY(),"yyyy-mm-dd"))</f>
        <v>2020-01-02</v>
      </c>
      <c r="M143" s="30" t="n">
        <f aca="false">(L143-K143+1)*B143</f>
        <v>20925</v>
      </c>
      <c r="N143" s="31" t="n">
        <f aca="false">H143/M143*365</f>
        <v>0.210771181839904</v>
      </c>
      <c r="O143" s="49" t="n">
        <f aca="false">D143*C143</f>
        <v>134.843286</v>
      </c>
      <c r="P143" s="49" t="n">
        <f aca="false">B143-O143</f>
        <v>0.156713999999994</v>
      </c>
      <c r="Q143" s="50" t="n">
        <f aca="false">O143/150</f>
        <v>0.89895524</v>
      </c>
      <c r="R143" s="51" t="n">
        <f aca="false">R142+C143-T143</f>
        <v>13435.02</v>
      </c>
      <c r="S143" s="52" t="n">
        <f aca="false">R143*D143</f>
        <v>17790.653484</v>
      </c>
      <c r="T143" s="52"/>
      <c r="U143" s="52"/>
      <c r="V143" s="53" t="n">
        <f aca="false">V142+U143</f>
        <v>3686.13</v>
      </c>
      <c r="W143" s="53" t="n">
        <f aca="false">V143+S143</f>
        <v>21476.783484</v>
      </c>
      <c r="X143" s="1" t="n">
        <f aca="false">X142+B143</f>
        <v>19620</v>
      </c>
      <c r="Y143" s="51" t="n">
        <f aca="false">W143-X143</f>
        <v>1856.783484</v>
      </c>
      <c r="Z143" s="54" t="n">
        <f aca="false">W143/X143-1</f>
        <v>0.0946372825688071</v>
      </c>
      <c r="AA143" s="54" t="n">
        <f aca="false">S143/(X143-V143)-1</f>
        <v>0.116530603299763</v>
      </c>
      <c r="AB143" s="55" t="n">
        <f aca="false">IF(E143-F143&lt;0,"达成",E143-F143)</f>
        <v>0.13038995362963</v>
      </c>
    </row>
    <row r="144" customFormat="false" ht="16" hidden="false" customHeight="false" outlineLevel="0" collapsed="false">
      <c r="A144" s="43" t="s">
        <v>313</v>
      </c>
      <c r="B144" s="0" t="n">
        <v>135</v>
      </c>
      <c r="C144" s="44" t="n">
        <v>103.24</v>
      </c>
      <c r="D144" s="45" t="n">
        <v>1.3061</v>
      </c>
      <c r="E144" s="46" t="n">
        <f aca="false">10%*Q144+13%</f>
        <v>0.219894509333333</v>
      </c>
      <c r="F144" s="24" t="n">
        <f aca="false">IF(G144="",($F$1*C144-B144)/B144,H144/B144)</f>
        <v>0.104591525925926</v>
      </c>
      <c r="H144" s="4" t="n">
        <f aca="false">IF(G144="",$F$1*C144-B144,G144-B144)</f>
        <v>14.119856</v>
      </c>
      <c r="I144" s="0" t="s">
        <v>95</v>
      </c>
      <c r="J144" s="47" t="s">
        <v>314</v>
      </c>
      <c r="K144" s="48" t="n">
        <f aca="false">DATE(MID(J144,1,4),MID(J144,5,2),MID(J144,7,2))</f>
        <v>43679</v>
      </c>
      <c r="L144" s="48" t="str">
        <f aca="true">IF(LEN(J144) &gt; 15,DATE(MID(J144,12,4),MID(J144,16,2),MID(J144,18,2)),TEXT(TODAY(),"yyyy-mm-dd"))</f>
        <v>2020-01-02</v>
      </c>
      <c r="M144" s="30" t="n">
        <f aca="false">(L144-K144+1)*B144</f>
        <v>20790</v>
      </c>
      <c r="N144" s="31" t="n">
        <f aca="false">H144/M144*365</f>
        <v>0.247895499759499</v>
      </c>
      <c r="O144" s="49" t="n">
        <f aca="false">D144*C144</f>
        <v>134.841764</v>
      </c>
      <c r="P144" s="49" t="n">
        <f aca="false">B144-O144</f>
        <v>0.158236000000016</v>
      </c>
      <c r="Q144" s="50" t="n">
        <f aca="false">O144/150</f>
        <v>0.898945093333333</v>
      </c>
      <c r="R144" s="51" t="n">
        <f aca="false">R143+C144-T144</f>
        <v>13538.26</v>
      </c>
      <c r="S144" s="52" t="n">
        <f aca="false">R144*D144</f>
        <v>17682.321386</v>
      </c>
      <c r="T144" s="52"/>
      <c r="U144" s="52"/>
      <c r="V144" s="53" t="n">
        <f aca="false">V143+U144</f>
        <v>3686.13</v>
      </c>
      <c r="W144" s="53" t="n">
        <f aca="false">V144+S144</f>
        <v>21368.451386</v>
      </c>
      <c r="X144" s="1" t="n">
        <f aca="false">X143+B144</f>
        <v>19755</v>
      </c>
      <c r="Y144" s="51" t="n">
        <f aca="false">W144-X144</f>
        <v>1613.451386</v>
      </c>
      <c r="Z144" s="54" t="n">
        <f aca="false">W144/X144-1</f>
        <v>0.081673064338142</v>
      </c>
      <c r="AA144" s="54" t="n">
        <f aca="false">S144/(X144-V144)-1</f>
        <v>0.100408515720147</v>
      </c>
      <c r="AB144" s="55" t="n">
        <f aca="false">IF(E144-F144&lt;0,"达成",E144-F144)</f>
        <v>0.115302983407407</v>
      </c>
    </row>
    <row r="145" customFormat="false" ht="16" hidden="false" customHeight="false" outlineLevel="0" collapsed="false">
      <c r="A145" s="43" t="s">
        <v>315</v>
      </c>
      <c r="B145" s="0" t="n">
        <v>135</v>
      </c>
      <c r="C145" s="44" t="n">
        <v>105.12</v>
      </c>
      <c r="D145" s="45" t="n">
        <v>1.2827</v>
      </c>
      <c r="E145" s="46" t="n">
        <f aca="false">10%*Q145+13%</f>
        <v>0.219891616</v>
      </c>
      <c r="F145" s="24" t="n">
        <f aca="false">IF(G145="",($F$1*C145-B145)/B145,H145/B145)</f>
        <v>0.124706133333333</v>
      </c>
      <c r="H145" s="4" t="n">
        <f aca="false">IF(G145="",$F$1*C145-B145,G145-B145)</f>
        <v>16.835328</v>
      </c>
      <c r="I145" s="0" t="s">
        <v>95</v>
      </c>
      <c r="J145" s="47" t="s">
        <v>316</v>
      </c>
      <c r="K145" s="48" t="n">
        <f aca="false">DATE(MID(J145,1,4),MID(J145,5,2),MID(J145,7,2))</f>
        <v>43682</v>
      </c>
      <c r="L145" s="48" t="str">
        <f aca="true">IF(LEN(J145) &gt; 15,DATE(MID(J145,12,4),MID(J145,16,2),MID(J145,18,2)),TEXT(TODAY(),"yyyy-mm-dd"))</f>
        <v>2020-01-02</v>
      </c>
      <c r="M145" s="30" t="n">
        <f aca="false">(L145-K145+1)*B145</f>
        <v>20385</v>
      </c>
      <c r="N145" s="31" t="n">
        <f aca="false">H145/M145*365</f>
        <v>0.301441977924945</v>
      </c>
      <c r="O145" s="49" t="n">
        <f aca="false">D145*C145</f>
        <v>134.837424</v>
      </c>
      <c r="P145" s="49" t="n">
        <f aca="false">B145-O145</f>
        <v>0.162576000000001</v>
      </c>
      <c r="Q145" s="50" t="n">
        <f aca="false">O145/150</f>
        <v>0.89891616</v>
      </c>
      <c r="R145" s="51" t="n">
        <f aca="false">R144+C145-T145</f>
        <v>13643.38</v>
      </c>
      <c r="S145" s="52" t="n">
        <f aca="false">R145*D145</f>
        <v>17500.363526</v>
      </c>
      <c r="T145" s="52"/>
      <c r="U145" s="52"/>
      <c r="V145" s="53" t="n">
        <f aca="false">V144+U145</f>
        <v>3686.13</v>
      </c>
      <c r="W145" s="53" t="n">
        <f aca="false">V145+S145</f>
        <v>21186.493526</v>
      </c>
      <c r="X145" s="1" t="n">
        <f aca="false">X144+B145</f>
        <v>19890</v>
      </c>
      <c r="Y145" s="51" t="n">
        <f aca="false">W145-X145</f>
        <v>1296.493526</v>
      </c>
      <c r="Z145" s="54" t="n">
        <f aca="false">W145/X145-1</f>
        <v>0.0651831838109602</v>
      </c>
      <c r="AA145" s="54" t="n">
        <f aca="false">S145/(X145-V145)-1</f>
        <v>0.0800113507452229</v>
      </c>
      <c r="AB145" s="55" t="n">
        <f aca="false">IF(E145-F145&lt;0,"达成",E145-F145)</f>
        <v>0.0951854826666667</v>
      </c>
    </row>
    <row r="146" customFormat="false" ht="16" hidden="false" customHeight="false" outlineLevel="0" collapsed="false">
      <c r="A146" s="43" t="s">
        <v>317</v>
      </c>
      <c r="B146" s="0" t="n">
        <v>135</v>
      </c>
      <c r="C146" s="44" t="n">
        <v>106.13</v>
      </c>
      <c r="D146" s="45" t="n">
        <v>1.2705</v>
      </c>
      <c r="E146" s="46" t="n">
        <f aca="false">10%*Q146+13%</f>
        <v>0.21989211</v>
      </c>
      <c r="F146" s="24" t="n">
        <f aca="false">IF(G146="",($F$1*C146-B146)/B146,H146/B146)</f>
        <v>0.135512385185185</v>
      </c>
      <c r="H146" s="4" t="n">
        <f aca="false">IF(G146="",$F$1*C146-B146,G146-B146)</f>
        <v>18.294172</v>
      </c>
      <c r="I146" s="0" t="s">
        <v>95</v>
      </c>
      <c r="J146" s="47" t="s">
        <v>318</v>
      </c>
      <c r="K146" s="48" t="n">
        <f aca="false">DATE(MID(J146,1,4),MID(J146,5,2),MID(J146,7,2))</f>
        <v>43683</v>
      </c>
      <c r="L146" s="48" t="str">
        <f aca="true">IF(LEN(J146) &gt; 15,DATE(MID(J146,12,4),MID(J146,16,2),MID(J146,18,2)),TEXT(TODAY(),"yyyy-mm-dd"))</f>
        <v>2020-01-02</v>
      </c>
      <c r="M146" s="30" t="n">
        <f aca="false">(L146-K146+1)*B146</f>
        <v>20250</v>
      </c>
      <c r="N146" s="31" t="n">
        <f aca="false">H146/M146*365</f>
        <v>0.329746803950617</v>
      </c>
      <c r="O146" s="49" t="n">
        <f aca="false">D146*C146</f>
        <v>134.838165</v>
      </c>
      <c r="P146" s="49" t="n">
        <f aca="false">B146-O146</f>
        <v>0.161834999999996</v>
      </c>
      <c r="Q146" s="50" t="n">
        <f aca="false">O146/150</f>
        <v>0.8989211</v>
      </c>
      <c r="R146" s="51" t="n">
        <f aca="false">R145+C146-T146</f>
        <v>13749.51</v>
      </c>
      <c r="S146" s="52" t="n">
        <f aca="false">R146*D146</f>
        <v>17468.752455</v>
      </c>
      <c r="T146" s="52"/>
      <c r="U146" s="52"/>
      <c r="V146" s="53" t="n">
        <f aca="false">V145+U146</f>
        <v>3686.13</v>
      </c>
      <c r="W146" s="53" t="n">
        <f aca="false">V146+S146</f>
        <v>21154.882455</v>
      </c>
      <c r="X146" s="1" t="n">
        <f aca="false">X145+B146</f>
        <v>20025</v>
      </c>
      <c r="Y146" s="51" t="n">
        <f aca="false">W146-X146</f>
        <v>1129.882455</v>
      </c>
      <c r="Z146" s="54" t="n">
        <f aca="false">W146/X146-1</f>
        <v>0.0564235932584267</v>
      </c>
      <c r="AA146" s="54" t="n">
        <f aca="false">S146/(X146-V146)-1</f>
        <v>0.0691530353690306</v>
      </c>
      <c r="AB146" s="55" t="n">
        <f aca="false">IF(E146-F146&lt;0,"达成",E146-F146)</f>
        <v>0.084379724814815</v>
      </c>
    </row>
    <row r="147" customFormat="false" ht="16" hidden="false" customHeight="false" outlineLevel="0" collapsed="false">
      <c r="A147" s="43" t="s">
        <v>319</v>
      </c>
      <c r="B147" s="0" t="n">
        <v>135</v>
      </c>
      <c r="C147" s="44" t="n">
        <v>106.55</v>
      </c>
      <c r="D147" s="45" t="n">
        <v>1.2655</v>
      </c>
      <c r="E147" s="46" t="n">
        <f aca="false">10%*Q147+13%</f>
        <v>0.219892683333333</v>
      </c>
      <c r="F147" s="24" t="n">
        <f aca="false">IF(G147="",($F$1*C147-B147)/B147,H147/B147)</f>
        <v>0.140006074074074</v>
      </c>
      <c r="H147" s="4" t="n">
        <f aca="false">IF(G147="",$F$1*C147-B147,G147-B147)</f>
        <v>18.90082</v>
      </c>
      <c r="I147" s="0" t="s">
        <v>95</v>
      </c>
      <c r="J147" s="47" t="s">
        <v>320</v>
      </c>
      <c r="K147" s="48" t="n">
        <f aca="false">DATE(MID(J147,1,4),MID(J147,5,2),MID(J147,7,2))</f>
        <v>43684</v>
      </c>
      <c r="L147" s="48" t="str">
        <f aca="true">IF(LEN(J147) &gt; 15,DATE(MID(J147,12,4),MID(J147,16,2),MID(J147,18,2)),TEXT(TODAY(),"yyyy-mm-dd"))</f>
        <v>2020-01-02</v>
      </c>
      <c r="M147" s="30" t="n">
        <f aca="false">(L147-K147+1)*B147</f>
        <v>20115</v>
      </c>
      <c r="N147" s="31" t="n">
        <f aca="false">H147/M147*365</f>
        <v>0.342967899577429</v>
      </c>
      <c r="O147" s="49" t="n">
        <f aca="false">D147*C147</f>
        <v>134.839025</v>
      </c>
      <c r="P147" s="49" t="n">
        <f aca="false">B147-O147</f>
        <v>0.160975000000008</v>
      </c>
      <c r="Q147" s="50" t="n">
        <f aca="false">O147/150</f>
        <v>0.898926833333333</v>
      </c>
      <c r="R147" s="51" t="n">
        <f aca="false">R146+C147-T147</f>
        <v>13856.06</v>
      </c>
      <c r="S147" s="52" t="n">
        <f aca="false">R147*D147</f>
        <v>17534.84393</v>
      </c>
      <c r="T147" s="52"/>
      <c r="U147" s="52"/>
      <c r="V147" s="53" t="n">
        <f aca="false">V146+U147</f>
        <v>3686.13</v>
      </c>
      <c r="W147" s="53" t="n">
        <f aca="false">V147+S147</f>
        <v>21220.97393</v>
      </c>
      <c r="X147" s="1" t="n">
        <f aca="false">X146+B147</f>
        <v>20160</v>
      </c>
      <c r="Y147" s="51" t="n">
        <f aca="false">W147-X147</f>
        <v>1060.97393</v>
      </c>
      <c r="Z147" s="54" t="n">
        <f aca="false">W147/X147-1</f>
        <v>0.0526276750992061</v>
      </c>
      <c r="AA147" s="54" t="n">
        <f aca="false">S147/(X147-V147)-1</f>
        <v>0.0644034419356228</v>
      </c>
      <c r="AB147" s="55" t="n">
        <f aca="false">IF(E147-F147&lt;0,"达成",E147-F147)</f>
        <v>0.0798866092592591</v>
      </c>
    </row>
    <row r="148" customFormat="false" ht="16" hidden="false" customHeight="false" outlineLevel="0" collapsed="false">
      <c r="A148" s="43" t="s">
        <v>321</v>
      </c>
      <c r="B148" s="0" t="n">
        <v>135</v>
      </c>
      <c r="C148" s="44" t="n">
        <v>105.23</v>
      </c>
      <c r="D148" s="45" t="n">
        <v>1.2814</v>
      </c>
      <c r="E148" s="46" t="n">
        <f aca="false">10%*Q148+13%</f>
        <v>0.219894481333333</v>
      </c>
      <c r="F148" s="24" t="n">
        <f aca="false">IF(G148="",($F$1*C148-B148)/B148,H148/B148)</f>
        <v>0.125883051851852</v>
      </c>
      <c r="H148" s="4" t="n">
        <f aca="false">IF(G148="",$F$1*C148-B148,G148-B148)</f>
        <v>16.994212</v>
      </c>
      <c r="I148" s="0" t="s">
        <v>95</v>
      </c>
      <c r="J148" s="47" t="s">
        <v>322</v>
      </c>
      <c r="K148" s="48" t="n">
        <f aca="false">DATE(MID(J148,1,4),MID(J148,5,2),MID(J148,7,2))</f>
        <v>43685</v>
      </c>
      <c r="L148" s="48" t="str">
        <f aca="true">IF(LEN(J148) &gt; 15,DATE(MID(J148,12,4),MID(J148,16,2),MID(J148,18,2)),TEXT(TODAY(),"yyyy-mm-dd"))</f>
        <v>2020-01-02</v>
      </c>
      <c r="M148" s="30" t="n">
        <f aca="false">(L148-K148+1)*B148</f>
        <v>19980</v>
      </c>
      <c r="N148" s="31" t="n">
        <f aca="false">H148/M148*365</f>
        <v>0.310454823823824</v>
      </c>
      <c r="O148" s="49" t="n">
        <f aca="false">D148*C148</f>
        <v>134.841722</v>
      </c>
      <c r="P148" s="49" t="n">
        <f aca="false">B148-O148</f>
        <v>0.158277999999996</v>
      </c>
      <c r="Q148" s="50" t="n">
        <f aca="false">O148/150</f>
        <v>0.898944813333333</v>
      </c>
      <c r="R148" s="51" t="n">
        <f aca="false">R147+C148-T148</f>
        <v>13961.29</v>
      </c>
      <c r="S148" s="52" t="n">
        <f aca="false">R148*D148</f>
        <v>17889.997006</v>
      </c>
      <c r="T148" s="52"/>
      <c r="U148" s="52"/>
      <c r="V148" s="53" t="n">
        <f aca="false">V147+U148</f>
        <v>3686.13</v>
      </c>
      <c r="W148" s="53" t="n">
        <f aca="false">V148+S148</f>
        <v>21576.127006</v>
      </c>
      <c r="X148" s="1" t="n">
        <f aca="false">X147+B148</f>
        <v>20295</v>
      </c>
      <c r="Y148" s="51" t="n">
        <f aca="false">W148-X148</f>
        <v>1281.127006</v>
      </c>
      <c r="Z148" s="54" t="n">
        <f aca="false">W148/X148-1</f>
        <v>0.0631252528208917</v>
      </c>
      <c r="AA148" s="54" t="n">
        <f aca="false">S148/(X148-V148)-1</f>
        <v>0.0771351094926984</v>
      </c>
      <c r="AB148" s="55" t="n">
        <f aca="false">IF(E148-F148&lt;0,"达成",E148-F148)</f>
        <v>0.0940114294814811</v>
      </c>
    </row>
    <row r="149" customFormat="false" ht="16" hidden="false" customHeight="false" outlineLevel="0" collapsed="false">
      <c r="A149" s="43" t="s">
        <v>323</v>
      </c>
      <c r="B149" s="0" t="n">
        <v>135</v>
      </c>
      <c r="C149" s="44" t="n">
        <v>106.19</v>
      </c>
      <c r="D149" s="45" t="n">
        <v>1.2698</v>
      </c>
      <c r="E149" s="46" t="n">
        <f aca="false">10%*Q149+13%</f>
        <v>0.219893374666667</v>
      </c>
      <c r="F149" s="24" t="n">
        <f aca="false">IF(G149="",($F$1*C149-B149)/B149,H149/B149)</f>
        <v>0.136154340740741</v>
      </c>
      <c r="H149" s="4" t="n">
        <f aca="false">IF(G149="",$F$1*C149-B149,G149-B149)</f>
        <v>18.380836</v>
      </c>
      <c r="I149" s="0" t="s">
        <v>95</v>
      </c>
      <c r="J149" s="47" t="s">
        <v>324</v>
      </c>
      <c r="K149" s="48" t="n">
        <f aca="false">DATE(MID(J149,1,4),MID(J149,5,2),MID(J149,7,2))</f>
        <v>43686</v>
      </c>
      <c r="L149" s="48" t="str">
        <f aca="true">IF(LEN(J149) &gt; 15,DATE(MID(J149,12,4),MID(J149,16,2),MID(J149,18,2)),TEXT(TODAY(),"yyyy-mm-dd"))</f>
        <v>2020-01-02</v>
      </c>
      <c r="M149" s="30" t="n">
        <f aca="false">(L149-K149+1)*B149</f>
        <v>19845</v>
      </c>
      <c r="N149" s="31" t="n">
        <f aca="false">H149/M149*365</f>
        <v>0.338070301839254</v>
      </c>
      <c r="O149" s="49" t="n">
        <f aca="false">D149*C149</f>
        <v>134.840062</v>
      </c>
      <c r="P149" s="49" t="n">
        <f aca="false">B149-O149</f>
        <v>0.159938000000011</v>
      </c>
      <c r="Q149" s="50" t="n">
        <f aca="false">O149/150</f>
        <v>0.898933746666667</v>
      </c>
      <c r="R149" s="51" t="n">
        <f aca="false">R148+C149-T149</f>
        <v>14067.48</v>
      </c>
      <c r="S149" s="52" t="n">
        <f aca="false">R149*D149</f>
        <v>17862.886104</v>
      </c>
      <c r="T149" s="52"/>
      <c r="U149" s="52"/>
      <c r="V149" s="53" t="n">
        <f aca="false">V148+U149</f>
        <v>3686.13</v>
      </c>
      <c r="W149" s="53" t="n">
        <f aca="false">V149+S149</f>
        <v>21549.016104</v>
      </c>
      <c r="X149" s="1" t="n">
        <f aca="false">X148+B149</f>
        <v>20430</v>
      </c>
      <c r="Y149" s="51" t="n">
        <f aca="false">W149-X149</f>
        <v>1119.01610399999</v>
      </c>
      <c r="Z149" s="54" t="n">
        <f aca="false">W149/X149-1</f>
        <v>0.0547731817914829</v>
      </c>
      <c r="AA149" s="54" t="n">
        <f aca="false">S149/(X149-V149)-1</f>
        <v>0.0668313898758168</v>
      </c>
      <c r="AB149" s="55" t="n">
        <f aca="false">IF(E149-F149&lt;0,"达成",E149-F149)</f>
        <v>0.0837390339259264</v>
      </c>
    </row>
    <row r="150" customFormat="false" ht="16" hidden="false" customHeight="false" outlineLevel="0" collapsed="false">
      <c r="A150" s="43" t="s">
        <v>325</v>
      </c>
      <c r="B150" s="0" t="n">
        <v>135</v>
      </c>
      <c r="C150" s="44" t="n">
        <v>104.41</v>
      </c>
      <c r="D150" s="45" t="n">
        <v>1.2915</v>
      </c>
      <c r="E150" s="46" t="n">
        <f aca="false">10%*Q150+13%</f>
        <v>0.21989701</v>
      </c>
      <c r="F150" s="24" t="n">
        <f aca="false">IF(G150="",($F$1*C150-B150)/B150,H150/B150)</f>
        <v>0.117109659259259</v>
      </c>
      <c r="H150" s="4" t="n">
        <f aca="false">IF(G150="",$F$1*C150-B150,G150-B150)</f>
        <v>15.809804</v>
      </c>
      <c r="I150" s="0" t="s">
        <v>95</v>
      </c>
      <c r="J150" s="47" t="s">
        <v>326</v>
      </c>
      <c r="K150" s="48" t="n">
        <f aca="false">DATE(MID(J150,1,4),MID(J150,5,2),MID(J150,7,2))</f>
        <v>43689</v>
      </c>
      <c r="L150" s="48" t="str">
        <f aca="true">IF(LEN(J150) &gt; 15,DATE(MID(J150,12,4),MID(J150,16,2),MID(J150,18,2)),TEXT(TODAY(),"yyyy-mm-dd"))</f>
        <v>2020-01-02</v>
      </c>
      <c r="M150" s="30" t="n">
        <f aca="false">(L150-K150+1)*B150</f>
        <v>19440</v>
      </c>
      <c r="N150" s="31" t="n">
        <f aca="false">H150/M150*365</f>
        <v>0.296840455761317</v>
      </c>
      <c r="O150" s="49" t="n">
        <f aca="false">D150*C150</f>
        <v>134.845515</v>
      </c>
      <c r="P150" s="49" t="n">
        <f aca="false">B150-O150</f>
        <v>0.154484999999994</v>
      </c>
      <c r="Q150" s="50" t="n">
        <f aca="false">O150/150</f>
        <v>0.8989701</v>
      </c>
      <c r="R150" s="51" t="n">
        <f aca="false">R149+C150-T150</f>
        <v>14171.89</v>
      </c>
      <c r="S150" s="52" t="n">
        <f aca="false">R150*D150</f>
        <v>18302.995935</v>
      </c>
      <c r="T150" s="52"/>
      <c r="U150" s="52"/>
      <c r="V150" s="53" t="n">
        <f aca="false">V149+U150</f>
        <v>3686.13</v>
      </c>
      <c r="W150" s="53" t="n">
        <f aca="false">V150+S150</f>
        <v>21989.125935</v>
      </c>
      <c r="X150" s="1" t="n">
        <f aca="false">X149+B150</f>
        <v>20565</v>
      </c>
      <c r="Y150" s="51" t="n">
        <f aca="false">W150-X150</f>
        <v>1424.125935</v>
      </c>
      <c r="Z150" s="54" t="n">
        <f aca="false">W150/X150-1</f>
        <v>0.0692499846827133</v>
      </c>
      <c r="AA150" s="54" t="n">
        <f aca="false">S150/(X150-V150)-1</f>
        <v>0.0843732983902357</v>
      </c>
      <c r="AB150" s="55" t="n">
        <f aca="false">IF(E150-F150&lt;0,"达成",E150-F150)</f>
        <v>0.102787350740741</v>
      </c>
    </row>
    <row r="151" customFormat="false" ht="16" hidden="false" customHeight="false" outlineLevel="0" collapsed="false">
      <c r="A151" s="43" t="s">
        <v>327</v>
      </c>
      <c r="B151" s="0" t="n">
        <v>135</v>
      </c>
      <c r="C151" s="44" t="n">
        <v>105.3</v>
      </c>
      <c r="D151" s="45" t="n">
        <v>1.2805</v>
      </c>
      <c r="E151" s="46" t="n">
        <f aca="false">10%*Q151+13%</f>
        <v>0.2198911</v>
      </c>
      <c r="F151" s="24" t="n">
        <f aca="false">IF(G151="",($F$1*C151-B151)/B151,H151/B151)</f>
        <v>0.126632</v>
      </c>
      <c r="H151" s="4" t="n">
        <f aca="false">IF(G151="",$F$1*C151-B151,G151-B151)</f>
        <v>17.09532</v>
      </c>
      <c r="I151" s="0" t="s">
        <v>95</v>
      </c>
      <c r="J151" s="47" t="s">
        <v>328</v>
      </c>
      <c r="K151" s="48" t="n">
        <f aca="false">DATE(MID(J151,1,4),MID(J151,5,2),MID(J151,7,2))</f>
        <v>43690</v>
      </c>
      <c r="L151" s="48" t="str">
        <f aca="true">IF(LEN(J151) &gt; 15,DATE(MID(J151,12,4),MID(J151,16,2),MID(J151,18,2)),TEXT(TODAY(),"yyyy-mm-dd"))</f>
        <v>2020-01-02</v>
      </c>
      <c r="M151" s="30" t="n">
        <f aca="false">(L151-K151+1)*B151</f>
        <v>19305</v>
      </c>
      <c r="N151" s="31" t="n">
        <f aca="false">H151/M151*365</f>
        <v>0.323221538461538</v>
      </c>
      <c r="O151" s="49" t="n">
        <f aca="false">D151*C151</f>
        <v>134.83665</v>
      </c>
      <c r="P151" s="49" t="n">
        <f aca="false">B151-O151</f>
        <v>0.163350000000008</v>
      </c>
      <c r="Q151" s="50" t="n">
        <f aca="false">O151/150</f>
        <v>0.898911</v>
      </c>
      <c r="R151" s="51" t="n">
        <f aca="false">R150+C151-T151</f>
        <v>14277.19</v>
      </c>
      <c r="S151" s="52" t="n">
        <f aca="false">R151*D151</f>
        <v>18281.941795</v>
      </c>
      <c r="T151" s="52"/>
      <c r="U151" s="52"/>
      <c r="V151" s="53" t="n">
        <f aca="false">V150+U151</f>
        <v>3686.13</v>
      </c>
      <c r="W151" s="53" t="n">
        <f aca="false">V151+S151</f>
        <v>21968.071795</v>
      </c>
      <c r="X151" s="1" t="n">
        <f aca="false">X150+B151</f>
        <v>20700</v>
      </c>
      <c r="Y151" s="51" t="n">
        <f aca="false">W151-X151</f>
        <v>1268.07179499999</v>
      </c>
      <c r="Z151" s="54" t="n">
        <f aca="false">W151/X151-1</f>
        <v>0.0612595070048305</v>
      </c>
      <c r="AA151" s="54" t="n">
        <f aca="false">S151/(X151-V151)-1</f>
        <v>0.0745316494718717</v>
      </c>
      <c r="AB151" s="55" t="n">
        <f aca="false">IF(E151-F151&lt;0,"达成",E151-F151)</f>
        <v>0.0932591000000001</v>
      </c>
    </row>
    <row r="152" customFormat="false" ht="16" hidden="false" customHeight="false" outlineLevel="0" collapsed="false">
      <c r="A152" s="43" t="s">
        <v>329</v>
      </c>
      <c r="B152" s="0" t="n">
        <v>135</v>
      </c>
      <c r="C152" s="44" t="n">
        <v>104.84</v>
      </c>
      <c r="D152" s="45" t="n">
        <v>1.2861</v>
      </c>
      <c r="E152" s="46" t="n">
        <f aca="false">10%*Q152+13%</f>
        <v>0.219889816</v>
      </c>
      <c r="F152" s="24" t="n">
        <f aca="false">IF(G152="",($F$1*C152-B152)/B152,H152/B152)</f>
        <v>0.121710340740741</v>
      </c>
      <c r="H152" s="4" t="n">
        <f aca="false">IF(G152="",$F$1*C152-B152,G152-B152)</f>
        <v>16.430896</v>
      </c>
      <c r="I152" s="0" t="s">
        <v>95</v>
      </c>
      <c r="J152" s="47" t="s">
        <v>330</v>
      </c>
      <c r="K152" s="48" t="n">
        <f aca="false">DATE(MID(J152,1,4),MID(J152,5,2),MID(J152,7,2))</f>
        <v>43691</v>
      </c>
      <c r="L152" s="48" t="str">
        <f aca="true">IF(LEN(J152) &gt; 15,DATE(MID(J152,12,4),MID(J152,16,2),MID(J152,18,2)),TEXT(TODAY(),"yyyy-mm-dd"))</f>
        <v>2020-01-02</v>
      </c>
      <c r="M152" s="30" t="n">
        <f aca="false">(L152-K152+1)*B152</f>
        <v>19170</v>
      </c>
      <c r="N152" s="31" t="n">
        <f aca="false">H152/M152*365</f>
        <v>0.312847002608242</v>
      </c>
      <c r="O152" s="49" t="n">
        <f aca="false">D152*C152</f>
        <v>134.834724</v>
      </c>
      <c r="P152" s="49" t="n">
        <f aca="false">B152-O152</f>
        <v>0.165276000000006</v>
      </c>
      <c r="Q152" s="50" t="n">
        <f aca="false">O152/150</f>
        <v>0.89889816</v>
      </c>
      <c r="R152" s="51" t="n">
        <f aca="false">R151+C152-T152</f>
        <v>14382.03</v>
      </c>
      <c r="S152" s="52" t="n">
        <f aca="false">R152*D152</f>
        <v>18496.728783</v>
      </c>
      <c r="T152" s="52"/>
      <c r="U152" s="52"/>
      <c r="V152" s="53" t="n">
        <f aca="false">V151+U152</f>
        <v>3686.13</v>
      </c>
      <c r="W152" s="53" t="n">
        <f aca="false">V152+S152</f>
        <v>22182.858783</v>
      </c>
      <c r="X152" s="1" t="n">
        <f aca="false">X151+B152</f>
        <v>20835</v>
      </c>
      <c r="Y152" s="51" t="n">
        <f aca="false">W152-X152</f>
        <v>1347.858783</v>
      </c>
      <c r="Z152" s="54" t="n">
        <f aca="false">W152/X152-1</f>
        <v>0.0646920462203022</v>
      </c>
      <c r="AA152" s="54" t="n">
        <f aca="false">S152/(X152-V152)-1</f>
        <v>0.0785975275921969</v>
      </c>
      <c r="AB152" s="55" t="n">
        <f aca="false">IF(E152-F152&lt;0,"达成",E152-F152)</f>
        <v>0.0981794752592594</v>
      </c>
    </row>
    <row r="153" customFormat="false" ht="16" hidden="false" customHeight="false" outlineLevel="0" collapsed="false">
      <c r="A153" s="43" t="s">
        <v>331</v>
      </c>
      <c r="B153" s="0" t="n">
        <v>135</v>
      </c>
      <c r="C153" s="44" t="n">
        <v>104.48</v>
      </c>
      <c r="D153" s="45" t="n">
        <v>1.2906</v>
      </c>
      <c r="E153" s="46" t="n">
        <f aca="false">10%*Q153+13%</f>
        <v>0.219894592</v>
      </c>
      <c r="F153" s="24" t="n">
        <f aca="false">IF(G153="",($F$1*C153-B153)/B153,H153/B153)</f>
        <v>0.117858607407407</v>
      </c>
      <c r="H153" s="4" t="n">
        <f aca="false">IF(G153="",$F$1*C153-B153,G153-B153)</f>
        <v>15.910912</v>
      </c>
      <c r="I153" s="0" t="s">
        <v>95</v>
      </c>
      <c r="J153" s="47" t="s">
        <v>332</v>
      </c>
      <c r="K153" s="48" t="n">
        <f aca="false">DATE(MID(J153,1,4),MID(J153,5,2),MID(J153,7,2))</f>
        <v>43692</v>
      </c>
      <c r="L153" s="48" t="str">
        <f aca="true">IF(LEN(J153) &gt; 15,DATE(MID(J153,12,4),MID(J153,16,2),MID(J153,18,2)),TEXT(TODAY(),"yyyy-mm-dd"))</f>
        <v>2020-01-02</v>
      </c>
      <c r="M153" s="30" t="n">
        <f aca="false">(L153-K153+1)*B153</f>
        <v>19035</v>
      </c>
      <c r="N153" s="31" t="n">
        <f aca="false">H153/M153*365</f>
        <v>0.305094976622012</v>
      </c>
      <c r="O153" s="49" t="n">
        <f aca="false">D153*C153</f>
        <v>134.841888</v>
      </c>
      <c r="P153" s="49" t="n">
        <f aca="false">B153-O153</f>
        <v>0.158111999999988</v>
      </c>
      <c r="Q153" s="50" t="n">
        <f aca="false">O153/150</f>
        <v>0.89894592</v>
      </c>
      <c r="R153" s="51" t="n">
        <f aca="false">R152+C153-T153</f>
        <v>14486.51</v>
      </c>
      <c r="S153" s="52" t="n">
        <f aca="false">R153*D153</f>
        <v>18696.289806</v>
      </c>
      <c r="T153" s="52"/>
      <c r="U153" s="52"/>
      <c r="V153" s="53" t="n">
        <f aca="false">V152+U153</f>
        <v>3686.13</v>
      </c>
      <c r="W153" s="53" t="n">
        <f aca="false">V153+S153</f>
        <v>22382.419806</v>
      </c>
      <c r="X153" s="1" t="n">
        <f aca="false">X152+B153</f>
        <v>20970</v>
      </c>
      <c r="Y153" s="51" t="n">
        <f aca="false">W153-X153</f>
        <v>1412.41980599999</v>
      </c>
      <c r="Z153" s="54" t="n">
        <f aca="false">W153/X153-1</f>
        <v>0.067354306437768</v>
      </c>
      <c r="AA153" s="54" t="n">
        <f aca="false">S153/(X153-V153)-1</f>
        <v>0.0817189556505571</v>
      </c>
      <c r="AB153" s="55" t="n">
        <f aca="false">IF(E153-F153&lt;0,"达成",E153-F153)</f>
        <v>0.102035984592593</v>
      </c>
    </row>
    <row r="154" customFormat="false" ht="16" hidden="false" customHeight="false" outlineLevel="0" collapsed="false">
      <c r="A154" s="43" t="s">
        <v>333</v>
      </c>
      <c r="B154" s="0" t="n">
        <v>135</v>
      </c>
      <c r="C154" s="44" t="n">
        <v>104.04</v>
      </c>
      <c r="D154" s="45" t="n">
        <v>1.2961</v>
      </c>
      <c r="E154" s="46" t="n">
        <f aca="false">10%*Q154+13%</f>
        <v>0.219897496</v>
      </c>
      <c r="F154" s="24" t="n">
        <f aca="false">IF(G154="",($F$1*C154-B154)/B154,H154/B154)</f>
        <v>0.113150933333333</v>
      </c>
      <c r="H154" s="4" t="n">
        <f aca="false">IF(G154="",$F$1*C154-B154,G154-B154)</f>
        <v>15.275376</v>
      </c>
      <c r="I154" s="0" t="s">
        <v>95</v>
      </c>
      <c r="J154" s="47" t="s">
        <v>334</v>
      </c>
      <c r="K154" s="48" t="n">
        <f aca="false">DATE(MID(J154,1,4),MID(J154,5,2),MID(J154,7,2))</f>
        <v>43693</v>
      </c>
      <c r="L154" s="48" t="str">
        <f aca="true">IF(LEN(J154) &gt; 15,DATE(MID(J154,12,4),MID(J154,16,2),MID(J154,18,2)),TEXT(TODAY(),"yyyy-mm-dd"))</f>
        <v>2020-01-02</v>
      </c>
      <c r="M154" s="30" t="n">
        <f aca="false">(L154-K154+1)*B154</f>
        <v>18900</v>
      </c>
      <c r="N154" s="31" t="n">
        <f aca="false">H154/M154*365</f>
        <v>0.295000647619048</v>
      </c>
      <c r="O154" s="49" t="n">
        <f aca="false">D154*C154</f>
        <v>134.846244</v>
      </c>
      <c r="P154" s="49" t="n">
        <f aca="false">B154-O154</f>
        <v>0.153755999999987</v>
      </c>
      <c r="Q154" s="50" t="n">
        <f aca="false">O154/150</f>
        <v>0.89897496</v>
      </c>
      <c r="R154" s="51" t="n">
        <f aca="false">R153+C154-T154</f>
        <v>14590.55</v>
      </c>
      <c r="S154" s="52" t="n">
        <f aca="false">R154*D154</f>
        <v>18910.811855</v>
      </c>
      <c r="T154" s="52"/>
      <c r="U154" s="52"/>
      <c r="V154" s="53" t="n">
        <f aca="false">V153+U154</f>
        <v>3686.13</v>
      </c>
      <c r="W154" s="53" t="n">
        <f aca="false">V154+S154</f>
        <v>22596.941855</v>
      </c>
      <c r="X154" s="1" t="n">
        <f aca="false">X153+B154</f>
        <v>21105</v>
      </c>
      <c r="Y154" s="51" t="n">
        <f aca="false">W154-X154</f>
        <v>1491.941855</v>
      </c>
      <c r="Z154" s="54" t="n">
        <f aca="false">W154/X154-1</f>
        <v>0.0706913932717364</v>
      </c>
      <c r="AA154" s="54" t="n">
        <f aca="false">S154/(X154-V154)-1</f>
        <v>0.0856508978481381</v>
      </c>
      <c r="AB154" s="55" t="n">
        <f aca="false">IF(E154-F154&lt;0,"达成",E154-F154)</f>
        <v>0.106746562666667</v>
      </c>
    </row>
    <row r="155" customFormat="false" ht="16" hidden="false" customHeight="false" outlineLevel="0" collapsed="false">
      <c r="A155" s="43" t="s">
        <v>335</v>
      </c>
      <c r="B155" s="0" t="n">
        <v>135</v>
      </c>
      <c r="C155" s="44" t="n">
        <v>101.92</v>
      </c>
      <c r="D155" s="45" t="n">
        <v>1.323</v>
      </c>
      <c r="E155" s="46" t="n">
        <f aca="false">10%*Q155+13%</f>
        <v>0.21989344</v>
      </c>
      <c r="F155" s="24" t="n">
        <f aca="false">IF(G155="",($F$1*C155-B155)/B155,H155/B155)</f>
        <v>0.0904685037037036</v>
      </c>
      <c r="H155" s="4" t="n">
        <f aca="false">IF(G155="",$F$1*C155-B155,G155-B155)</f>
        <v>12.213248</v>
      </c>
      <c r="I155" s="0" t="s">
        <v>95</v>
      </c>
      <c r="J155" s="47" t="s">
        <v>336</v>
      </c>
      <c r="K155" s="48" t="n">
        <f aca="false">DATE(MID(J155,1,4),MID(J155,5,2),MID(J155,7,2))</f>
        <v>43696</v>
      </c>
      <c r="L155" s="48" t="str">
        <f aca="true">IF(LEN(J155) &gt; 15,DATE(MID(J155,12,4),MID(J155,16,2),MID(J155,18,2)),TEXT(TODAY(),"yyyy-mm-dd"))</f>
        <v>2020-01-02</v>
      </c>
      <c r="M155" s="30" t="n">
        <f aca="false">(L155-K155+1)*B155</f>
        <v>18495</v>
      </c>
      <c r="N155" s="31" t="n">
        <f aca="false">H155/M155*365</f>
        <v>0.241029225195999</v>
      </c>
      <c r="O155" s="49" t="n">
        <f aca="false">D155*C155</f>
        <v>134.84016</v>
      </c>
      <c r="P155" s="49" t="n">
        <f aca="false">B155-O155</f>
        <v>0.159840000000003</v>
      </c>
      <c r="Q155" s="50" t="n">
        <f aca="false">O155/150</f>
        <v>0.8989344</v>
      </c>
      <c r="R155" s="51" t="n">
        <f aca="false">R154+C155-T155</f>
        <v>14692.47</v>
      </c>
      <c r="S155" s="52" t="n">
        <f aca="false">R155*D155</f>
        <v>19438.13781</v>
      </c>
      <c r="T155" s="52"/>
      <c r="U155" s="52"/>
      <c r="V155" s="53" t="n">
        <f aca="false">V154+U155</f>
        <v>3686.13</v>
      </c>
      <c r="W155" s="53" t="n">
        <f aca="false">V155+S155</f>
        <v>23124.26781</v>
      </c>
      <c r="X155" s="1" t="n">
        <f aca="false">X154+B155</f>
        <v>21240</v>
      </c>
      <c r="Y155" s="51" t="n">
        <f aca="false">W155-X155</f>
        <v>1884.26780999999</v>
      </c>
      <c r="Z155" s="54" t="n">
        <f aca="false">W155/X155-1</f>
        <v>0.0887131737288134</v>
      </c>
      <c r="AA155" s="54" t="n">
        <f aca="false">S155/(X155-V155)-1</f>
        <v>0.107342016888583</v>
      </c>
      <c r="AB155" s="55" t="n">
        <f aca="false">IF(E155-F155&lt;0,"达成",E155-F155)</f>
        <v>0.129424936296296</v>
      </c>
    </row>
    <row r="156" customFormat="false" ht="16" hidden="false" customHeight="false" outlineLevel="0" collapsed="false">
      <c r="A156" s="43" t="s">
        <v>337</v>
      </c>
      <c r="B156" s="0" t="n">
        <v>135</v>
      </c>
      <c r="C156" s="44" t="n">
        <v>102.01</v>
      </c>
      <c r="D156" s="45" t="n">
        <v>1.3218</v>
      </c>
      <c r="E156" s="46" t="n">
        <f aca="false">10%*Q156+13%</f>
        <v>0.219891212</v>
      </c>
      <c r="F156" s="24" t="n">
        <f aca="false">IF(G156="",($F$1*C156-B156)/B156,H156/B156)</f>
        <v>0.091431437037037</v>
      </c>
      <c r="H156" s="4" t="n">
        <f aca="false">IF(G156="",$F$1*C156-B156,G156-B156)</f>
        <v>12.343244</v>
      </c>
      <c r="I156" s="0" t="s">
        <v>95</v>
      </c>
      <c r="J156" s="47" t="s">
        <v>338</v>
      </c>
      <c r="K156" s="48" t="n">
        <f aca="false">DATE(MID(J156,1,4),MID(J156,5,2),MID(J156,7,2))</f>
        <v>43697</v>
      </c>
      <c r="L156" s="48" t="str">
        <f aca="true">IF(LEN(J156) &gt; 15,DATE(MID(J156,12,4),MID(J156,16,2),MID(J156,18,2)),TEXT(TODAY(),"yyyy-mm-dd"))</f>
        <v>2020-01-02</v>
      </c>
      <c r="M156" s="30" t="n">
        <f aca="false">(L156-K156+1)*B156</f>
        <v>18360</v>
      </c>
      <c r="N156" s="31" t="n">
        <f aca="false">H156/M156*365</f>
        <v>0.24538584204793</v>
      </c>
      <c r="O156" s="49" t="n">
        <f aca="false">D156*C156</f>
        <v>134.836818</v>
      </c>
      <c r="P156" s="49" t="n">
        <f aca="false">B156-O156</f>
        <v>0.163181999999978</v>
      </c>
      <c r="Q156" s="50" t="n">
        <f aca="false">O156/150</f>
        <v>0.89891212</v>
      </c>
      <c r="R156" s="51" t="n">
        <f aca="false">R155+C156-T156</f>
        <v>14794.48</v>
      </c>
      <c r="S156" s="52" t="n">
        <f aca="false">R156*D156</f>
        <v>19555.343664</v>
      </c>
      <c r="T156" s="52"/>
      <c r="U156" s="52"/>
      <c r="V156" s="53" t="n">
        <f aca="false">V155+U156</f>
        <v>3686.13</v>
      </c>
      <c r="W156" s="53" t="n">
        <f aca="false">V156+S156</f>
        <v>23241.473664</v>
      </c>
      <c r="X156" s="1" t="n">
        <f aca="false">X155+B156</f>
        <v>21375</v>
      </c>
      <c r="Y156" s="51" t="n">
        <f aca="false">W156-X156</f>
        <v>1866.473664</v>
      </c>
      <c r="Z156" s="54" t="n">
        <f aca="false">W156/X156-1</f>
        <v>0.0873204053333332</v>
      </c>
      <c r="AA156" s="54" t="n">
        <f aca="false">S156/(X156-V156)-1</f>
        <v>0.105516839911198</v>
      </c>
      <c r="AB156" s="55" t="n">
        <f aca="false">IF(E156-F156&lt;0,"达成",E156-F156)</f>
        <v>0.128459774962963</v>
      </c>
    </row>
    <row r="157" customFormat="false" ht="16" hidden="false" customHeight="false" outlineLevel="0" collapsed="false">
      <c r="A157" s="43" t="s">
        <v>339</v>
      </c>
      <c r="B157" s="0" t="n">
        <v>135</v>
      </c>
      <c r="C157" s="44" t="n">
        <v>102.16</v>
      </c>
      <c r="D157" s="45" t="n">
        <v>1.3199</v>
      </c>
      <c r="E157" s="46" t="n">
        <f aca="false">10%*Q157+13%</f>
        <v>0.219893989333333</v>
      </c>
      <c r="F157" s="24" t="n">
        <f aca="false">IF(G157="",($F$1*C157-B157)/B157,H157/B157)</f>
        <v>0.0930363259259258</v>
      </c>
      <c r="H157" s="4" t="n">
        <f aca="false">IF(G157="",$F$1*C157-B157,G157-B157)</f>
        <v>12.559904</v>
      </c>
      <c r="I157" s="0" t="s">
        <v>95</v>
      </c>
      <c r="J157" s="47" t="s">
        <v>340</v>
      </c>
      <c r="K157" s="48" t="n">
        <f aca="false">DATE(MID(J157,1,4),MID(J157,5,2),MID(J157,7,2))</f>
        <v>43698</v>
      </c>
      <c r="L157" s="48" t="str">
        <f aca="true">IF(LEN(J157) &gt; 15,DATE(MID(J157,12,4),MID(J157,16,2),MID(J157,18,2)),TEXT(TODAY(),"yyyy-mm-dd"))</f>
        <v>2020-01-02</v>
      </c>
      <c r="M157" s="30" t="n">
        <f aca="false">(L157-K157+1)*B157</f>
        <v>18225</v>
      </c>
      <c r="N157" s="31" t="n">
        <f aca="false">H157/M157*365</f>
        <v>0.251542658984911</v>
      </c>
      <c r="O157" s="49" t="n">
        <f aca="false">D157*C157</f>
        <v>134.840984</v>
      </c>
      <c r="P157" s="49" t="n">
        <f aca="false">B157-O157</f>
        <v>0.159016000000008</v>
      </c>
      <c r="Q157" s="50" t="n">
        <f aca="false">O157/150</f>
        <v>0.898939893333333</v>
      </c>
      <c r="R157" s="51" t="n">
        <f aca="false">R156+C157-T157</f>
        <v>14896.64</v>
      </c>
      <c r="S157" s="52" t="n">
        <f aca="false">R157*D157</f>
        <v>19662.075136</v>
      </c>
      <c r="T157" s="52"/>
      <c r="U157" s="52"/>
      <c r="V157" s="53" t="n">
        <f aca="false">V156+U157</f>
        <v>3686.13</v>
      </c>
      <c r="W157" s="53" t="n">
        <f aca="false">V157+S157</f>
        <v>23348.205136</v>
      </c>
      <c r="X157" s="1" t="n">
        <f aca="false">X156+B157</f>
        <v>21510</v>
      </c>
      <c r="Y157" s="51" t="n">
        <f aca="false">W157-X157</f>
        <v>1838.205136</v>
      </c>
      <c r="Z157" s="54" t="n">
        <f aca="false">W157/X157-1</f>
        <v>0.0854581653184563</v>
      </c>
      <c r="AA157" s="54" t="n">
        <f aca="false">S157/(X157-V157)-1</f>
        <v>0.103131650758225</v>
      </c>
      <c r="AB157" s="55" t="n">
        <f aca="false">IF(E157-F157&lt;0,"达成",E157-F157)</f>
        <v>0.126857663407407</v>
      </c>
    </row>
    <row r="158" customFormat="false" ht="16" hidden="false" customHeight="false" outlineLevel="0" collapsed="false">
      <c r="A158" s="43" t="s">
        <v>341</v>
      </c>
      <c r="B158" s="0" t="n">
        <v>135</v>
      </c>
      <c r="C158" s="44" t="n">
        <v>101.85</v>
      </c>
      <c r="D158" s="45" t="n">
        <v>1.3239</v>
      </c>
      <c r="E158" s="46" t="n">
        <f aca="false">10%*Q158+13%</f>
        <v>0.21989281</v>
      </c>
      <c r="F158" s="24" t="n">
        <f aca="false">IF(G158="",($F$1*C158-B158)/B158,H158/B158)</f>
        <v>0.0897195555555554</v>
      </c>
      <c r="H158" s="4" t="n">
        <f aca="false">IF(G158="",$F$1*C158-B158,G158-B158)</f>
        <v>12.11214</v>
      </c>
      <c r="I158" s="0" t="s">
        <v>95</v>
      </c>
      <c r="J158" s="47" t="s">
        <v>342</v>
      </c>
      <c r="K158" s="48" t="n">
        <f aca="false">DATE(MID(J158,1,4),MID(J158,5,2),MID(J158,7,2))</f>
        <v>43699</v>
      </c>
      <c r="L158" s="48" t="str">
        <f aca="true">IF(LEN(J158) &gt; 15,DATE(MID(J158,12,4),MID(J158,16,2),MID(J158,18,2)),TEXT(TODAY(),"yyyy-mm-dd"))</f>
        <v>2020-01-02</v>
      </c>
      <c r="M158" s="30" t="n">
        <f aca="false">(L158-K158+1)*B158</f>
        <v>18090</v>
      </c>
      <c r="N158" s="31" t="n">
        <f aca="false">H158/M158*365</f>
        <v>0.24438535655058</v>
      </c>
      <c r="O158" s="49" t="n">
        <f aca="false">D158*C158</f>
        <v>134.839215</v>
      </c>
      <c r="P158" s="49" t="n">
        <f aca="false">B158-O158</f>
        <v>0.160785000000004</v>
      </c>
      <c r="Q158" s="50" t="n">
        <f aca="false">O158/150</f>
        <v>0.8989281</v>
      </c>
      <c r="R158" s="51" t="n">
        <f aca="false">R157+C158-T158</f>
        <v>14998.49</v>
      </c>
      <c r="S158" s="52" t="n">
        <f aca="false">R158*D158</f>
        <v>19856.500911</v>
      </c>
      <c r="T158" s="52"/>
      <c r="U158" s="52"/>
      <c r="V158" s="53" t="n">
        <f aca="false">V157+U158</f>
        <v>3686.13</v>
      </c>
      <c r="W158" s="53" t="n">
        <f aca="false">V158+S158</f>
        <v>23542.630911</v>
      </c>
      <c r="X158" s="1" t="n">
        <f aca="false">X157+B158</f>
        <v>21645</v>
      </c>
      <c r="Y158" s="51" t="n">
        <f aca="false">W158-X158</f>
        <v>1897.630911</v>
      </c>
      <c r="Z158" s="54" t="n">
        <f aca="false">W158/X158-1</f>
        <v>0.0876706357588355</v>
      </c>
      <c r="AA158" s="54" t="n">
        <f aca="false">S158/(X158-V158)-1</f>
        <v>0.105665384904507</v>
      </c>
      <c r="AB158" s="55" t="n">
        <f aca="false">IF(E158-F158&lt;0,"达成",E158-F158)</f>
        <v>0.130173254444445</v>
      </c>
    </row>
    <row r="159" customFormat="false" ht="16" hidden="false" customHeight="false" outlineLevel="0" collapsed="false">
      <c r="A159" s="43" t="s">
        <v>343</v>
      </c>
      <c r="B159" s="0" t="n">
        <v>135</v>
      </c>
      <c r="C159" s="44" t="n">
        <v>101.16</v>
      </c>
      <c r="D159" s="45" t="n">
        <v>1.333</v>
      </c>
      <c r="E159" s="46" t="n">
        <f aca="false">10%*Q159+13%</f>
        <v>0.21989752</v>
      </c>
      <c r="F159" s="24" t="n">
        <f aca="false">IF(G159="",($F$1*C159-B159)/B159,H159/B159)</f>
        <v>0.0823370666666666</v>
      </c>
      <c r="H159" s="4" t="n">
        <f aca="false">IF(G159="",$F$1*C159-B159,G159-B159)</f>
        <v>11.115504</v>
      </c>
      <c r="I159" s="0" t="s">
        <v>95</v>
      </c>
      <c r="J159" s="47" t="s">
        <v>344</v>
      </c>
      <c r="K159" s="48" t="n">
        <f aca="false">DATE(MID(J159,1,4),MID(J159,5,2),MID(J159,7,2))</f>
        <v>43700</v>
      </c>
      <c r="L159" s="48" t="str">
        <f aca="true">IF(LEN(J159) &gt; 15,DATE(MID(J159,12,4),MID(J159,16,2),MID(J159,18,2)),TEXT(TODAY(),"yyyy-mm-dd"))</f>
        <v>2020-01-02</v>
      </c>
      <c r="M159" s="30" t="n">
        <f aca="false">(L159-K159+1)*B159</f>
        <v>17955</v>
      </c>
      <c r="N159" s="31" t="n">
        <f aca="false">H159/M159*365</f>
        <v>0.225962626566416</v>
      </c>
      <c r="O159" s="49" t="n">
        <f aca="false">D159*C159</f>
        <v>134.84628</v>
      </c>
      <c r="P159" s="49" t="n">
        <f aca="false">B159-O159</f>
        <v>0.153720000000021</v>
      </c>
      <c r="Q159" s="50" t="n">
        <f aca="false">O159/150</f>
        <v>0.8989752</v>
      </c>
      <c r="R159" s="51" t="n">
        <f aca="false">R158+C159-T159</f>
        <v>15099.65</v>
      </c>
      <c r="S159" s="52" t="n">
        <f aca="false">R159*D159</f>
        <v>20127.83345</v>
      </c>
      <c r="T159" s="52"/>
      <c r="U159" s="52"/>
      <c r="V159" s="53" t="n">
        <f aca="false">V158+U159</f>
        <v>3686.13</v>
      </c>
      <c r="W159" s="53" t="n">
        <f aca="false">V159+S159</f>
        <v>23813.96345</v>
      </c>
      <c r="X159" s="1" t="n">
        <f aca="false">X158+B159</f>
        <v>21780</v>
      </c>
      <c r="Y159" s="51" t="n">
        <f aca="false">W159-X159</f>
        <v>2033.96345</v>
      </c>
      <c r="Z159" s="54" t="n">
        <f aca="false">W159/X159-1</f>
        <v>0.0933867516069786</v>
      </c>
      <c r="AA159" s="54" t="n">
        <f aca="false">S159/(X159-V159)-1</f>
        <v>0.112411742208825</v>
      </c>
      <c r="AB159" s="55" t="n">
        <f aca="false">IF(E159-F159&lt;0,"达成",E159-F159)</f>
        <v>0.137560453333333</v>
      </c>
    </row>
    <row r="160" customFormat="false" ht="16" hidden="false" customHeight="false" outlineLevel="0" collapsed="false">
      <c r="A160" s="43" t="s">
        <v>345</v>
      </c>
      <c r="B160" s="0" t="n">
        <v>135</v>
      </c>
      <c r="C160" s="44" t="n">
        <v>102.52</v>
      </c>
      <c r="D160" s="45" t="n">
        <v>1.3152</v>
      </c>
      <c r="E160" s="46" t="n">
        <f aca="false">10%*Q160+13%</f>
        <v>0.219889536</v>
      </c>
      <c r="F160" s="24" t="n">
        <f aca="false">IF(G160="",($F$1*C160-B160)/B160,H160/B160)</f>
        <v>0.0968880592592591</v>
      </c>
      <c r="H160" s="4" t="n">
        <f aca="false">IF(G160="",$F$1*C160-B160,G160-B160)</f>
        <v>13.079888</v>
      </c>
      <c r="I160" s="0" t="s">
        <v>95</v>
      </c>
      <c r="J160" s="47" t="s">
        <v>346</v>
      </c>
      <c r="K160" s="48" t="n">
        <f aca="false">DATE(MID(J160,1,4),MID(J160,5,2),MID(J160,7,2))</f>
        <v>43703</v>
      </c>
      <c r="L160" s="48" t="str">
        <f aca="true">IF(LEN(J160) &gt; 15,DATE(MID(J160,12,4),MID(J160,16,2),MID(J160,18,2)),TEXT(TODAY(),"yyyy-mm-dd"))</f>
        <v>2020-01-02</v>
      </c>
      <c r="M160" s="30" t="n">
        <f aca="false">(L160-K160+1)*B160</f>
        <v>17550</v>
      </c>
      <c r="N160" s="31" t="n">
        <f aca="false">H160/M160*365</f>
        <v>0.272031858689458</v>
      </c>
      <c r="O160" s="49" t="n">
        <f aca="false">D160*C160</f>
        <v>134.834304</v>
      </c>
      <c r="P160" s="49" t="n">
        <f aca="false">B160-O160</f>
        <v>0.165696000000025</v>
      </c>
      <c r="Q160" s="50" t="n">
        <f aca="false">O160/150</f>
        <v>0.89889536</v>
      </c>
      <c r="R160" s="51" t="n">
        <f aca="false">R159+C160-T160</f>
        <v>15202.17</v>
      </c>
      <c r="S160" s="52" t="n">
        <f aca="false">R160*D160</f>
        <v>19993.893984</v>
      </c>
      <c r="T160" s="52"/>
      <c r="U160" s="52"/>
      <c r="V160" s="53" t="n">
        <f aca="false">V159+U160</f>
        <v>3686.13</v>
      </c>
      <c r="W160" s="53" t="n">
        <f aca="false">V160+S160</f>
        <v>23680.023984</v>
      </c>
      <c r="X160" s="1" t="n">
        <f aca="false">X159+B160</f>
        <v>21915</v>
      </c>
      <c r="Y160" s="51" t="n">
        <f aca="false">W160-X160</f>
        <v>1765.023984</v>
      </c>
      <c r="Z160" s="54" t="n">
        <f aca="false">W160/X160-1</f>
        <v>0.0805395383983571</v>
      </c>
      <c r="AA160" s="54" t="n">
        <f aca="false">S160/(X160-V160)-1</f>
        <v>0.0968257486064685</v>
      </c>
      <c r="AB160" s="55" t="n">
        <f aca="false">IF(E160-F160&lt;0,"达成",E160-F160)</f>
        <v>0.123001476740741</v>
      </c>
    </row>
    <row r="161" customFormat="false" ht="16" hidden="false" customHeight="false" outlineLevel="0" collapsed="false">
      <c r="A161" s="43" t="s">
        <v>347</v>
      </c>
      <c r="B161" s="0" t="n">
        <v>135</v>
      </c>
      <c r="C161" s="44" t="n">
        <v>101.22</v>
      </c>
      <c r="D161" s="45" t="n">
        <v>1.3321</v>
      </c>
      <c r="E161" s="46" t="n">
        <f aca="false">10%*Q161+13%</f>
        <v>0.219890108</v>
      </c>
      <c r="F161" s="24" t="n">
        <f aca="false">IF(G161="",($F$1*C161-B161)/B161,H161/B161)</f>
        <v>0.0829790222222222</v>
      </c>
      <c r="H161" s="4" t="n">
        <f aca="false">IF(G161="",$F$1*C161-B161,G161-B161)</f>
        <v>11.202168</v>
      </c>
      <c r="I161" s="0" t="s">
        <v>95</v>
      </c>
      <c r="J161" s="47" t="s">
        <v>348</v>
      </c>
      <c r="K161" s="48" t="n">
        <f aca="false">DATE(MID(J161,1,4),MID(J161,5,2),MID(J161,7,2))</f>
        <v>43704</v>
      </c>
      <c r="L161" s="48" t="str">
        <f aca="true">IF(LEN(J161) &gt; 15,DATE(MID(J161,12,4),MID(J161,16,2),MID(J161,18,2)),TEXT(TODAY(),"yyyy-mm-dd"))</f>
        <v>2020-01-02</v>
      </c>
      <c r="M161" s="30" t="n">
        <f aca="false">(L161-K161+1)*B161</f>
        <v>17415</v>
      </c>
      <c r="N161" s="31" t="n">
        <f aca="false">H161/M161*365</f>
        <v>0.234785605512489</v>
      </c>
      <c r="O161" s="49" t="n">
        <f aca="false">D161*C161</f>
        <v>134.835162</v>
      </c>
      <c r="P161" s="49" t="n">
        <f aca="false">B161-O161</f>
        <v>0.164838000000003</v>
      </c>
      <c r="Q161" s="50" t="n">
        <f aca="false">O161/150</f>
        <v>0.89890108</v>
      </c>
      <c r="R161" s="51" t="n">
        <f aca="false">R160+C161-T161</f>
        <v>15303.39</v>
      </c>
      <c r="S161" s="52" t="n">
        <f aca="false">R161*D161</f>
        <v>20385.645819</v>
      </c>
      <c r="T161" s="52"/>
      <c r="U161" s="52"/>
      <c r="V161" s="53" t="n">
        <f aca="false">V160+U161</f>
        <v>3686.13</v>
      </c>
      <c r="W161" s="53" t="n">
        <f aca="false">V161+S161</f>
        <v>24071.775819</v>
      </c>
      <c r="X161" s="1" t="n">
        <f aca="false">X160+B161</f>
        <v>22050</v>
      </c>
      <c r="Y161" s="51" t="n">
        <f aca="false">W161-X161</f>
        <v>2021.77581899999</v>
      </c>
      <c r="Z161" s="54" t="n">
        <f aca="false">W161/X161-1</f>
        <v>0.091690513333333</v>
      </c>
      <c r="AA161" s="54" t="n">
        <f aca="false">S161/(X161-V161)-1</f>
        <v>0.110095302297391</v>
      </c>
      <c r="AB161" s="55" t="n">
        <f aca="false">IF(E161-F161&lt;0,"达成",E161-F161)</f>
        <v>0.136911085777778</v>
      </c>
    </row>
    <row r="162" customFormat="false" ht="16" hidden="false" customHeight="false" outlineLevel="0" collapsed="false">
      <c r="A162" s="43" t="s">
        <v>349</v>
      </c>
      <c r="B162" s="0" t="n">
        <v>135</v>
      </c>
      <c r="C162" s="44" t="n">
        <v>101.58</v>
      </c>
      <c r="D162" s="45" t="n">
        <v>1.3274</v>
      </c>
      <c r="E162" s="46" t="n">
        <f aca="false">10%*Q162+13%</f>
        <v>0.219891528</v>
      </c>
      <c r="F162" s="24" t="n">
        <f aca="false">IF(G162="",($F$1*C162-B162)/B162,H162/B162)</f>
        <v>0.0868307555555555</v>
      </c>
      <c r="H162" s="4" t="n">
        <f aca="false">IF(G162="",$F$1*C162-B162,G162-B162)</f>
        <v>11.722152</v>
      </c>
      <c r="I162" s="0" t="s">
        <v>95</v>
      </c>
      <c r="J162" s="47" t="s">
        <v>350</v>
      </c>
      <c r="K162" s="48" t="n">
        <f aca="false">DATE(MID(J162,1,4),MID(J162,5,2),MID(J162,7,2))</f>
        <v>43705</v>
      </c>
      <c r="L162" s="48" t="str">
        <f aca="true">IF(LEN(J162) &gt; 15,DATE(MID(J162,12,4),MID(J162,16,2),MID(J162,18,2)),TEXT(TODAY(),"yyyy-mm-dd"))</f>
        <v>2020-01-02</v>
      </c>
      <c r="M162" s="30" t="n">
        <f aca="false">(L162-K162+1)*B162</f>
        <v>17280</v>
      </c>
      <c r="N162" s="31" t="n">
        <f aca="false">H162/M162*365</f>
        <v>0.247603326388889</v>
      </c>
      <c r="O162" s="49" t="n">
        <f aca="false">D162*C162</f>
        <v>134.837292</v>
      </c>
      <c r="P162" s="49" t="n">
        <f aca="false">B162-O162</f>
        <v>0.162708000000009</v>
      </c>
      <c r="Q162" s="50" t="n">
        <f aca="false">O162/150</f>
        <v>0.89891528</v>
      </c>
      <c r="R162" s="51" t="n">
        <f aca="false">R161+C162-T162</f>
        <v>15404.97</v>
      </c>
      <c r="S162" s="52" t="n">
        <f aca="false">R162*D162</f>
        <v>20448.557178</v>
      </c>
      <c r="T162" s="52"/>
      <c r="U162" s="52"/>
      <c r="V162" s="53" t="n">
        <f aca="false">V161+U162</f>
        <v>3686.13</v>
      </c>
      <c r="W162" s="53" t="n">
        <f aca="false">V162+S162</f>
        <v>24134.687178</v>
      </c>
      <c r="X162" s="1" t="n">
        <f aca="false">X161+B162</f>
        <v>22185</v>
      </c>
      <c r="Y162" s="51" t="n">
        <f aca="false">W162-X162</f>
        <v>1949.68717799999</v>
      </c>
      <c r="Z162" s="54" t="n">
        <f aca="false">W162/X162-1</f>
        <v>0.0878831272481404</v>
      </c>
      <c r="AA162" s="54" t="n">
        <f aca="false">S162/(X162-V162)-1</f>
        <v>0.105394933744601</v>
      </c>
      <c r="AB162" s="55" t="n">
        <f aca="false">IF(E162-F162&lt;0,"达成",E162-F162)</f>
        <v>0.133060772444444</v>
      </c>
    </row>
    <row r="163" customFormat="false" ht="16" hidden="false" customHeight="false" outlineLevel="0" collapsed="false">
      <c r="A163" s="43" t="s">
        <v>351</v>
      </c>
      <c r="B163" s="0" t="n">
        <v>135</v>
      </c>
      <c r="C163" s="44" t="n">
        <v>101.89</v>
      </c>
      <c r="D163" s="45" t="n">
        <v>1.3234</v>
      </c>
      <c r="E163" s="46" t="n">
        <f aca="false">10%*Q163+13%</f>
        <v>0.219894150666667</v>
      </c>
      <c r="F163" s="24" t="n">
        <f aca="false">IF(G163="",($F$1*C163-B163)/B163,H163/B163)</f>
        <v>0.0901475259259259</v>
      </c>
      <c r="H163" s="4" t="n">
        <f aca="false">IF(G163="",$F$1*C163-B163,G163-B163)</f>
        <v>12.169916</v>
      </c>
      <c r="I163" s="0" t="s">
        <v>95</v>
      </c>
      <c r="J163" s="47" t="s">
        <v>352</v>
      </c>
      <c r="K163" s="48" t="n">
        <f aca="false">DATE(MID(J163,1,4),MID(J163,5,2),MID(J163,7,2))</f>
        <v>43706</v>
      </c>
      <c r="L163" s="48" t="str">
        <f aca="true">IF(LEN(J163) &gt; 15,DATE(MID(J163,12,4),MID(J163,16,2),MID(J163,18,2)),TEXT(TODAY(),"yyyy-mm-dd"))</f>
        <v>2020-01-02</v>
      </c>
      <c r="M163" s="30" t="n">
        <f aca="false">(L163-K163+1)*B163</f>
        <v>17145</v>
      </c>
      <c r="N163" s="31" t="n">
        <f aca="false">H163/M163*365</f>
        <v>0.259085409157189</v>
      </c>
      <c r="O163" s="49" t="n">
        <f aca="false">D163*C163</f>
        <v>134.841226</v>
      </c>
      <c r="P163" s="49" t="n">
        <f aca="false">B163-O163</f>
        <v>0.158774000000022</v>
      </c>
      <c r="Q163" s="50" t="n">
        <f aca="false">O163/150</f>
        <v>0.898941506666666</v>
      </c>
      <c r="R163" s="51" t="n">
        <f aca="false">R162+C163-T163</f>
        <v>15506.86</v>
      </c>
      <c r="S163" s="52" t="n">
        <f aca="false">R163*D163</f>
        <v>20521.778524</v>
      </c>
      <c r="T163" s="52"/>
      <c r="U163" s="52"/>
      <c r="V163" s="53" t="n">
        <f aca="false">V162+U163</f>
        <v>3686.13</v>
      </c>
      <c r="W163" s="53" t="n">
        <f aca="false">V163+S163</f>
        <v>24207.908524</v>
      </c>
      <c r="X163" s="1" t="n">
        <f aca="false">X162+B163</f>
        <v>22320</v>
      </c>
      <c r="Y163" s="51" t="n">
        <f aca="false">W163-X163</f>
        <v>1887.908524</v>
      </c>
      <c r="Z163" s="54" t="n">
        <f aca="false">W163/X163-1</f>
        <v>0.0845837152329747</v>
      </c>
      <c r="AA163" s="54" t="n">
        <f aca="false">S163/(X163-V163)-1</f>
        <v>0.101315965175242</v>
      </c>
      <c r="AB163" s="55" t="n">
        <f aca="false">IF(E163-F163&lt;0,"达成",E163-F163)</f>
        <v>0.129746624740741</v>
      </c>
    </row>
    <row r="164" customFormat="false" ht="16" hidden="false" customHeight="false" outlineLevel="0" collapsed="false">
      <c r="A164" s="43" t="s">
        <v>353</v>
      </c>
      <c r="B164" s="0" t="n">
        <v>135</v>
      </c>
      <c r="C164" s="44" t="n">
        <v>101.65</v>
      </c>
      <c r="D164" s="45" t="n">
        <v>1.3265</v>
      </c>
      <c r="E164" s="46" t="n">
        <f aca="false">10%*Q164+13%</f>
        <v>0.219892483333333</v>
      </c>
      <c r="F164" s="24" t="n">
        <f aca="false">IF(G164="",($F$1*C164-B164)/B164,H164/B164)</f>
        <v>0.0875797037037037</v>
      </c>
      <c r="H164" s="4" t="n">
        <f aca="false">IF(G164="",$F$1*C164-B164,G164-B164)</f>
        <v>11.82326</v>
      </c>
      <c r="I164" s="0" t="s">
        <v>95</v>
      </c>
      <c r="J164" s="47" t="s">
        <v>354</v>
      </c>
      <c r="K164" s="48" t="n">
        <f aca="false">DATE(MID(J164,1,4),MID(J164,5,2),MID(J164,7,2))</f>
        <v>43707</v>
      </c>
      <c r="L164" s="48" t="str">
        <f aca="true">IF(LEN(J164) &gt; 15,DATE(MID(J164,12,4),MID(J164,16,2),MID(J164,18,2)),TEXT(TODAY(),"yyyy-mm-dd"))</f>
        <v>2020-01-02</v>
      </c>
      <c r="M164" s="30" t="n">
        <f aca="false">(L164-K164+1)*B164</f>
        <v>17010</v>
      </c>
      <c r="N164" s="31" t="n">
        <f aca="false">H164/M164*365</f>
        <v>0.253703109935332</v>
      </c>
      <c r="O164" s="49" t="n">
        <f aca="false">D164*C164</f>
        <v>134.838725</v>
      </c>
      <c r="P164" s="49" t="n">
        <f aca="false">B164-O164</f>
        <v>0.161274999999989</v>
      </c>
      <c r="Q164" s="50" t="n">
        <f aca="false">O164/150</f>
        <v>0.898924833333333</v>
      </c>
      <c r="R164" s="51" t="n">
        <f aca="false">R163+C164-T164</f>
        <v>15608.51</v>
      </c>
      <c r="S164" s="52" t="n">
        <f aca="false">R164*D164</f>
        <v>20704.688515</v>
      </c>
      <c r="T164" s="52"/>
      <c r="U164" s="52"/>
      <c r="V164" s="53" t="n">
        <f aca="false">V163+U164</f>
        <v>3686.13</v>
      </c>
      <c r="W164" s="53" t="n">
        <f aca="false">V164+S164</f>
        <v>24390.818515</v>
      </c>
      <c r="X164" s="1" t="n">
        <f aca="false">X163+B164</f>
        <v>22455</v>
      </c>
      <c r="Y164" s="51" t="n">
        <f aca="false">W164-X164</f>
        <v>1935.818515</v>
      </c>
      <c r="Z164" s="54" t="n">
        <f aca="false">W164/X164-1</f>
        <v>0.0862087960365172</v>
      </c>
      <c r="AA164" s="54" t="n">
        <f aca="false">S164/(X164-V164)-1</f>
        <v>0.103139854184082</v>
      </c>
      <c r="AB164" s="55" t="n">
        <f aca="false">IF(E164-F164&lt;0,"达成",E164-F164)</f>
        <v>0.132312779629629</v>
      </c>
    </row>
    <row r="165" customFormat="false" ht="16" hidden="false" customHeight="false" outlineLevel="0" collapsed="false">
      <c r="A165" s="43" t="s">
        <v>355</v>
      </c>
      <c r="B165" s="0" t="n">
        <v>135</v>
      </c>
      <c r="C165" s="44" t="n">
        <v>100.43</v>
      </c>
      <c r="D165" s="45" t="n">
        <v>1.3426</v>
      </c>
      <c r="E165" s="46" t="n">
        <f aca="false">10%*Q165+13%</f>
        <v>0.219891545333333</v>
      </c>
      <c r="F165" s="24" t="n">
        <f aca="false">IF(G165="",($F$1*C165-B165)/B165,H165/B165)</f>
        <v>0.0745266074074074</v>
      </c>
      <c r="H165" s="4" t="n">
        <f aca="false">IF(G165="",$F$1*C165-B165,G165-B165)</f>
        <v>10.061092</v>
      </c>
      <c r="I165" s="0" t="s">
        <v>95</v>
      </c>
      <c r="J165" s="47" t="s">
        <v>356</v>
      </c>
      <c r="K165" s="48" t="n">
        <f aca="false">DATE(MID(J165,1,4),MID(J165,5,2),MID(J165,7,2))</f>
        <v>43710</v>
      </c>
      <c r="L165" s="48" t="str">
        <f aca="true">IF(LEN(J165) &gt; 15,DATE(MID(J165,12,4),MID(J165,16,2),MID(J165,18,2)),TEXT(TODAY(),"yyyy-mm-dd"))</f>
        <v>2020-01-02</v>
      </c>
      <c r="M165" s="30" t="n">
        <f aca="false">(L165-K165+1)*B165</f>
        <v>16605</v>
      </c>
      <c r="N165" s="31" t="n">
        <f aca="false">H165/M165*365</f>
        <v>0.221156192713038</v>
      </c>
      <c r="O165" s="49" t="n">
        <f aca="false">D165*C165</f>
        <v>134.837318</v>
      </c>
      <c r="P165" s="49" t="n">
        <f aca="false">B165-O165</f>
        <v>0.16268199999999</v>
      </c>
      <c r="Q165" s="50" t="n">
        <f aca="false">O165/150</f>
        <v>0.898915453333333</v>
      </c>
      <c r="R165" s="51" t="n">
        <f aca="false">R164+C165-T165</f>
        <v>15708.94</v>
      </c>
      <c r="S165" s="52" t="n">
        <f aca="false">R165*D165</f>
        <v>21090.822844</v>
      </c>
      <c r="T165" s="52"/>
      <c r="U165" s="52"/>
      <c r="V165" s="53" t="n">
        <f aca="false">V164+U165</f>
        <v>3686.13</v>
      </c>
      <c r="W165" s="53" t="n">
        <f aca="false">V165+S165</f>
        <v>24776.952844</v>
      </c>
      <c r="X165" s="1" t="n">
        <f aca="false">X164+B165</f>
        <v>22590</v>
      </c>
      <c r="Y165" s="51" t="n">
        <f aca="false">W165-X165</f>
        <v>2186.952844</v>
      </c>
      <c r="Z165" s="54" t="n">
        <f aca="false">W165/X165-1</f>
        <v>0.0968106615316511</v>
      </c>
      <c r="AA165" s="54" t="n">
        <f aca="false">S165/(X165-V165)-1</f>
        <v>0.115688102171672</v>
      </c>
      <c r="AB165" s="55" t="n">
        <f aca="false">IF(E165-F165&lt;0,"达成",E165-F165)</f>
        <v>0.145364937925926</v>
      </c>
    </row>
    <row r="166" customFormat="false" ht="16" hidden="false" customHeight="false" outlineLevel="0" collapsed="false">
      <c r="A166" s="43" t="s">
        <v>357</v>
      </c>
      <c r="B166" s="0" t="n">
        <v>135</v>
      </c>
      <c r="C166" s="44" t="n">
        <v>100.31</v>
      </c>
      <c r="D166" s="45" t="n">
        <v>1.3442</v>
      </c>
      <c r="E166" s="46" t="n">
        <f aca="false">10%*Q166+13%</f>
        <v>0.219891134666667</v>
      </c>
      <c r="F166" s="24" t="n">
        <f aca="false">IF(G166="",($F$1*C166-B166)/B166,H166/B166)</f>
        <v>0.0732426962962963</v>
      </c>
      <c r="H166" s="4" t="n">
        <f aca="false">IF(G166="",$F$1*C166-B166,G166-B166)</f>
        <v>9.887764</v>
      </c>
      <c r="I166" s="0" t="s">
        <v>95</v>
      </c>
      <c r="J166" s="47" t="s">
        <v>358</v>
      </c>
      <c r="K166" s="48" t="n">
        <f aca="false">DATE(MID(J166,1,4),MID(J166,5,2),MID(J166,7,2))</f>
        <v>43711</v>
      </c>
      <c r="L166" s="48" t="str">
        <f aca="true">IF(LEN(J166) &gt; 15,DATE(MID(J166,12,4),MID(J166,16,2),MID(J166,18,2)),TEXT(TODAY(),"yyyy-mm-dd"))</f>
        <v>2020-01-02</v>
      </c>
      <c r="M166" s="30" t="n">
        <f aca="false">(L166-K166+1)*B166</f>
        <v>16470</v>
      </c>
      <c r="N166" s="31" t="n">
        <f aca="false">H166/M166*365</f>
        <v>0.219127738919247</v>
      </c>
      <c r="O166" s="49" t="n">
        <f aca="false">D166*C166</f>
        <v>134.836702</v>
      </c>
      <c r="P166" s="49" t="n">
        <f aca="false">B166-O166</f>
        <v>0.163297999999998</v>
      </c>
      <c r="Q166" s="50" t="n">
        <f aca="false">O166/150</f>
        <v>0.898911346666667</v>
      </c>
      <c r="R166" s="51" t="n">
        <f aca="false">R165+C166-T166</f>
        <v>15809.25</v>
      </c>
      <c r="S166" s="52" t="n">
        <f aca="false">R166*D166</f>
        <v>21250.79385</v>
      </c>
      <c r="T166" s="52"/>
      <c r="U166" s="52"/>
      <c r="V166" s="53" t="n">
        <f aca="false">V165+U166</f>
        <v>3686.13</v>
      </c>
      <c r="W166" s="53" t="n">
        <f aca="false">V166+S166</f>
        <v>24936.92385</v>
      </c>
      <c r="X166" s="1" t="n">
        <f aca="false">X165+B166</f>
        <v>22725</v>
      </c>
      <c r="Y166" s="51" t="n">
        <f aca="false">W166-X166</f>
        <v>2211.92385</v>
      </c>
      <c r="Z166" s="54" t="n">
        <f aca="false">W166/X166-1</f>
        <v>0.0973343828382835</v>
      </c>
      <c r="AA166" s="54" t="n">
        <f aca="false">S166/(X166-V166)-1</f>
        <v>0.116179366212385</v>
      </c>
      <c r="AB166" s="55" t="n">
        <f aca="false">IF(E166-F166&lt;0,"达成",E166-F166)</f>
        <v>0.146648438370371</v>
      </c>
    </row>
    <row r="167" customFormat="false" ht="16" hidden="false" customHeight="false" outlineLevel="0" collapsed="false">
      <c r="A167" s="43" t="s">
        <v>359</v>
      </c>
      <c r="B167" s="0" t="n">
        <v>135</v>
      </c>
      <c r="C167" s="44" t="n">
        <v>99.45</v>
      </c>
      <c r="D167" s="45" t="n">
        <v>1.3558</v>
      </c>
      <c r="E167" s="46" t="n">
        <f aca="false">10%*Q167+13%</f>
        <v>0.21988954</v>
      </c>
      <c r="F167" s="24" t="n">
        <f aca="false">IF(G167="",($F$1*C167-B167)/B167,H167/B167)</f>
        <v>0.0640413333333333</v>
      </c>
      <c r="H167" s="4" t="n">
        <f aca="false">IF(G167="",$F$1*C167-B167,G167-B167)</f>
        <v>8.64558</v>
      </c>
      <c r="I167" s="0" t="s">
        <v>95</v>
      </c>
      <c r="J167" s="47" t="s">
        <v>360</v>
      </c>
      <c r="K167" s="48" t="n">
        <f aca="false">DATE(MID(J167,1,4),MID(J167,5,2),MID(J167,7,2))</f>
        <v>43712</v>
      </c>
      <c r="L167" s="48" t="str">
        <f aca="true">IF(LEN(J167) &gt; 15,DATE(MID(J167,12,4),MID(J167,16,2),MID(J167,18,2)),TEXT(TODAY(),"yyyy-mm-dd"))</f>
        <v>2020-01-02</v>
      </c>
      <c r="M167" s="30" t="n">
        <f aca="false">(L167-K167+1)*B167</f>
        <v>16335</v>
      </c>
      <c r="N167" s="31" t="n">
        <f aca="false">H167/M167*365</f>
        <v>0.193182534435262</v>
      </c>
      <c r="O167" s="49" t="n">
        <f aca="false">D167*C167</f>
        <v>134.83431</v>
      </c>
      <c r="P167" s="49" t="n">
        <f aca="false">B167-O167</f>
        <v>0.165690000000012</v>
      </c>
      <c r="Q167" s="50" t="n">
        <f aca="false">O167/150</f>
        <v>0.8988954</v>
      </c>
      <c r="R167" s="51" t="n">
        <f aca="false">R166+C167-T167</f>
        <v>15908.7</v>
      </c>
      <c r="S167" s="52" t="n">
        <f aca="false">R167*D167</f>
        <v>21569.01546</v>
      </c>
      <c r="T167" s="52"/>
      <c r="U167" s="52"/>
      <c r="V167" s="53" t="n">
        <f aca="false">V166+U167</f>
        <v>3686.13</v>
      </c>
      <c r="W167" s="53" t="n">
        <f aca="false">V167+S167</f>
        <v>25255.14546</v>
      </c>
      <c r="X167" s="1" t="n">
        <f aca="false">X166+B167</f>
        <v>22860</v>
      </c>
      <c r="Y167" s="51" t="n">
        <f aca="false">W167-X167</f>
        <v>2395.14545999999</v>
      </c>
      <c r="Z167" s="54" t="n">
        <f aca="false">W167/X167-1</f>
        <v>0.104774517060367</v>
      </c>
      <c r="AA167" s="54" t="n">
        <f aca="false">S167/(X167-V167)-1</f>
        <v>0.124917163827646</v>
      </c>
      <c r="AB167" s="55" t="n">
        <f aca="false">IF(E167-F167&lt;0,"达成",E167-F167)</f>
        <v>0.155848206666667</v>
      </c>
    </row>
    <row r="168" customFormat="false" ht="16" hidden="false" customHeight="false" outlineLevel="0" collapsed="false">
      <c r="A168" s="43" t="s">
        <v>361</v>
      </c>
      <c r="B168" s="0" t="n">
        <v>135</v>
      </c>
      <c r="C168" s="44" t="n">
        <v>98.52</v>
      </c>
      <c r="D168" s="45" t="n">
        <v>1.3686</v>
      </c>
      <c r="E168" s="46" t="n">
        <f aca="false">10%*Q168+13%</f>
        <v>0.219889648</v>
      </c>
      <c r="F168" s="24" t="n">
        <f aca="false">IF(G168="",($F$1*C168-B168)/B168,H168/B168)</f>
        <v>0.054091022222222</v>
      </c>
      <c r="H168" s="4" t="n">
        <f aca="false">IF(G168="",$F$1*C168-B168,G168-B168)</f>
        <v>7.30228799999998</v>
      </c>
      <c r="I168" s="0" t="s">
        <v>95</v>
      </c>
      <c r="J168" s="47" t="s">
        <v>362</v>
      </c>
      <c r="K168" s="48" t="n">
        <f aca="false">DATE(MID(J168,1,4),MID(J168,5,2),MID(J168,7,2))</f>
        <v>43713</v>
      </c>
      <c r="L168" s="48" t="str">
        <f aca="true">IF(LEN(J168) &gt; 15,DATE(MID(J168,12,4),MID(J168,16,2),MID(J168,18,2)),TEXT(TODAY(),"yyyy-mm-dd"))</f>
        <v>2020-01-02</v>
      </c>
      <c r="M168" s="30" t="n">
        <f aca="false">(L168-K168+1)*B168</f>
        <v>16200</v>
      </c>
      <c r="N168" s="31" t="n">
        <f aca="false">H168/M168*365</f>
        <v>0.164526859259259</v>
      </c>
      <c r="O168" s="49" t="n">
        <f aca="false">D168*C168</f>
        <v>134.834472</v>
      </c>
      <c r="P168" s="49" t="n">
        <f aca="false">B168-O168</f>
        <v>0.165527999999995</v>
      </c>
      <c r="Q168" s="50" t="n">
        <f aca="false">O168/150</f>
        <v>0.89889648</v>
      </c>
      <c r="R168" s="51" t="n">
        <f aca="false">R167+C168-T168</f>
        <v>15599.68</v>
      </c>
      <c r="S168" s="52" t="n">
        <f aca="false">R168*D168</f>
        <v>21349.722048</v>
      </c>
      <c r="T168" s="52" t="n">
        <v>407.54</v>
      </c>
      <c r="U168" s="52" t="n">
        <v>554.97</v>
      </c>
      <c r="V168" s="53" t="n">
        <f aca="false">V167+U168</f>
        <v>4241.1</v>
      </c>
      <c r="W168" s="53" t="n">
        <f aca="false">V168+S168</f>
        <v>25590.822048</v>
      </c>
      <c r="X168" s="1" t="n">
        <f aca="false">X167+B168</f>
        <v>22995</v>
      </c>
      <c r="Y168" s="51" t="n">
        <f aca="false">W168-X168</f>
        <v>2595.82204799999</v>
      </c>
      <c r="Z168" s="54" t="n">
        <f aca="false">W168/X168-1</f>
        <v>0.112886368688845</v>
      </c>
      <c r="AA168" s="54" t="n">
        <f aca="false">S168/(X168-V168)-1</f>
        <v>0.138415052229136</v>
      </c>
      <c r="AB168" s="55" t="n">
        <f aca="false">IF(E168-F168&lt;0,"达成",E168-F168)</f>
        <v>0.165798625777778</v>
      </c>
    </row>
    <row r="169" customFormat="false" ht="16" hidden="false" customHeight="false" outlineLevel="0" collapsed="false">
      <c r="A169" s="43" t="s">
        <v>363</v>
      </c>
      <c r="B169" s="0" t="n">
        <v>135</v>
      </c>
      <c r="C169" s="44" t="n">
        <v>97.96</v>
      </c>
      <c r="D169" s="45" t="n">
        <v>1.3765</v>
      </c>
      <c r="E169" s="46" t="n">
        <f aca="false">10%*Q169+13%</f>
        <v>0.219894626666667</v>
      </c>
      <c r="F169" s="24" t="n">
        <f aca="false">IF(G169="",($F$1*C169-B169)/B169,H169/B169)</f>
        <v>0.0480994370370369</v>
      </c>
      <c r="H169" s="4" t="n">
        <f aca="false">IF(G169="",$F$1*C169-B169,G169-B169)</f>
        <v>6.49342399999998</v>
      </c>
      <c r="I169" s="0" t="s">
        <v>95</v>
      </c>
      <c r="J169" s="47" t="s">
        <v>364</v>
      </c>
      <c r="K169" s="48" t="n">
        <f aca="false">DATE(MID(J169,1,4),MID(J169,5,2),MID(J169,7,2))</f>
        <v>43714</v>
      </c>
      <c r="L169" s="48" t="str">
        <f aca="true">IF(LEN(J169) &gt; 15,DATE(MID(J169,12,4),MID(J169,16,2),MID(J169,18,2)),TEXT(TODAY(),"yyyy-mm-dd"))</f>
        <v>2020-01-02</v>
      </c>
      <c r="M169" s="30" t="n">
        <f aca="false">(L169-K169+1)*B169</f>
        <v>16065</v>
      </c>
      <c r="N169" s="31" t="n">
        <f aca="false">H169/M169*365</f>
        <v>0.147531886710239</v>
      </c>
      <c r="O169" s="49" t="n">
        <f aca="false">D169*C169</f>
        <v>134.84194</v>
      </c>
      <c r="P169" s="49" t="n">
        <f aca="false">B169-O169</f>
        <v>0.158060000000006</v>
      </c>
      <c r="Q169" s="50" t="n">
        <f aca="false">O169/150</f>
        <v>0.898946266666667</v>
      </c>
      <c r="R169" s="51" t="n">
        <f aca="false">R168+C169-T169</f>
        <v>15456.74</v>
      </c>
      <c r="S169" s="52" t="n">
        <f aca="false">R169*D169</f>
        <v>21276.20261</v>
      </c>
      <c r="T169" s="52" t="n">
        <v>240.9</v>
      </c>
      <c r="U169" s="52" t="n">
        <v>329.94</v>
      </c>
      <c r="V169" s="53" t="n">
        <f aca="false">V168+U169</f>
        <v>4571.04</v>
      </c>
      <c r="W169" s="53" t="n">
        <f aca="false">V169+S169</f>
        <v>25847.24261</v>
      </c>
      <c r="X169" s="1" t="n">
        <f aca="false">X168+B169</f>
        <v>23130</v>
      </c>
      <c r="Y169" s="51" t="n">
        <f aca="false">W169-X169</f>
        <v>2717.24260999999</v>
      </c>
      <c r="Z169" s="54" t="n">
        <f aca="false">W169/X169-1</f>
        <v>0.117476982706442</v>
      </c>
      <c r="AA169" s="54" t="n">
        <f aca="false">S169/(X169-V169)-1</f>
        <v>0.146411361951316</v>
      </c>
      <c r="AB169" s="55" t="n">
        <f aca="false">IF(E169-F169&lt;0,"达成",E169-F169)</f>
        <v>0.17179518962963</v>
      </c>
    </row>
    <row r="170" customFormat="false" ht="16" hidden="false" customHeight="false" outlineLevel="0" collapsed="false">
      <c r="A170" s="43" t="s">
        <v>365</v>
      </c>
      <c r="B170" s="0" t="n">
        <v>135</v>
      </c>
      <c r="C170" s="44" t="n">
        <v>97.4</v>
      </c>
      <c r="D170" s="45" t="n">
        <v>1.3844</v>
      </c>
      <c r="E170" s="46" t="n">
        <f aca="false">10%*Q170+13%</f>
        <v>0.219893706666667</v>
      </c>
      <c r="F170" s="24" t="n">
        <f aca="false">IF(G170="",($F$1*C170-B170)/B170,H170/B170)</f>
        <v>0.0421078518518519</v>
      </c>
      <c r="H170" s="4" t="n">
        <f aca="false">IF(G170="",$F$1*C170-B170,G170-B170)</f>
        <v>5.68456000000001</v>
      </c>
      <c r="I170" s="0" t="s">
        <v>95</v>
      </c>
      <c r="J170" s="47" t="s">
        <v>366</v>
      </c>
      <c r="K170" s="48" t="n">
        <f aca="false">DATE(MID(J170,1,4),MID(J170,5,2),MID(J170,7,2))</f>
        <v>43717</v>
      </c>
      <c r="L170" s="48" t="str">
        <f aca="true">IF(LEN(J170) &gt; 15,DATE(MID(J170,12,4),MID(J170,16,2),MID(J170,18,2)),TEXT(TODAY(),"yyyy-mm-dd"))</f>
        <v>2020-01-02</v>
      </c>
      <c r="M170" s="30" t="n">
        <f aca="false">(L170-K170+1)*B170</f>
        <v>15660</v>
      </c>
      <c r="N170" s="31" t="n">
        <f aca="false">H170/M170*365</f>
        <v>0.132494533844189</v>
      </c>
      <c r="O170" s="49" t="n">
        <f aca="false">D170*C170</f>
        <v>134.84056</v>
      </c>
      <c r="P170" s="49" t="n">
        <f aca="false">B170-O170</f>
        <v>0.159439999999989</v>
      </c>
      <c r="Q170" s="50" t="n">
        <f aca="false">O170/150</f>
        <v>0.898937066666667</v>
      </c>
      <c r="R170" s="51" t="n">
        <f aca="false">R169+C170-T170</f>
        <v>15554.14</v>
      </c>
      <c r="S170" s="52" t="n">
        <f aca="false">R170*D170</f>
        <v>21533.151416</v>
      </c>
      <c r="T170" s="52"/>
      <c r="U170" s="52"/>
      <c r="V170" s="53" t="n">
        <f aca="false">V169+U170</f>
        <v>4571.04</v>
      </c>
      <c r="W170" s="53" t="n">
        <f aca="false">V170+S170</f>
        <v>26104.191416</v>
      </c>
      <c r="X170" s="1" t="n">
        <f aca="false">X169+B170</f>
        <v>23265</v>
      </c>
      <c r="Y170" s="51" t="n">
        <f aca="false">W170-X170</f>
        <v>2839.19141599999</v>
      </c>
      <c r="Z170" s="54" t="n">
        <f aca="false">W170/X170-1</f>
        <v>0.122037026262626</v>
      </c>
      <c r="AA170" s="54" t="n">
        <f aca="false">S170/(X170-V170)-1</f>
        <v>0.151877473579701</v>
      </c>
      <c r="AB170" s="55" t="n">
        <f aca="false">IF(E170-F170&lt;0,"达成",E170-F170)</f>
        <v>0.177785854814815</v>
      </c>
    </row>
    <row r="171" customFormat="false" ht="16" hidden="false" customHeight="false" outlineLevel="0" collapsed="false">
      <c r="A171" s="43" t="s">
        <v>367</v>
      </c>
      <c r="B171" s="0" t="n">
        <v>135</v>
      </c>
      <c r="C171" s="44" t="n">
        <v>97.72</v>
      </c>
      <c r="D171" s="45" t="n">
        <v>1.3799</v>
      </c>
      <c r="E171" s="46" t="n">
        <f aca="false">10%*Q171+13%</f>
        <v>0.219895885333333</v>
      </c>
      <c r="F171" s="24" t="n">
        <f aca="false">IF(G171="",($F$1*C171-B171)/B171,H171/B171)</f>
        <v>0.0455316148148147</v>
      </c>
      <c r="H171" s="4" t="n">
        <f aca="false">IF(G171="",$F$1*C171-B171,G171-B171)</f>
        <v>6.14676799999998</v>
      </c>
      <c r="I171" s="0" t="s">
        <v>95</v>
      </c>
      <c r="J171" s="47" t="s">
        <v>368</v>
      </c>
      <c r="K171" s="48" t="n">
        <f aca="false">DATE(MID(J171,1,4),MID(J171,5,2),MID(J171,7,2))</f>
        <v>43718</v>
      </c>
      <c r="L171" s="48" t="str">
        <f aca="true">IF(LEN(J171) &gt; 15,DATE(MID(J171,12,4),MID(J171,16,2),MID(J171,18,2)),TEXT(TODAY(),"yyyy-mm-dd"))</f>
        <v>2020-01-02</v>
      </c>
      <c r="M171" s="30" t="n">
        <f aca="false">(L171-K171+1)*B171</f>
        <v>15525</v>
      </c>
      <c r="N171" s="31" t="n">
        <f aca="false">H171/M171*365</f>
        <v>0.144513386151368</v>
      </c>
      <c r="O171" s="49" t="n">
        <f aca="false">D171*C171</f>
        <v>134.843828</v>
      </c>
      <c r="P171" s="49" t="n">
        <f aca="false">B171-O171</f>
        <v>0.156171999999998</v>
      </c>
      <c r="Q171" s="50" t="n">
        <f aca="false">O171/150</f>
        <v>0.898958853333333</v>
      </c>
      <c r="R171" s="51" t="n">
        <f aca="false">R170+C171-T171</f>
        <v>15651.86</v>
      </c>
      <c r="S171" s="52" t="n">
        <f aca="false">R171*D171</f>
        <v>21598.001614</v>
      </c>
      <c r="T171" s="52"/>
      <c r="U171" s="52"/>
      <c r="V171" s="53" t="n">
        <f aca="false">V170+U171</f>
        <v>4571.04</v>
      </c>
      <c r="W171" s="53" t="n">
        <f aca="false">V171+S171</f>
        <v>26169.041614</v>
      </c>
      <c r="X171" s="1" t="n">
        <f aca="false">X170+B171</f>
        <v>23400</v>
      </c>
      <c r="Y171" s="51" t="n">
        <f aca="false">W171-X171</f>
        <v>2769.04161399999</v>
      </c>
      <c r="Z171" s="54" t="n">
        <f aca="false">W171/X171-1</f>
        <v>0.118335111709401</v>
      </c>
      <c r="AA171" s="54" t="n">
        <f aca="false">S171/(X171-V171)-1</f>
        <v>0.147062908094764</v>
      </c>
      <c r="AB171" s="55" t="n">
        <f aca="false">IF(E171-F171&lt;0,"达成",E171-F171)</f>
        <v>0.174364270518518</v>
      </c>
    </row>
    <row r="172" customFormat="false" ht="16" hidden="false" customHeight="false" outlineLevel="0" collapsed="false">
      <c r="A172" s="43" t="s">
        <v>369</v>
      </c>
      <c r="B172" s="0" t="n">
        <v>135</v>
      </c>
      <c r="C172" s="44" t="n">
        <v>98.39</v>
      </c>
      <c r="D172" s="45" t="n">
        <v>1.3704</v>
      </c>
      <c r="E172" s="46" t="n">
        <f aca="false">10%*Q172+13%</f>
        <v>0.219889104</v>
      </c>
      <c r="F172" s="24" t="n">
        <f aca="false">IF(G172="",($F$1*C172-B172)/B172,H172/B172)</f>
        <v>0.0527001185185184</v>
      </c>
      <c r="H172" s="4" t="n">
        <f aca="false">IF(G172="",$F$1*C172-B172,G172-B172)</f>
        <v>7.11451599999998</v>
      </c>
      <c r="I172" s="0" t="s">
        <v>95</v>
      </c>
      <c r="J172" s="47" t="s">
        <v>370</v>
      </c>
      <c r="K172" s="48" t="n">
        <f aca="false">DATE(MID(J172,1,4),MID(J172,5,2),MID(J172,7,2))</f>
        <v>43719</v>
      </c>
      <c r="L172" s="48" t="str">
        <f aca="true">IF(LEN(J172) &gt; 15,DATE(MID(J172,12,4),MID(J172,16,2),MID(J172,18,2)),TEXT(TODAY(),"yyyy-mm-dd"))</f>
        <v>2020-01-02</v>
      </c>
      <c r="M172" s="30" t="n">
        <f aca="false">(L172-K172+1)*B172</f>
        <v>15390</v>
      </c>
      <c r="N172" s="31" t="n">
        <f aca="false">H172/M172*365</f>
        <v>0.168732835607537</v>
      </c>
      <c r="O172" s="49" t="n">
        <f aca="false">D172*C172</f>
        <v>134.833656</v>
      </c>
      <c r="P172" s="49" t="n">
        <f aca="false">B172-O172</f>
        <v>0.166343999999981</v>
      </c>
      <c r="Q172" s="50" t="n">
        <f aca="false">O172/150</f>
        <v>0.89889104</v>
      </c>
      <c r="R172" s="51" t="n">
        <f aca="false">R171+C172-T172</f>
        <v>15750.25</v>
      </c>
      <c r="S172" s="52" t="n">
        <f aca="false">R172*D172</f>
        <v>21584.1426</v>
      </c>
      <c r="T172" s="52"/>
      <c r="U172" s="52"/>
      <c r="V172" s="53" t="n">
        <f aca="false">V171+U172</f>
        <v>4571.04</v>
      </c>
      <c r="W172" s="53" t="n">
        <f aca="false">V172+S172</f>
        <v>26155.1826</v>
      </c>
      <c r="X172" s="1" t="n">
        <f aca="false">X171+B172</f>
        <v>23535</v>
      </c>
      <c r="Y172" s="51" t="n">
        <f aca="false">W172-X172</f>
        <v>2620.18259999999</v>
      </c>
      <c r="Z172" s="54" t="n">
        <f aca="false">W172/X172-1</f>
        <v>0.111331319311663</v>
      </c>
      <c r="AA172" s="54" t="n">
        <f aca="false">S172/(X172-V172)-1</f>
        <v>0.138166427265191</v>
      </c>
      <c r="AB172" s="55" t="n">
        <f aca="false">IF(E172-F172&lt;0,"达成",E172-F172)</f>
        <v>0.167188985481482</v>
      </c>
    </row>
    <row r="173" customFormat="false" ht="16" hidden="false" customHeight="false" outlineLevel="0" collapsed="false">
      <c r="A173" s="43" t="s">
        <v>371</v>
      </c>
      <c r="B173" s="0" t="n">
        <v>135</v>
      </c>
      <c r="C173" s="44" t="n">
        <v>97.41</v>
      </c>
      <c r="D173" s="45" t="n">
        <v>1.3843</v>
      </c>
      <c r="E173" s="46" t="n">
        <f aca="false">10%*Q173+13%</f>
        <v>0.219896442</v>
      </c>
      <c r="F173" s="24" t="n">
        <f aca="false">IF(G173="",($F$1*C173-B173)/B173,H173/B173)</f>
        <v>0.0422148444444442</v>
      </c>
      <c r="H173" s="4" t="n">
        <f aca="false">IF(G173="",$F$1*C173-B173,G173-B173)</f>
        <v>5.69900399999997</v>
      </c>
      <c r="I173" s="0" t="s">
        <v>95</v>
      </c>
      <c r="J173" s="47" t="s">
        <v>372</v>
      </c>
      <c r="K173" s="48" t="n">
        <f aca="false">DATE(MID(J173,1,4),MID(J173,5,2),MID(J173,7,2))</f>
        <v>43720</v>
      </c>
      <c r="L173" s="48" t="str">
        <f aca="true">IF(LEN(J173) &gt; 15,DATE(MID(J173,12,4),MID(J173,16,2),MID(J173,18,2)),TEXT(TODAY(),"yyyy-mm-dd"))</f>
        <v>2020-01-02</v>
      </c>
      <c r="M173" s="30" t="n">
        <f aca="false">(L173-K173+1)*B173</f>
        <v>15255</v>
      </c>
      <c r="N173" s="31" t="n">
        <f aca="false">H173/M173*365</f>
        <v>0.136357683382497</v>
      </c>
      <c r="O173" s="49" t="n">
        <f aca="false">D173*C173</f>
        <v>134.844663</v>
      </c>
      <c r="P173" s="49" t="n">
        <f aca="false">B173-O173</f>
        <v>0.155337000000003</v>
      </c>
      <c r="Q173" s="50" t="n">
        <f aca="false">O173/150</f>
        <v>0.89896442</v>
      </c>
      <c r="R173" s="51" t="n">
        <f aca="false">R172+C173-T173</f>
        <v>15847.66</v>
      </c>
      <c r="S173" s="52" t="n">
        <f aca="false">R173*D173</f>
        <v>21937.915738</v>
      </c>
      <c r="T173" s="52"/>
      <c r="U173" s="52"/>
      <c r="V173" s="53" t="n">
        <f aca="false">V172+U173</f>
        <v>4571.04</v>
      </c>
      <c r="W173" s="53" t="n">
        <f aca="false">V173+S173</f>
        <v>26508.955738</v>
      </c>
      <c r="X173" s="1" t="n">
        <f aca="false">X172+B173</f>
        <v>23670</v>
      </c>
      <c r="Y173" s="51" t="n">
        <f aca="false">W173-X173</f>
        <v>2838.95573799999</v>
      </c>
      <c r="Z173" s="54" t="n">
        <f aca="false">W173/X173-1</f>
        <v>0.119938983438952</v>
      </c>
      <c r="AA173" s="54" t="n">
        <f aca="false">S173/(X173-V173)-1</f>
        <v>0.148644519806314</v>
      </c>
      <c r="AB173" s="55" t="n">
        <f aca="false">IF(E173-F173&lt;0,"达成",E173-F173)</f>
        <v>0.177681597555556</v>
      </c>
    </row>
    <row r="174" customFormat="false" ht="16" hidden="false" customHeight="false" outlineLevel="0" collapsed="false">
      <c r="A174" s="43" t="s">
        <v>373</v>
      </c>
      <c r="B174" s="0" t="n">
        <v>135</v>
      </c>
      <c r="C174" s="44" t="n">
        <v>97.75</v>
      </c>
      <c r="D174" s="45" t="n">
        <v>1.3794</v>
      </c>
      <c r="E174" s="46" t="n">
        <f aca="false">10%*Q174+13%</f>
        <v>0.2198909</v>
      </c>
      <c r="F174" s="24" t="n">
        <f aca="false">IF(G174="",($F$1*C174-B174)/B174,H174/B174)</f>
        <v>0.0458525925925926</v>
      </c>
      <c r="H174" s="4" t="n">
        <f aca="false">IF(G174="",$F$1*C174-B174,G174-B174)</f>
        <v>6.1901</v>
      </c>
      <c r="I174" s="0" t="s">
        <v>95</v>
      </c>
      <c r="J174" s="47" t="s">
        <v>374</v>
      </c>
      <c r="K174" s="48" t="n">
        <f aca="false">DATE(MID(J174,1,4),MID(J174,5,2),MID(J174,7,2))</f>
        <v>43724</v>
      </c>
      <c r="L174" s="48" t="str">
        <f aca="true">IF(LEN(J174) &gt; 15,DATE(MID(J174,12,4),MID(J174,16,2),MID(J174,18,2)),TEXT(TODAY(),"yyyy-mm-dd"))</f>
        <v>2020-01-02</v>
      </c>
      <c r="M174" s="30" t="n">
        <f aca="false">(L174-K174+1)*B174</f>
        <v>14715</v>
      </c>
      <c r="N174" s="31" t="n">
        <f aca="false">H174/M174*365</f>
        <v>0.153543085287122</v>
      </c>
      <c r="O174" s="49" t="n">
        <f aca="false">D174*C174</f>
        <v>134.83635</v>
      </c>
      <c r="P174" s="49" t="n">
        <f aca="false">B174-O174</f>
        <v>0.16364999999999</v>
      </c>
      <c r="Q174" s="50" t="n">
        <f aca="false">O174/150</f>
        <v>0.898909</v>
      </c>
      <c r="R174" s="51" t="n">
        <f aca="false">R173+C174-T174</f>
        <v>15945.41</v>
      </c>
      <c r="S174" s="52" t="n">
        <f aca="false">R174*D174</f>
        <v>21995.098554</v>
      </c>
      <c r="T174" s="52"/>
      <c r="U174" s="52"/>
      <c r="V174" s="53" t="n">
        <f aca="false">V173+U174</f>
        <v>4571.04</v>
      </c>
      <c r="W174" s="53" t="n">
        <f aca="false">V174+S174</f>
        <v>26566.138554</v>
      </c>
      <c r="X174" s="1" t="n">
        <f aca="false">X173+B174</f>
        <v>23805</v>
      </c>
      <c r="Y174" s="51" t="n">
        <f aca="false">W174-X174</f>
        <v>2761.13855399999</v>
      </c>
      <c r="Z174" s="54" t="n">
        <f aca="false">W174/X174-1</f>
        <v>0.115989857340894</v>
      </c>
      <c r="AA174" s="54" t="n">
        <f aca="false">S174/(X174-V174)-1</f>
        <v>0.143555386098338</v>
      </c>
      <c r="AB174" s="55" t="n">
        <f aca="false">IF(E174-F174&lt;0,"达成",E174-F174)</f>
        <v>0.174038307407407</v>
      </c>
    </row>
    <row r="175" customFormat="false" ht="16" hidden="false" customHeight="false" outlineLevel="0" collapsed="false">
      <c r="A175" s="43" t="s">
        <v>375</v>
      </c>
      <c r="B175" s="0" t="n">
        <v>135</v>
      </c>
      <c r="C175" s="44" t="n">
        <v>99.32</v>
      </c>
      <c r="D175" s="45" t="n">
        <v>1.3577</v>
      </c>
      <c r="E175" s="46" t="n">
        <f aca="false">10%*Q175+13%</f>
        <v>0.219897842666667</v>
      </c>
      <c r="F175" s="24" t="n">
        <f aca="false">IF(G175="",($F$1*C175-B175)/B175,H175/B175)</f>
        <v>0.0626504296296294</v>
      </c>
      <c r="H175" s="4" t="n">
        <f aca="false">IF(G175="",$F$1*C175-B175,G175-B175)</f>
        <v>8.45780799999997</v>
      </c>
      <c r="I175" s="0" t="s">
        <v>95</v>
      </c>
      <c r="J175" s="47" t="s">
        <v>376</v>
      </c>
      <c r="K175" s="48" t="n">
        <f aca="false">DATE(MID(J175,1,4),MID(J175,5,2),MID(J175,7,2))</f>
        <v>43725</v>
      </c>
      <c r="L175" s="48" t="str">
        <f aca="true">IF(LEN(J175) &gt; 15,DATE(MID(J175,12,4),MID(J175,16,2),MID(J175,18,2)),TEXT(TODAY(),"yyyy-mm-dd"))</f>
        <v>2020-01-02</v>
      </c>
      <c r="M175" s="30" t="n">
        <f aca="false">(L175-K175+1)*B175</f>
        <v>14580</v>
      </c>
      <c r="N175" s="31" t="n">
        <f aca="false">H175/M175*365</f>
        <v>0.211735248285322</v>
      </c>
      <c r="O175" s="49" t="n">
        <f aca="false">D175*C175</f>
        <v>134.846764</v>
      </c>
      <c r="P175" s="49" t="n">
        <f aca="false">B175-O175</f>
        <v>0.153236000000021</v>
      </c>
      <c r="Q175" s="50" t="n">
        <f aca="false">O175/150</f>
        <v>0.898978426666666</v>
      </c>
      <c r="R175" s="51" t="n">
        <f aca="false">R174+C175-T175</f>
        <v>16044.73</v>
      </c>
      <c r="S175" s="52" t="n">
        <f aca="false">R175*D175</f>
        <v>21783.929921</v>
      </c>
      <c r="T175" s="52"/>
      <c r="U175" s="52"/>
      <c r="V175" s="53" t="n">
        <f aca="false">V174+U175</f>
        <v>4571.04</v>
      </c>
      <c r="W175" s="53" t="n">
        <f aca="false">V175+S175</f>
        <v>26354.969921</v>
      </c>
      <c r="X175" s="1" t="n">
        <f aca="false">X174+B175</f>
        <v>23940</v>
      </c>
      <c r="Y175" s="51" t="n">
        <f aca="false">W175-X175</f>
        <v>2414.96992099999</v>
      </c>
      <c r="Z175" s="54" t="n">
        <f aca="false">W175/X175-1</f>
        <v>0.100875936549707</v>
      </c>
      <c r="AA175" s="54" t="n">
        <f aca="false">S175/(X175-V175)-1</f>
        <v>0.124682477582688</v>
      </c>
      <c r="AB175" s="55" t="n">
        <f aca="false">IF(E175-F175&lt;0,"达成",E175-F175)</f>
        <v>0.157247413037038</v>
      </c>
    </row>
    <row r="176" customFormat="false" ht="16" hidden="false" customHeight="false" outlineLevel="0" collapsed="false">
      <c r="A176" s="43" t="s">
        <v>377</v>
      </c>
      <c r="B176" s="0" t="n">
        <v>135</v>
      </c>
      <c r="C176" s="44" t="n">
        <v>98.86</v>
      </c>
      <c r="D176" s="45" t="n">
        <v>1.3639</v>
      </c>
      <c r="E176" s="46" t="n">
        <f aca="false">10%*Q176+13%</f>
        <v>0.219890102666667</v>
      </c>
      <c r="F176" s="24" t="n">
        <f aca="false">IF(G176="",($F$1*C176-B176)/B176,H176/B176)</f>
        <v>0.0577287703703704</v>
      </c>
      <c r="H176" s="4" t="n">
        <f aca="false">IF(G176="",$F$1*C176-B176,G176-B176)</f>
        <v>7.793384</v>
      </c>
      <c r="I176" s="0" t="s">
        <v>95</v>
      </c>
      <c r="J176" s="47" t="s">
        <v>378</v>
      </c>
      <c r="K176" s="48" t="n">
        <f aca="false">DATE(MID(J176,1,4),MID(J176,5,2),MID(J176,7,2))</f>
        <v>43726</v>
      </c>
      <c r="L176" s="48" t="str">
        <f aca="true">IF(LEN(J176) &gt; 15,DATE(MID(J176,12,4),MID(J176,16,2),MID(J176,18,2)),TEXT(TODAY(),"yyyy-mm-dd"))</f>
        <v>2020-01-02</v>
      </c>
      <c r="M176" s="30" t="n">
        <f aca="false">(L176-K176+1)*B176</f>
        <v>14445</v>
      </c>
      <c r="N176" s="31" t="n">
        <f aca="false">H176/M176*365</f>
        <v>0.196925244721357</v>
      </c>
      <c r="O176" s="49" t="n">
        <f aca="false">D176*C176</f>
        <v>134.835154</v>
      </c>
      <c r="P176" s="49" t="n">
        <f aca="false">B176-O176</f>
        <v>0.164846000000011</v>
      </c>
      <c r="Q176" s="50" t="n">
        <f aca="false">O176/150</f>
        <v>0.898901026666667</v>
      </c>
      <c r="R176" s="51" t="n">
        <f aca="false">R175+C176-T176</f>
        <v>16143.59</v>
      </c>
      <c r="S176" s="52" t="n">
        <f aca="false">R176*D176</f>
        <v>22018.242401</v>
      </c>
      <c r="T176" s="52"/>
      <c r="U176" s="52"/>
      <c r="V176" s="53" t="n">
        <f aca="false">V175+U176</f>
        <v>4571.04</v>
      </c>
      <c r="W176" s="53" t="n">
        <f aca="false">V176+S176</f>
        <v>26589.282401</v>
      </c>
      <c r="X176" s="1" t="n">
        <f aca="false">X175+B176</f>
        <v>24075</v>
      </c>
      <c r="Y176" s="51" t="n">
        <f aca="false">W176-X176</f>
        <v>2514.28240099999</v>
      </c>
      <c r="Z176" s="54" t="n">
        <f aca="false">W176/X176-1</f>
        <v>0.104435406064382</v>
      </c>
      <c r="AA176" s="54" t="n">
        <f aca="false">S176/(X176-V176)-1</f>
        <v>0.12891138009922</v>
      </c>
      <c r="AB176" s="55" t="n">
        <f aca="false">IF(E176-F176&lt;0,"达成",E176-F176)</f>
        <v>0.162161332296297</v>
      </c>
    </row>
    <row r="177" customFormat="false" ht="16" hidden="false" customHeight="false" outlineLevel="0" collapsed="false">
      <c r="A177" s="43" t="s">
        <v>379</v>
      </c>
      <c r="B177" s="0" t="n">
        <v>135</v>
      </c>
      <c r="C177" s="44" t="n">
        <v>98.53</v>
      </c>
      <c r="D177" s="45" t="n">
        <v>1.3685</v>
      </c>
      <c r="E177" s="46" t="n">
        <f aca="false">10%*Q177+13%</f>
        <v>0.219892203333333</v>
      </c>
      <c r="F177" s="24" t="n">
        <f aca="false">IF(G177="",($F$1*C177-B177)/B177,H177/B177)</f>
        <v>0.0541980148148148</v>
      </c>
      <c r="H177" s="4" t="n">
        <f aca="false">IF(G177="",$F$1*C177-B177,G177-B177)</f>
        <v>7.316732</v>
      </c>
      <c r="I177" s="0" t="s">
        <v>95</v>
      </c>
      <c r="J177" s="47" t="s">
        <v>380</v>
      </c>
      <c r="K177" s="48" t="n">
        <f aca="false">DATE(MID(J177,1,4),MID(J177,5,2),MID(J177,7,2))</f>
        <v>43727</v>
      </c>
      <c r="L177" s="48" t="str">
        <f aca="true">IF(LEN(J177) &gt; 15,DATE(MID(J177,12,4),MID(J177,16,2),MID(J177,18,2)),TEXT(TODAY(),"yyyy-mm-dd"))</f>
        <v>2020-01-02</v>
      </c>
      <c r="M177" s="30" t="n">
        <f aca="false">(L177-K177+1)*B177</f>
        <v>14310</v>
      </c>
      <c r="N177" s="31" t="n">
        <f aca="false">H177/M177*365</f>
        <v>0.186625239692523</v>
      </c>
      <c r="O177" s="49" t="n">
        <f aca="false">D177*C177</f>
        <v>134.838305</v>
      </c>
      <c r="P177" s="49" t="n">
        <f aca="false">B177-O177</f>
        <v>0.16169499999998</v>
      </c>
      <c r="Q177" s="50" t="n">
        <f aca="false">O177/150</f>
        <v>0.898922033333333</v>
      </c>
      <c r="R177" s="51" t="n">
        <f aca="false">R176+C177-T177</f>
        <v>16242.12</v>
      </c>
      <c r="S177" s="52" t="n">
        <f aca="false">R177*D177</f>
        <v>22227.34122</v>
      </c>
      <c r="T177" s="52"/>
      <c r="U177" s="52"/>
      <c r="V177" s="53" t="n">
        <f aca="false">V176+U177</f>
        <v>4571.04</v>
      </c>
      <c r="W177" s="53" t="n">
        <f aca="false">V177+S177</f>
        <v>26798.38122</v>
      </c>
      <c r="X177" s="1" t="n">
        <f aca="false">X176+B177</f>
        <v>24210</v>
      </c>
      <c r="Y177" s="51" t="n">
        <f aca="false">W177-X177</f>
        <v>2588.38121999999</v>
      </c>
      <c r="Z177" s="54" t="n">
        <f aca="false">W177/X177-1</f>
        <v>0.106913722428748</v>
      </c>
      <c r="AA177" s="54" t="n">
        <f aca="false">S177/(X177-V177)-1</f>
        <v>0.131798283615833</v>
      </c>
      <c r="AB177" s="55" t="n">
        <f aca="false">IF(E177-F177&lt;0,"达成",E177-F177)</f>
        <v>0.165694188518518</v>
      </c>
    </row>
    <row r="178" customFormat="false" ht="16" hidden="false" customHeight="false" outlineLevel="0" collapsed="false">
      <c r="A178" s="43" t="s">
        <v>381</v>
      </c>
      <c r="B178" s="0" t="n">
        <v>135</v>
      </c>
      <c r="C178" s="44" t="n">
        <v>98.27</v>
      </c>
      <c r="D178" s="45" t="n">
        <v>1.3722</v>
      </c>
      <c r="E178" s="46" t="n">
        <f aca="false">10%*Q178+13%</f>
        <v>0.219897396</v>
      </c>
      <c r="F178" s="24" t="n">
        <f aca="false">IF(G178="",($F$1*C178-B178)/B178,H178/B178)</f>
        <v>0.0514162074074073</v>
      </c>
      <c r="H178" s="4" t="n">
        <f aca="false">IF(G178="",$F$1*C178-B178,G178-B178)</f>
        <v>6.94118799999998</v>
      </c>
      <c r="I178" s="0" t="s">
        <v>95</v>
      </c>
      <c r="J178" s="47" t="s">
        <v>382</v>
      </c>
      <c r="K178" s="48" t="n">
        <f aca="false">DATE(MID(J178,1,4),MID(J178,5,2),MID(J178,7,2))</f>
        <v>43728</v>
      </c>
      <c r="L178" s="48" t="str">
        <f aca="true">IF(LEN(J178) &gt; 15,DATE(MID(J178,12,4),MID(J178,16,2),MID(J178,18,2)),TEXT(TODAY(),"yyyy-mm-dd"))</f>
        <v>2020-01-02</v>
      </c>
      <c r="M178" s="30" t="n">
        <f aca="false">(L178-K178+1)*B178</f>
        <v>14175</v>
      </c>
      <c r="N178" s="31" t="n">
        <f aca="false">H178/M178*365</f>
        <v>0.178732530511463</v>
      </c>
      <c r="O178" s="49" t="n">
        <f aca="false">D178*C178</f>
        <v>134.846094</v>
      </c>
      <c r="P178" s="49" t="n">
        <f aca="false">B178-O178</f>
        <v>0.153906000000006</v>
      </c>
      <c r="Q178" s="50" t="n">
        <f aca="false">O178/150</f>
        <v>0.89897396</v>
      </c>
      <c r="R178" s="51" t="n">
        <f aca="false">R177+C178-T178</f>
        <v>16340.39</v>
      </c>
      <c r="S178" s="52" t="n">
        <f aca="false">R178*D178</f>
        <v>22422.283158</v>
      </c>
      <c r="T178" s="52"/>
      <c r="U178" s="52"/>
      <c r="V178" s="53" t="n">
        <f aca="false">V177+U178</f>
        <v>4571.04</v>
      </c>
      <c r="W178" s="53" t="n">
        <f aca="false">V178+S178</f>
        <v>26993.323158</v>
      </c>
      <c r="X178" s="1" t="n">
        <f aca="false">X177+B178</f>
        <v>24345</v>
      </c>
      <c r="Y178" s="51" t="n">
        <f aca="false">W178-X178</f>
        <v>2648.32315799999</v>
      </c>
      <c r="Z178" s="54" t="n">
        <f aca="false">W178/X178-1</f>
        <v>0.108783042020949</v>
      </c>
      <c r="AA178" s="54" t="n">
        <f aca="false">S178/(X178-V178)-1</f>
        <v>0.133929832871109</v>
      </c>
      <c r="AB178" s="55" t="n">
        <f aca="false">IF(E178-F178&lt;0,"达成",E178-F178)</f>
        <v>0.168481188592593</v>
      </c>
    </row>
    <row r="179" customFormat="false" ht="16" hidden="false" customHeight="false" outlineLevel="0" collapsed="false">
      <c r="A179" s="43" t="s">
        <v>383</v>
      </c>
      <c r="B179" s="0" t="n">
        <v>135</v>
      </c>
      <c r="C179" s="44" t="n">
        <v>99.35</v>
      </c>
      <c r="D179" s="45" t="n">
        <v>1.3572</v>
      </c>
      <c r="E179" s="46" t="n">
        <f aca="false">10%*Q179+13%</f>
        <v>0.21989188</v>
      </c>
      <c r="F179" s="24" t="n">
        <f aca="false">IF(G179="",($F$1*C179-B179)/B179,H179/B179)</f>
        <v>0.0629714074074074</v>
      </c>
      <c r="H179" s="4" t="n">
        <f aca="false">IF(G179="",$F$1*C179-B179,G179-B179)</f>
        <v>8.50113999999999</v>
      </c>
      <c r="I179" s="0" t="s">
        <v>95</v>
      </c>
      <c r="J179" s="47" t="s">
        <v>384</v>
      </c>
      <c r="K179" s="48" t="n">
        <f aca="false">DATE(MID(J179,1,4),MID(J179,5,2),MID(J179,7,2))</f>
        <v>43731</v>
      </c>
      <c r="L179" s="48" t="str">
        <f aca="true">IF(LEN(J179) &gt; 15,DATE(MID(J179,12,4),MID(J179,16,2),MID(J179,18,2)),TEXT(TODAY(),"yyyy-mm-dd"))</f>
        <v>2020-01-02</v>
      </c>
      <c r="M179" s="30" t="n">
        <f aca="false">(L179-K179+1)*B179</f>
        <v>13770</v>
      </c>
      <c r="N179" s="31" t="n">
        <f aca="false">H179/M179*365</f>
        <v>0.225338859840232</v>
      </c>
      <c r="O179" s="49" t="n">
        <f aca="false">D179*C179</f>
        <v>134.83782</v>
      </c>
      <c r="P179" s="49" t="n">
        <f aca="false">B179-O179</f>
        <v>0.162180000000006</v>
      </c>
      <c r="Q179" s="50" t="n">
        <f aca="false">O179/150</f>
        <v>0.8989188</v>
      </c>
      <c r="R179" s="51" t="n">
        <f aca="false">R178+C179-T179</f>
        <v>16439.74</v>
      </c>
      <c r="S179" s="52" t="n">
        <f aca="false">R179*D179</f>
        <v>22312.015128</v>
      </c>
      <c r="T179" s="52"/>
      <c r="U179" s="52"/>
      <c r="V179" s="53" t="n">
        <f aca="false">V178+U179</f>
        <v>4571.04</v>
      </c>
      <c r="W179" s="53" t="n">
        <f aca="false">V179+S179</f>
        <v>26883.055128</v>
      </c>
      <c r="X179" s="1" t="n">
        <f aca="false">X178+B179</f>
        <v>24480</v>
      </c>
      <c r="Y179" s="51" t="n">
        <f aca="false">W179-X179</f>
        <v>2403.05512799999</v>
      </c>
      <c r="Z179" s="54" t="n">
        <f aca="false">W179/X179-1</f>
        <v>0.0981640166666664</v>
      </c>
      <c r="AA179" s="54" t="n">
        <f aca="false">S179/(X179-V179)-1</f>
        <v>0.120702192781541</v>
      </c>
      <c r="AB179" s="55" t="n">
        <f aca="false">IF(E179-F179&lt;0,"达成",E179-F179)</f>
        <v>0.156920472592593</v>
      </c>
    </row>
    <row r="180" customFormat="false" ht="16" hidden="false" customHeight="false" outlineLevel="0" collapsed="false">
      <c r="A180" s="43" t="s">
        <v>385</v>
      </c>
      <c r="B180" s="0" t="n">
        <v>135</v>
      </c>
      <c r="C180" s="44" t="n">
        <v>99.09</v>
      </c>
      <c r="D180" s="45" t="n">
        <v>1.3608</v>
      </c>
      <c r="E180" s="46" t="n">
        <f aca="false">10%*Q180+13%</f>
        <v>0.219894448</v>
      </c>
      <c r="F180" s="24" t="n">
        <f aca="false">IF(G180="",($F$1*C180-B180)/B180,H180/B180)</f>
        <v>0.0601896</v>
      </c>
      <c r="H180" s="4" t="n">
        <f aca="false">IF(G180="",$F$1*C180-B180,G180-B180)</f>
        <v>8.125596</v>
      </c>
      <c r="I180" s="0" t="s">
        <v>95</v>
      </c>
      <c r="J180" s="47" t="s">
        <v>386</v>
      </c>
      <c r="K180" s="48" t="n">
        <f aca="false">DATE(MID(J180,1,4),MID(J180,5,2),MID(J180,7,2))</f>
        <v>43732</v>
      </c>
      <c r="L180" s="48" t="str">
        <f aca="true">IF(LEN(J180) &gt; 15,DATE(MID(J180,12,4),MID(J180,16,2),MID(J180,18,2)),TEXT(TODAY(),"yyyy-mm-dd"))</f>
        <v>2020-01-02</v>
      </c>
      <c r="M180" s="30" t="n">
        <f aca="false">(L180-K180+1)*B180</f>
        <v>13635</v>
      </c>
      <c r="N180" s="31" t="n">
        <f aca="false">H180/M180*365</f>
        <v>0.217516871287129</v>
      </c>
      <c r="O180" s="49" t="n">
        <f aca="false">D180*C180</f>
        <v>134.841672</v>
      </c>
      <c r="P180" s="49" t="n">
        <f aca="false">B180-O180</f>
        <v>0.158327999999983</v>
      </c>
      <c r="Q180" s="50" t="n">
        <f aca="false">O180/150</f>
        <v>0.89894448</v>
      </c>
      <c r="R180" s="51" t="n">
        <f aca="false">R179+C180-T180</f>
        <v>16538.83</v>
      </c>
      <c r="S180" s="52" t="n">
        <f aca="false">R180*D180</f>
        <v>22506.039864</v>
      </c>
      <c r="T180" s="52"/>
      <c r="U180" s="52"/>
      <c r="V180" s="53" t="n">
        <f aca="false">V179+U180</f>
        <v>4571.04</v>
      </c>
      <c r="W180" s="53" t="n">
        <f aca="false">V180+S180</f>
        <v>27077.079864</v>
      </c>
      <c r="X180" s="1" t="n">
        <f aca="false">X179+B180</f>
        <v>24615</v>
      </c>
      <c r="Y180" s="51" t="n">
        <f aca="false">W180-X180</f>
        <v>2462.07986399999</v>
      </c>
      <c r="Z180" s="54" t="n">
        <f aca="false">W180/X180-1</f>
        <v>0.100023557343083</v>
      </c>
      <c r="AA180" s="54" t="n">
        <f aca="false">S180/(X180-V180)-1</f>
        <v>0.122834004059078</v>
      </c>
      <c r="AB180" s="55" t="n">
        <f aca="false">IF(E180-F180&lt;0,"达成",E180-F180)</f>
        <v>0.159704848</v>
      </c>
    </row>
    <row r="181" customFormat="false" ht="16" hidden="false" customHeight="false" outlineLevel="0" collapsed="false">
      <c r="A181" s="43" t="s">
        <v>387</v>
      </c>
      <c r="B181" s="0" t="n">
        <v>135</v>
      </c>
      <c r="C181" s="44" t="n">
        <v>99.8</v>
      </c>
      <c r="D181" s="45" t="n">
        <v>1.3511</v>
      </c>
      <c r="E181" s="46" t="n">
        <f aca="false">10%*Q181+13%</f>
        <v>0.219893186666667</v>
      </c>
      <c r="F181" s="24" t="n">
        <f aca="false">IF(G181="",($F$1*C181-B181)/B181,H181/B181)</f>
        <v>0.067786074074074</v>
      </c>
      <c r="H181" s="4" t="n">
        <f aca="false">IF(G181="",$F$1*C181-B181,G181-B181)</f>
        <v>9.15111999999999</v>
      </c>
      <c r="I181" s="0" t="s">
        <v>95</v>
      </c>
      <c r="J181" s="47" t="s">
        <v>388</v>
      </c>
      <c r="K181" s="48" t="n">
        <f aca="false">DATE(MID(J181,1,4),MID(J181,5,2),MID(J181,7,2))</f>
        <v>43733</v>
      </c>
      <c r="L181" s="48" t="str">
        <f aca="true">IF(LEN(J181) &gt; 15,DATE(MID(J181,12,4),MID(J181,16,2),MID(J181,18,2)),TEXT(TODAY(),"yyyy-mm-dd"))</f>
        <v>2020-01-02</v>
      </c>
      <c r="M181" s="30" t="n">
        <f aca="false">(L181-K181+1)*B181</f>
        <v>13500</v>
      </c>
      <c r="N181" s="31" t="n">
        <f aca="false">H181/M181*365</f>
        <v>0.24741917037037</v>
      </c>
      <c r="O181" s="49" t="n">
        <f aca="false">D181*C181</f>
        <v>134.83978</v>
      </c>
      <c r="P181" s="49" t="n">
        <f aca="false">B181-O181</f>
        <v>0.16022000000001</v>
      </c>
      <c r="Q181" s="50" t="n">
        <f aca="false">O181/150</f>
        <v>0.898931866666667</v>
      </c>
      <c r="R181" s="51" t="n">
        <f aca="false">R180+C181-T181</f>
        <v>16638.63</v>
      </c>
      <c r="S181" s="52" t="n">
        <f aca="false">R181*D181</f>
        <v>22480.452993</v>
      </c>
      <c r="T181" s="52"/>
      <c r="U181" s="52"/>
      <c r="V181" s="53" t="n">
        <f aca="false">V180+U181</f>
        <v>4571.04</v>
      </c>
      <c r="W181" s="53" t="n">
        <f aca="false">V181+S181</f>
        <v>27051.492993</v>
      </c>
      <c r="X181" s="1" t="n">
        <f aca="false">X180+B181</f>
        <v>24750</v>
      </c>
      <c r="Y181" s="51" t="n">
        <f aca="false">W181-X181</f>
        <v>2301.49299299999</v>
      </c>
      <c r="Z181" s="54" t="n">
        <f aca="false">W181/X181-1</f>
        <v>0.0929896158787875</v>
      </c>
      <c r="AA181" s="54" t="n">
        <f aca="false">S181/(X181-V181)-1</f>
        <v>0.114054093620285</v>
      </c>
      <c r="AB181" s="55" t="n">
        <f aca="false">IF(E181-F181&lt;0,"达成",E181-F181)</f>
        <v>0.152107112592593</v>
      </c>
    </row>
    <row r="182" customFormat="false" ht="16" hidden="false" customHeight="false" outlineLevel="0" collapsed="false">
      <c r="A182" s="43" t="s">
        <v>389</v>
      </c>
      <c r="B182" s="0" t="n">
        <v>135</v>
      </c>
      <c r="C182" s="44" t="n">
        <v>100.53</v>
      </c>
      <c r="D182" s="45" t="n">
        <v>1.3413</v>
      </c>
      <c r="E182" s="46" t="n">
        <f aca="false">10%*Q182+13%</f>
        <v>0.219893926</v>
      </c>
      <c r="F182" s="24" t="n">
        <f aca="false">IF(G182="",($F$1*C182-B182)/B182,H182/B182)</f>
        <v>0.0755965333333334</v>
      </c>
      <c r="H182" s="4" t="n">
        <f aca="false">IF(G182="",$F$1*C182-B182,G182-B182)</f>
        <v>10.205532</v>
      </c>
      <c r="I182" s="0" t="s">
        <v>95</v>
      </c>
      <c r="J182" s="47" t="s">
        <v>390</v>
      </c>
      <c r="K182" s="48" t="n">
        <f aca="false">DATE(MID(J182,1,4),MID(J182,5,2),MID(J182,7,2))</f>
        <v>43734</v>
      </c>
      <c r="L182" s="48" t="str">
        <f aca="true">IF(LEN(J182) &gt; 15,DATE(MID(J182,12,4),MID(J182,16,2),MID(J182,18,2)),TEXT(TODAY(),"yyyy-mm-dd"))</f>
        <v>2020-01-02</v>
      </c>
      <c r="M182" s="30" t="n">
        <f aca="false">(L182-K182+1)*B182</f>
        <v>13365</v>
      </c>
      <c r="N182" s="31" t="n">
        <f aca="false">H182/M182*365</f>
        <v>0.278714491582492</v>
      </c>
      <c r="O182" s="49" t="n">
        <f aca="false">D182*C182</f>
        <v>134.840889</v>
      </c>
      <c r="P182" s="49" t="n">
        <f aca="false">B182-O182</f>
        <v>0.159110999999996</v>
      </c>
      <c r="Q182" s="50" t="n">
        <f aca="false">O182/150</f>
        <v>0.89893926</v>
      </c>
      <c r="R182" s="51" t="n">
        <f aca="false">R181+C182-T182</f>
        <v>16739.16</v>
      </c>
      <c r="S182" s="52" t="n">
        <f aca="false">R182*D182</f>
        <v>22452.235308</v>
      </c>
      <c r="T182" s="52"/>
      <c r="U182" s="52"/>
      <c r="V182" s="53" t="n">
        <f aca="false">V181+U182</f>
        <v>4571.04</v>
      </c>
      <c r="W182" s="53" t="n">
        <f aca="false">V182+S182</f>
        <v>27023.275308</v>
      </c>
      <c r="X182" s="1" t="n">
        <f aca="false">X181+B182</f>
        <v>24885</v>
      </c>
      <c r="Y182" s="51" t="n">
        <f aca="false">W182-X182</f>
        <v>2138.27530799999</v>
      </c>
      <c r="Z182" s="54" t="n">
        <f aca="false">W182/X182-1</f>
        <v>0.0859262731766119</v>
      </c>
      <c r="AA182" s="54" t="n">
        <f aca="false">S182/(X182-V182)-1</f>
        <v>0.105261372376434</v>
      </c>
      <c r="AB182" s="55" t="n">
        <f aca="false">IF(E182-F182&lt;0,"达成",E182-F182)</f>
        <v>0.144297392666667</v>
      </c>
    </row>
    <row r="183" customFormat="false" ht="16" hidden="false" customHeight="false" outlineLevel="0" collapsed="false">
      <c r="A183" s="43" t="s">
        <v>391</v>
      </c>
      <c r="B183" s="0" t="n">
        <v>135</v>
      </c>
      <c r="C183" s="44" t="n">
        <v>100.25</v>
      </c>
      <c r="D183" s="45" t="n">
        <v>1.3451</v>
      </c>
      <c r="E183" s="46" t="n">
        <f aca="false">10%*Q183+13%</f>
        <v>0.219897516666667</v>
      </c>
      <c r="F183" s="24" t="n">
        <f aca="false">IF(G183="",($F$1*C183-B183)/B183,H183/B183)</f>
        <v>0.0726007407407407</v>
      </c>
      <c r="H183" s="4" t="n">
        <f aca="false">IF(G183="",$F$1*C183-B183,G183-B183)</f>
        <v>9.80109999999999</v>
      </c>
      <c r="I183" s="0" t="s">
        <v>95</v>
      </c>
      <c r="J183" s="47" t="s">
        <v>392</v>
      </c>
      <c r="K183" s="48" t="n">
        <f aca="false">DATE(MID(J183,1,4),MID(J183,5,2),MID(J183,7,2))</f>
        <v>43735</v>
      </c>
      <c r="L183" s="48" t="str">
        <f aca="true">IF(LEN(J183) &gt; 15,DATE(MID(J183,12,4),MID(J183,16,2),MID(J183,18,2)),TEXT(TODAY(),"yyyy-mm-dd"))</f>
        <v>2020-01-02</v>
      </c>
      <c r="M183" s="30" t="n">
        <f aca="false">(L183-K183+1)*B183</f>
        <v>13230</v>
      </c>
      <c r="N183" s="31" t="n">
        <f aca="false">H183/M183*365</f>
        <v>0.270400718065004</v>
      </c>
      <c r="O183" s="49" t="n">
        <f aca="false">D183*C183</f>
        <v>134.846275</v>
      </c>
      <c r="P183" s="49" t="n">
        <f aca="false">B183-O183</f>
        <v>0.153725000000009</v>
      </c>
      <c r="Q183" s="50" t="n">
        <f aca="false">O183/150</f>
        <v>0.898975166666667</v>
      </c>
      <c r="R183" s="51" t="n">
        <f aca="false">R182+C183-T183</f>
        <v>16839.41</v>
      </c>
      <c r="S183" s="52" t="n">
        <f aca="false">R183*D183</f>
        <v>22650.690391</v>
      </c>
      <c r="T183" s="52"/>
      <c r="U183" s="52"/>
      <c r="V183" s="53" t="n">
        <f aca="false">V182+U183</f>
        <v>4571.04</v>
      </c>
      <c r="W183" s="53" t="n">
        <f aca="false">V183+S183</f>
        <v>27221.730391</v>
      </c>
      <c r="X183" s="1" t="n">
        <f aca="false">X182+B183</f>
        <v>25020</v>
      </c>
      <c r="Y183" s="51" t="n">
        <f aca="false">W183-X183</f>
        <v>2201.73039099999</v>
      </c>
      <c r="Z183" s="54" t="n">
        <f aca="false">W183/X183-1</f>
        <v>0.0879988165867302</v>
      </c>
      <c r="AA183" s="54" t="n">
        <f aca="false">S183/(X183-V183)-1</f>
        <v>0.107669553414941</v>
      </c>
      <c r="AB183" s="55" t="n">
        <f aca="false">IF(E183-F183&lt;0,"达成",E183-F183)</f>
        <v>0.147296775925926</v>
      </c>
    </row>
    <row r="184" customFormat="false" ht="16" hidden="false" customHeight="false" outlineLevel="0" collapsed="false">
      <c r="A184" s="43" t="s">
        <v>393</v>
      </c>
      <c r="B184" s="0" t="n">
        <v>135</v>
      </c>
      <c r="C184" s="44" t="n">
        <v>101.18</v>
      </c>
      <c r="D184" s="45" t="n">
        <v>1.3327</v>
      </c>
      <c r="E184" s="46" t="n">
        <f aca="false">10%*Q184+13%</f>
        <v>0.219895057333333</v>
      </c>
      <c r="F184" s="24" t="n">
        <f aca="false">IF(G184="",($F$1*C184-B184)/B184,H184/B184)</f>
        <v>0.0825510518518519</v>
      </c>
      <c r="H184" s="4" t="n">
        <f aca="false">IF(G184="",$F$1*C184-B184,G184-B184)</f>
        <v>11.144392</v>
      </c>
      <c r="I184" s="0" t="s">
        <v>95</v>
      </c>
      <c r="J184" s="47" t="s">
        <v>394</v>
      </c>
      <c r="K184" s="48" t="n">
        <f aca="false">DATE(MID(J184,1,4),MID(J184,5,2),MID(J184,7,2))</f>
        <v>43738</v>
      </c>
      <c r="L184" s="48" t="str">
        <f aca="true">IF(LEN(J184) &gt; 15,DATE(MID(J184,12,4),MID(J184,16,2),MID(J184,18,2)),TEXT(TODAY(),"yyyy-mm-dd"))</f>
        <v>2020-01-02</v>
      </c>
      <c r="M184" s="30" t="n">
        <f aca="false">(L184-K184+1)*B184</f>
        <v>12825</v>
      </c>
      <c r="N184" s="31" t="n">
        <f aca="false">H184/M184*365</f>
        <v>0.317169830799221</v>
      </c>
      <c r="O184" s="49" t="n">
        <f aca="false">D184*C184</f>
        <v>134.842586</v>
      </c>
      <c r="P184" s="49" t="n">
        <f aca="false">B184-O184</f>
        <v>0.157413999999989</v>
      </c>
      <c r="Q184" s="50" t="n">
        <f aca="false">O184/150</f>
        <v>0.898950573333333</v>
      </c>
      <c r="R184" s="51" t="n">
        <f aca="false">R183+C184-T184</f>
        <v>16940.59</v>
      </c>
      <c r="S184" s="52" t="n">
        <f aca="false">R184*D184</f>
        <v>22576.724293</v>
      </c>
      <c r="T184" s="52"/>
      <c r="U184" s="52"/>
      <c r="V184" s="53" t="n">
        <f aca="false">V183+U184</f>
        <v>4571.04</v>
      </c>
      <c r="W184" s="53" t="n">
        <f aca="false">V184+S184</f>
        <v>27147.764293</v>
      </c>
      <c r="X184" s="1" t="n">
        <f aca="false">X183+B184</f>
        <v>25155</v>
      </c>
      <c r="Y184" s="51" t="n">
        <f aca="false">W184-X184</f>
        <v>1992.76429299999</v>
      </c>
      <c r="Z184" s="54" t="n">
        <f aca="false">W184/X184-1</f>
        <v>0.0792194113695088</v>
      </c>
      <c r="AA184" s="54" t="n">
        <f aca="false">S184/(X184-V184)-1</f>
        <v>0.0968115121191448</v>
      </c>
      <c r="AB184" s="55" t="n">
        <f aca="false">IF(E184-F184&lt;0,"达成",E184-F184)</f>
        <v>0.137344005481481</v>
      </c>
    </row>
    <row r="185" customFormat="false" ht="16" hidden="false" customHeight="false" outlineLevel="0" collapsed="false">
      <c r="A185" s="43" t="s">
        <v>395</v>
      </c>
      <c r="B185" s="0" t="n">
        <v>135</v>
      </c>
      <c r="C185" s="44" t="n">
        <v>100.62</v>
      </c>
      <c r="D185" s="45" t="n">
        <v>1.3401</v>
      </c>
      <c r="E185" s="46" t="n">
        <f aca="false">10%*Q185+13%</f>
        <v>0.219893908</v>
      </c>
      <c r="F185" s="24" t="n">
        <f aca="false">IF(G185="",($F$1*C185-B185)/B185,H185/B185)</f>
        <v>0.0765594666666667</v>
      </c>
      <c r="H185" s="4" t="n">
        <f aca="false">IF(G185="",$F$1*C185-B185,G185-B185)</f>
        <v>10.335528</v>
      </c>
      <c r="I185" s="0" t="s">
        <v>95</v>
      </c>
      <c r="J185" s="47" t="s">
        <v>396</v>
      </c>
      <c r="K185" s="48" t="n">
        <f aca="false">DATE(MID(J185,1,4),MID(J185,5,2),MID(J185,7,2))</f>
        <v>43746</v>
      </c>
      <c r="L185" s="48" t="str">
        <f aca="true">IF(LEN(J185) &gt; 15,DATE(MID(J185,12,4),MID(J185,16,2),MID(J185,18,2)),TEXT(TODAY(),"yyyy-mm-dd"))</f>
        <v>2020-01-02</v>
      </c>
      <c r="M185" s="30" t="n">
        <f aca="false">(L185-K185+1)*B185</f>
        <v>11745</v>
      </c>
      <c r="N185" s="31" t="n">
        <f aca="false">H185/M185*365</f>
        <v>0.321197762452108</v>
      </c>
      <c r="O185" s="49" t="n">
        <f aca="false">D185*C185</f>
        <v>134.840862</v>
      </c>
      <c r="P185" s="49" t="n">
        <f aca="false">B185-O185</f>
        <v>0.159137999999984</v>
      </c>
      <c r="Q185" s="50" t="n">
        <f aca="false">O185/150</f>
        <v>0.89893908</v>
      </c>
      <c r="R185" s="51" t="n">
        <f aca="false">R184+C185-T185</f>
        <v>17041.21</v>
      </c>
      <c r="S185" s="52" t="n">
        <f aca="false">R185*D185</f>
        <v>22836.925521</v>
      </c>
      <c r="T185" s="52"/>
      <c r="U185" s="52"/>
      <c r="V185" s="53" t="n">
        <f aca="false">V184+U185</f>
        <v>4571.04</v>
      </c>
      <c r="W185" s="53" t="n">
        <f aca="false">V185+S185</f>
        <v>27407.965521</v>
      </c>
      <c r="X185" s="1" t="n">
        <f aca="false">X184+B185</f>
        <v>25290</v>
      </c>
      <c r="Y185" s="51" t="n">
        <f aca="false">W185-X185</f>
        <v>2117.96552099999</v>
      </c>
      <c r="Z185" s="54" t="n">
        <f aca="false">W185/X185-1</f>
        <v>0.0837471538552783</v>
      </c>
      <c r="AA185" s="54" t="n">
        <f aca="false">S185/(X185-V185)-1</f>
        <v>0.102223544087155</v>
      </c>
      <c r="AB185" s="55" t="n">
        <f aca="false">IF(E185-F185&lt;0,"达成",E185-F185)</f>
        <v>0.143334441333333</v>
      </c>
    </row>
    <row r="186" customFormat="false" ht="16" hidden="false" customHeight="false" outlineLevel="0" collapsed="false">
      <c r="A186" s="43" t="s">
        <v>397</v>
      </c>
      <c r="B186" s="0" t="n">
        <v>135</v>
      </c>
      <c r="C186" s="44" t="n">
        <v>100.49</v>
      </c>
      <c r="D186" s="45" t="n">
        <v>1.3418</v>
      </c>
      <c r="E186" s="46" t="n">
        <f aca="false">10%*Q186+13%</f>
        <v>0.219891654666667</v>
      </c>
      <c r="F186" s="24" t="n">
        <f aca="false">IF(G186="",($F$1*C186-B186)/B186,H186/B186)</f>
        <v>0.0751685629629629</v>
      </c>
      <c r="H186" s="4" t="n">
        <f aca="false">IF(G186="",$F$1*C186-B186,G186-B186)</f>
        <v>10.147756</v>
      </c>
      <c r="I186" s="0" t="s">
        <v>95</v>
      </c>
      <c r="J186" s="47" t="s">
        <v>398</v>
      </c>
      <c r="K186" s="48" t="n">
        <f aca="false">DATE(MID(J186,1,4),MID(J186,5,2),MID(J186,7,2))</f>
        <v>43747</v>
      </c>
      <c r="L186" s="48" t="str">
        <f aca="true">IF(LEN(J186) &gt; 15,DATE(MID(J186,12,4),MID(J186,16,2),MID(J186,18,2)),TEXT(TODAY(),"yyyy-mm-dd"))</f>
        <v>2020-01-02</v>
      </c>
      <c r="M186" s="30" t="n">
        <f aca="false">(L186-K186+1)*B186</f>
        <v>11610</v>
      </c>
      <c r="N186" s="31" t="n">
        <f aca="false">H186/M186*365</f>
        <v>0.319029366063738</v>
      </c>
      <c r="O186" s="49" t="n">
        <f aca="false">D186*C186</f>
        <v>134.837482</v>
      </c>
      <c r="P186" s="49" t="n">
        <f aca="false">B186-O186</f>
        <v>0.162518000000006</v>
      </c>
      <c r="Q186" s="50" t="n">
        <f aca="false">O186/150</f>
        <v>0.898916546666667</v>
      </c>
      <c r="R186" s="51" t="n">
        <f aca="false">R185+C186-T186</f>
        <v>17141.7</v>
      </c>
      <c r="S186" s="52" t="n">
        <f aca="false">R186*D186</f>
        <v>23000.73306</v>
      </c>
      <c r="T186" s="52"/>
      <c r="U186" s="52"/>
      <c r="V186" s="53" t="n">
        <f aca="false">V185+U186</f>
        <v>4571.04</v>
      </c>
      <c r="W186" s="53" t="n">
        <f aca="false">V186+S186</f>
        <v>27571.77306</v>
      </c>
      <c r="X186" s="1" t="n">
        <f aca="false">X185+B186</f>
        <v>25425</v>
      </c>
      <c r="Y186" s="51" t="n">
        <f aca="false">W186-X186</f>
        <v>2146.77305999999</v>
      </c>
      <c r="Z186" s="54" t="n">
        <f aca="false">W186/X186-1</f>
        <v>0.0844355185840704</v>
      </c>
      <c r="AA186" s="54" t="n">
        <f aca="false">S186/(X186-V186)-1</f>
        <v>0.102943184891502</v>
      </c>
      <c r="AB186" s="55" t="n">
        <f aca="false">IF(E186-F186&lt;0,"达成",E186-F186)</f>
        <v>0.144723091703704</v>
      </c>
    </row>
    <row r="187" customFormat="false" ht="16" hidden="false" customHeight="false" outlineLevel="0" collapsed="false">
      <c r="A187" s="43" t="s">
        <v>399</v>
      </c>
      <c r="B187" s="0" t="n">
        <v>135</v>
      </c>
      <c r="C187" s="44" t="n">
        <v>99.72</v>
      </c>
      <c r="D187" s="45" t="n">
        <v>1.3522</v>
      </c>
      <c r="E187" s="46" t="n">
        <f aca="false">10%*Q187+13%</f>
        <v>0.219894256</v>
      </c>
      <c r="F187" s="24" t="n">
        <f aca="false">IF(G187="",($F$1*C187-B187)/B187,H187/B187)</f>
        <v>0.0669301333333332</v>
      </c>
      <c r="H187" s="4" t="n">
        <f aca="false">IF(G187="",$F$1*C187-B187,G187-B187)</f>
        <v>9.03556799999998</v>
      </c>
      <c r="I187" s="0" t="s">
        <v>95</v>
      </c>
      <c r="J187" s="47" t="s">
        <v>400</v>
      </c>
      <c r="K187" s="48" t="n">
        <f aca="false">DATE(MID(J187,1,4),MID(J187,5,2),MID(J187,7,2))</f>
        <v>43748</v>
      </c>
      <c r="L187" s="48" t="str">
        <f aca="true">IF(LEN(J187) &gt; 15,DATE(MID(J187,12,4),MID(J187,16,2),MID(J187,18,2)),TEXT(TODAY(),"yyyy-mm-dd"))</f>
        <v>2020-01-02</v>
      </c>
      <c r="M187" s="30" t="n">
        <f aca="false">(L187-K187+1)*B187</f>
        <v>11475</v>
      </c>
      <c r="N187" s="31" t="n">
        <f aca="false">H187/M187*365</f>
        <v>0.287405866666666</v>
      </c>
      <c r="O187" s="49" t="n">
        <f aca="false">D187*C187</f>
        <v>134.841384</v>
      </c>
      <c r="P187" s="49" t="n">
        <f aca="false">B187-O187</f>
        <v>0.158615999999995</v>
      </c>
      <c r="Q187" s="50" t="n">
        <f aca="false">O187/150</f>
        <v>0.89894256</v>
      </c>
      <c r="R187" s="51" t="n">
        <f aca="false">R186+C187-T187</f>
        <v>17241.42</v>
      </c>
      <c r="S187" s="52" t="n">
        <f aca="false">R187*D187</f>
        <v>23313.848124</v>
      </c>
      <c r="T187" s="52"/>
      <c r="U187" s="52"/>
      <c r="V187" s="53" t="n">
        <f aca="false">V186+U187</f>
        <v>4571.04</v>
      </c>
      <c r="W187" s="53" t="n">
        <f aca="false">V187+S187</f>
        <v>27884.888124</v>
      </c>
      <c r="X187" s="1" t="n">
        <f aca="false">X186+B187</f>
        <v>25560</v>
      </c>
      <c r="Y187" s="51" t="n">
        <f aca="false">W187-X187</f>
        <v>2324.88812399999</v>
      </c>
      <c r="Z187" s="54" t="n">
        <f aca="false">W187/X187-1</f>
        <v>0.0909580643192485</v>
      </c>
      <c r="AA187" s="54" t="n">
        <f aca="false">S187/(X187-V187)-1</f>
        <v>0.11076719017998</v>
      </c>
      <c r="AB187" s="55" t="n">
        <f aca="false">IF(E187-F187&lt;0,"达成",E187-F187)</f>
        <v>0.152964122666667</v>
      </c>
    </row>
    <row r="188" customFormat="false" ht="16" hidden="false" customHeight="false" outlineLevel="0" collapsed="false">
      <c r="A188" s="43" t="s">
        <v>401</v>
      </c>
      <c r="B188" s="0" t="n">
        <v>135</v>
      </c>
      <c r="C188" s="44" t="n">
        <v>98.81</v>
      </c>
      <c r="D188" s="45" t="n">
        <v>1.3646</v>
      </c>
      <c r="E188" s="46" t="n">
        <f aca="false">10%*Q188+13%</f>
        <v>0.219890750666667</v>
      </c>
      <c r="F188" s="24" t="n">
        <f aca="false">IF(G188="",($F$1*C188-B188)/B188,H188/B188)</f>
        <v>0.0571938074074073</v>
      </c>
      <c r="H188" s="4" t="n">
        <f aca="false">IF(G188="",$F$1*C188-B188,G188-B188)</f>
        <v>7.72116399999999</v>
      </c>
      <c r="I188" s="0" t="s">
        <v>95</v>
      </c>
      <c r="J188" s="47" t="s">
        <v>402</v>
      </c>
      <c r="K188" s="48" t="n">
        <f aca="false">DATE(MID(J188,1,4),MID(J188,5,2),MID(J188,7,2))</f>
        <v>43749</v>
      </c>
      <c r="L188" s="48" t="str">
        <f aca="true">IF(LEN(J188) &gt; 15,DATE(MID(J188,12,4),MID(J188,16,2),MID(J188,18,2)),TEXT(TODAY(),"yyyy-mm-dd"))</f>
        <v>2020-01-02</v>
      </c>
      <c r="M188" s="30" t="n">
        <f aca="false">(L188-K188+1)*B188</f>
        <v>11340</v>
      </c>
      <c r="N188" s="31" t="n">
        <f aca="false">H188/M188*365</f>
        <v>0.248520710758377</v>
      </c>
      <c r="O188" s="49" t="n">
        <f aca="false">D188*C188</f>
        <v>134.836126</v>
      </c>
      <c r="P188" s="49" t="n">
        <f aca="false">B188-O188</f>
        <v>0.163873999999993</v>
      </c>
      <c r="Q188" s="50" t="n">
        <f aca="false">O188/150</f>
        <v>0.898907506666667</v>
      </c>
      <c r="R188" s="51" t="n">
        <f aca="false">R187+C188-T188</f>
        <v>17340.23</v>
      </c>
      <c r="S188" s="52" t="n">
        <f aca="false">R188*D188</f>
        <v>23662.477858</v>
      </c>
      <c r="T188" s="52"/>
      <c r="U188" s="52"/>
      <c r="V188" s="53" t="n">
        <f aca="false">V187+U188</f>
        <v>4571.04</v>
      </c>
      <c r="W188" s="53" t="n">
        <f aca="false">V188+S188</f>
        <v>28233.517858</v>
      </c>
      <c r="X188" s="1" t="n">
        <f aca="false">X187+B188</f>
        <v>25695</v>
      </c>
      <c r="Y188" s="51" t="n">
        <f aca="false">W188-X188</f>
        <v>2538.51785799999</v>
      </c>
      <c r="Z188" s="54" t="n">
        <f aca="false">W188/X188-1</f>
        <v>0.0987942345981705</v>
      </c>
      <c r="AA188" s="54" t="n">
        <f aca="false">S188/(X188-V188)-1</f>
        <v>0.120172442004245</v>
      </c>
      <c r="AB188" s="55" t="n">
        <f aca="false">IF(E188-F188&lt;0,"达成",E188-F188)</f>
        <v>0.16269694325926</v>
      </c>
    </row>
    <row r="189" customFormat="false" ht="16" hidden="false" customHeight="false" outlineLevel="0" collapsed="false">
      <c r="A189" s="43" t="s">
        <v>403</v>
      </c>
      <c r="B189" s="0" t="n">
        <v>135</v>
      </c>
      <c r="C189" s="44" t="n">
        <v>97.84</v>
      </c>
      <c r="D189" s="45" t="n">
        <v>1.3782</v>
      </c>
      <c r="E189" s="46" t="n">
        <f aca="false">10%*Q189+13%</f>
        <v>0.219895392</v>
      </c>
      <c r="F189" s="24" t="n">
        <f aca="false">IF(G189="",($F$1*C189-B189)/B189,H189/B189)</f>
        <v>0.046815525925926</v>
      </c>
      <c r="H189" s="4" t="n">
        <f aca="false">IF(G189="",$F$1*C189-B189,G189-B189)</f>
        <v>6.32009600000001</v>
      </c>
      <c r="I189" s="0" t="s">
        <v>95</v>
      </c>
      <c r="J189" s="47" t="s">
        <v>404</v>
      </c>
      <c r="K189" s="48" t="n">
        <f aca="false">DATE(MID(J189,1,4),MID(J189,5,2),MID(J189,7,2))</f>
        <v>43752</v>
      </c>
      <c r="L189" s="48" t="str">
        <f aca="true">IF(LEN(J189) &gt; 15,DATE(MID(J189,12,4),MID(J189,16,2),MID(J189,18,2)),TEXT(TODAY(),"yyyy-mm-dd"))</f>
        <v>2020-01-02</v>
      </c>
      <c r="M189" s="30" t="n">
        <f aca="false">(L189-K189+1)*B189</f>
        <v>10935</v>
      </c>
      <c r="N189" s="31" t="n">
        <f aca="false">H189/M189*365</f>
        <v>0.210958851394605</v>
      </c>
      <c r="O189" s="49" t="n">
        <f aca="false">D189*C189</f>
        <v>134.843088</v>
      </c>
      <c r="P189" s="49" t="n">
        <f aca="false">B189-O189</f>
        <v>0.156911999999977</v>
      </c>
      <c r="Q189" s="50" t="n">
        <f aca="false">O189/150</f>
        <v>0.89895392</v>
      </c>
      <c r="R189" s="51" t="n">
        <f aca="false">R188+C189-T189</f>
        <v>17438.07</v>
      </c>
      <c r="S189" s="52" t="n">
        <f aca="false">R189*D189</f>
        <v>24033.148074</v>
      </c>
      <c r="T189" s="52"/>
      <c r="U189" s="52"/>
      <c r="V189" s="53" t="n">
        <f aca="false">V188+U189</f>
        <v>4571.04</v>
      </c>
      <c r="W189" s="53" t="n">
        <f aca="false">V189+S189</f>
        <v>28604.188074</v>
      </c>
      <c r="X189" s="1" t="n">
        <f aca="false">X188+B189</f>
        <v>25830</v>
      </c>
      <c r="Y189" s="51" t="n">
        <f aca="false">W189-X189</f>
        <v>2774.188074</v>
      </c>
      <c r="Z189" s="54" t="n">
        <f aca="false">W189/X189-1</f>
        <v>0.107401783739837</v>
      </c>
      <c r="AA189" s="54" t="n">
        <f aca="false">S189/(X189-V189)-1</f>
        <v>0.130495004177062</v>
      </c>
      <c r="AB189" s="55" t="n">
        <f aca="false">IF(E189-F189&lt;0,"达成",E189-F189)</f>
        <v>0.173079866074074</v>
      </c>
    </row>
    <row r="190" customFormat="false" ht="16" hidden="false" customHeight="false" outlineLevel="0" collapsed="false">
      <c r="A190" s="43" t="s">
        <v>405</v>
      </c>
      <c r="B190" s="0" t="n">
        <v>135</v>
      </c>
      <c r="C190" s="44" t="n">
        <v>98.22</v>
      </c>
      <c r="D190" s="45" t="n">
        <v>1.3728</v>
      </c>
      <c r="E190" s="46" t="n">
        <f aca="false">10%*Q190+13%</f>
        <v>0.219890944</v>
      </c>
      <c r="F190" s="24" t="n">
        <f aca="false">IF(G190="",($F$1*C190-B190)/B190,H190/B190)</f>
        <v>0.0508812444444444</v>
      </c>
      <c r="H190" s="4" t="n">
        <f aca="false">IF(G190="",$F$1*C190-B190,G190-B190)</f>
        <v>6.868968</v>
      </c>
      <c r="I190" s="0" t="s">
        <v>95</v>
      </c>
      <c r="J190" s="47" t="s">
        <v>406</v>
      </c>
      <c r="K190" s="48" t="n">
        <f aca="false">DATE(MID(J190,1,4),MID(J190,5,2),MID(J190,7,2))</f>
        <v>43753</v>
      </c>
      <c r="L190" s="48" t="str">
        <f aca="true">IF(LEN(J190) &gt; 15,DATE(MID(J190,12,4),MID(J190,16,2),MID(J190,18,2)),TEXT(TODAY(),"yyyy-mm-dd"))</f>
        <v>2020-01-02</v>
      </c>
      <c r="M190" s="30" t="n">
        <f aca="false">(L190-K190+1)*B190</f>
        <v>10800</v>
      </c>
      <c r="N190" s="31" t="n">
        <f aca="false">H190/M190*365</f>
        <v>0.232145677777778</v>
      </c>
      <c r="O190" s="49" t="n">
        <f aca="false">D190*C190</f>
        <v>134.836416</v>
      </c>
      <c r="P190" s="49" t="n">
        <f aca="false">B190-O190</f>
        <v>0.163583999999986</v>
      </c>
      <c r="Q190" s="50" t="n">
        <f aca="false">O190/150</f>
        <v>0.89890944</v>
      </c>
      <c r="R190" s="51" t="n">
        <f aca="false">R189+C190-T190</f>
        <v>17536.29</v>
      </c>
      <c r="S190" s="52" t="n">
        <f aca="false">R190*D190</f>
        <v>24073.818912</v>
      </c>
      <c r="T190" s="52"/>
      <c r="U190" s="52"/>
      <c r="V190" s="53" t="n">
        <f aca="false">V189+U190</f>
        <v>4571.04</v>
      </c>
      <c r="W190" s="53" t="n">
        <f aca="false">V190+S190</f>
        <v>28644.858912</v>
      </c>
      <c r="X190" s="1" t="n">
        <f aca="false">X189+B190</f>
        <v>25965</v>
      </c>
      <c r="Y190" s="51" t="n">
        <f aca="false">W190-X190</f>
        <v>2679.858912</v>
      </c>
      <c r="Z190" s="54" t="n">
        <f aca="false">W190/X190-1</f>
        <v>0.103210433737724</v>
      </c>
      <c r="AA190" s="54" t="n">
        <f aca="false">S190/(X190-V190)-1</f>
        <v>0.125262406398815</v>
      </c>
      <c r="AB190" s="55" t="n">
        <f aca="false">IF(E190-F190&lt;0,"达成",E190-F190)</f>
        <v>0.169009699555556</v>
      </c>
    </row>
    <row r="191" customFormat="false" ht="16" hidden="false" customHeight="false" outlineLevel="0" collapsed="false">
      <c r="A191" s="43" t="s">
        <v>407</v>
      </c>
      <c r="B191" s="0" t="n">
        <v>135</v>
      </c>
      <c r="C191" s="44" t="n">
        <v>98.55</v>
      </c>
      <c r="D191" s="45" t="n">
        <v>1.3682</v>
      </c>
      <c r="E191" s="46" t="n">
        <f aca="false">10%*Q191+13%</f>
        <v>0.21989074</v>
      </c>
      <c r="F191" s="24" t="n">
        <f aca="false">IF(G191="",($F$1*C191-B191)/B191,H191/B191)</f>
        <v>0.054412</v>
      </c>
      <c r="H191" s="4" t="n">
        <f aca="false">IF(G191="",$F$1*C191-B191,G191-B191)</f>
        <v>7.34562</v>
      </c>
      <c r="I191" s="0" t="s">
        <v>95</v>
      </c>
      <c r="J191" s="47" t="s">
        <v>408</v>
      </c>
      <c r="K191" s="48" t="n">
        <f aca="false">DATE(MID(J191,1,4),MID(J191,5,2),MID(J191,7,2))</f>
        <v>43754</v>
      </c>
      <c r="L191" s="48" t="str">
        <f aca="true">IF(LEN(J191) &gt; 15,DATE(MID(J191,12,4),MID(J191,16,2),MID(J191,18,2)),TEXT(TODAY(),"yyyy-mm-dd"))</f>
        <v>2020-01-02</v>
      </c>
      <c r="M191" s="30" t="n">
        <f aca="false">(L191-K191+1)*B191</f>
        <v>10665</v>
      </c>
      <c r="N191" s="31" t="n">
        <f aca="false">H191/M191*365</f>
        <v>0.251397215189873</v>
      </c>
      <c r="O191" s="49" t="n">
        <f aca="false">D191*C191</f>
        <v>134.83611</v>
      </c>
      <c r="P191" s="49" t="n">
        <f aca="false">B191-O191</f>
        <v>0.163890000000009</v>
      </c>
      <c r="Q191" s="50" t="n">
        <f aca="false">O191/150</f>
        <v>0.8989074</v>
      </c>
      <c r="R191" s="51" t="n">
        <f aca="false">R190+C191-T191</f>
        <v>17634.84</v>
      </c>
      <c r="S191" s="52" t="n">
        <f aca="false">R191*D191</f>
        <v>24127.988088</v>
      </c>
      <c r="T191" s="52"/>
      <c r="U191" s="52"/>
      <c r="V191" s="53" t="n">
        <f aca="false">V190+U191</f>
        <v>4571.04</v>
      </c>
      <c r="W191" s="53" t="n">
        <f aca="false">V191+S191</f>
        <v>28699.028088</v>
      </c>
      <c r="X191" s="1" t="n">
        <f aca="false">X190+B191</f>
        <v>26100</v>
      </c>
      <c r="Y191" s="51" t="n">
        <f aca="false">W191-X191</f>
        <v>2599.028088</v>
      </c>
      <c r="Z191" s="54" t="n">
        <f aca="false">W191/X191-1</f>
        <v>0.0995796202298851</v>
      </c>
      <c r="AA191" s="54" t="n">
        <f aca="false">S191/(X191-V191)-1</f>
        <v>0.120722417060555</v>
      </c>
      <c r="AB191" s="55" t="n">
        <f aca="false">IF(E191-F191&lt;0,"达成",E191-F191)</f>
        <v>0.16547874</v>
      </c>
    </row>
    <row r="192" customFormat="false" ht="16" hidden="false" customHeight="false" outlineLevel="0" collapsed="false">
      <c r="A192" s="43" t="s">
        <v>409</v>
      </c>
      <c r="B192" s="0" t="n">
        <v>135</v>
      </c>
      <c r="C192" s="44" t="n">
        <v>98.5</v>
      </c>
      <c r="D192" s="45" t="n">
        <v>1.369</v>
      </c>
      <c r="E192" s="46" t="n">
        <f aca="false">10%*Q192+13%</f>
        <v>0.219897666666667</v>
      </c>
      <c r="F192" s="24" t="n">
        <f aca="false">IF(G192="",($F$1*C192-B192)/B192,H192/B192)</f>
        <v>0.0538770370370369</v>
      </c>
      <c r="H192" s="4" t="n">
        <f aca="false">IF(G192="",$F$1*C192-B192,G192-B192)</f>
        <v>7.27339999999998</v>
      </c>
      <c r="I192" s="0" t="s">
        <v>95</v>
      </c>
      <c r="J192" s="47" t="s">
        <v>410</v>
      </c>
      <c r="K192" s="48" t="n">
        <f aca="false">DATE(MID(J192,1,4),MID(J192,5,2),MID(J192,7,2))</f>
        <v>43755</v>
      </c>
      <c r="L192" s="48" t="str">
        <f aca="true">IF(LEN(J192) &gt; 15,DATE(MID(J192,12,4),MID(J192,16,2),MID(J192,18,2)),TEXT(TODAY(),"yyyy-mm-dd"))</f>
        <v>2020-01-02</v>
      </c>
      <c r="M192" s="30" t="n">
        <f aca="false">(L192-K192+1)*B192</f>
        <v>10530</v>
      </c>
      <c r="N192" s="31" t="n">
        <f aca="false">H192/M192*365</f>
        <v>0.25211690408357</v>
      </c>
      <c r="O192" s="49" t="n">
        <f aca="false">D192*C192</f>
        <v>134.8465</v>
      </c>
      <c r="P192" s="49" t="n">
        <f aca="false">B192-O192</f>
        <v>0.153500000000008</v>
      </c>
      <c r="Q192" s="50" t="n">
        <f aca="false">O192/150</f>
        <v>0.898976666666667</v>
      </c>
      <c r="R192" s="51" t="n">
        <f aca="false">R191+C192-T192</f>
        <v>17733.34</v>
      </c>
      <c r="S192" s="52" t="n">
        <f aca="false">R192*D192</f>
        <v>24276.94246</v>
      </c>
      <c r="T192" s="52"/>
      <c r="U192" s="52"/>
      <c r="V192" s="53" t="n">
        <f aca="false">V191+U192</f>
        <v>4571.04</v>
      </c>
      <c r="W192" s="53" t="n">
        <f aca="false">V192+S192</f>
        <v>28847.98246</v>
      </c>
      <c r="X192" s="1" t="n">
        <f aca="false">X191+B192</f>
        <v>26235</v>
      </c>
      <c r="Y192" s="51" t="n">
        <f aca="false">W192-X192</f>
        <v>2612.98245999999</v>
      </c>
      <c r="Z192" s="54" t="n">
        <f aca="false">W192/X192-1</f>
        <v>0.0995991027253666</v>
      </c>
      <c r="AA192" s="54" t="n">
        <f aca="false">S192/(X192-V192)-1</f>
        <v>0.120614257965764</v>
      </c>
      <c r="AB192" s="55" t="n">
        <f aca="false">IF(E192-F192&lt;0,"达成",E192-F192)</f>
        <v>0.16602062962963</v>
      </c>
    </row>
    <row r="193" customFormat="false" ht="16" hidden="false" customHeight="false" outlineLevel="0" collapsed="false">
      <c r="A193" s="43" t="s">
        <v>411</v>
      </c>
      <c r="B193" s="0" t="n">
        <v>135</v>
      </c>
      <c r="C193" s="44" t="n">
        <v>99.84</v>
      </c>
      <c r="D193" s="45" t="n">
        <v>1.3505</v>
      </c>
      <c r="E193" s="46" t="n">
        <f aca="false">10%*Q193+13%</f>
        <v>0.21988928</v>
      </c>
      <c r="F193" s="24" t="n">
        <f aca="false">IF(G193="",($F$1*C193-B193)/B193,H193/B193)</f>
        <v>0.0682140444444443</v>
      </c>
      <c r="H193" s="4" t="n">
        <f aca="false">IF(G193="",$F$1*C193-B193,G193-B193)</f>
        <v>9.20889599999998</v>
      </c>
      <c r="I193" s="0" t="s">
        <v>95</v>
      </c>
      <c r="J193" s="47" t="s">
        <v>412</v>
      </c>
      <c r="K193" s="48" t="n">
        <f aca="false">DATE(MID(J193,1,4),MID(J193,5,2),MID(J193,7,2))</f>
        <v>43756</v>
      </c>
      <c r="L193" s="48" t="str">
        <f aca="true">IF(LEN(J193) &gt; 15,DATE(MID(J193,12,4),MID(J193,16,2),MID(J193,18,2)),TEXT(TODAY(),"yyyy-mm-dd"))</f>
        <v>2020-01-02</v>
      </c>
      <c r="M193" s="30" t="n">
        <f aca="false">(L193-K193+1)*B193</f>
        <v>10395</v>
      </c>
      <c r="N193" s="31" t="n">
        <f aca="false">H193/M193*365</f>
        <v>0.323352288600288</v>
      </c>
      <c r="O193" s="49" t="n">
        <f aca="false">D193*C193</f>
        <v>134.83392</v>
      </c>
      <c r="P193" s="49" t="n">
        <f aca="false">B193-O193</f>
        <v>0.166079999999994</v>
      </c>
      <c r="Q193" s="50" t="n">
        <f aca="false">O193/150</f>
        <v>0.8988928</v>
      </c>
      <c r="R193" s="51" t="n">
        <f aca="false">R192+C193-T193</f>
        <v>17833.18</v>
      </c>
      <c r="S193" s="52" t="n">
        <f aca="false">R193*D193</f>
        <v>24083.70959</v>
      </c>
      <c r="T193" s="52"/>
      <c r="U193" s="52"/>
      <c r="V193" s="53" t="n">
        <f aca="false">V192+U193</f>
        <v>4571.04</v>
      </c>
      <c r="W193" s="53" t="n">
        <f aca="false">V193+S193</f>
        <v>28654.74959</v>
      </c>
      <c r="X193" s="1" t="n">
        <f aca="false">X192+B193</f>
        <v>26370</v>
      </c>
      <c r="Y193" s="51" t="n">
        <f aca="false">W193-X193</f>
        <v>2284.74958999999</v>
      </c>
      <c r="Z193" s="54" t="n">
        <f aca="false">W193/X193-1</f>
        <v>0.0866420018960938</v>
      </c>
      <c r="AA193" s="54" t="n">
        <f aca="false">S193/(X193-V193)-1</f>
        <v>0.104810027175608</v>
      </c>
      <c r="AB193" s="55" t="n">
        <f aca="false">IF(E193-F193&lt;0,"达成",E193-F193)</f>
        <v>0.151675235555556</v>
      </c>
    </row>
    <row r="194" customFormat="false" ht="16" hidden="false" customHeight="false" outlineLevel="0" collapsed="false">
      <c r="A194" s="43" t="s">
        <v>413</v>
      </c>
      <c r="B194" s="0" t="n">
        <v>135</v>
      </c>
      <c r="C194" s="44" t="n">
        <v>99.58</v>
      </c>
      <c r="D194" s="45" t="n">
        <v>1.3541</v>
      </c>
      <c r="E194" s="46" t="n">
        <f aca="false">10%*Q194+13%</f>
        <v>0.219894185333333</v>
      </c>
      <c r="F194" s="24" t="n">
        <f aca="false">IF(G194="",($F$1*C194-B194)/B194,H194/B194)</f>
        <v>0.065432237037037</v>
      </c>
      <c r="H194" s="4" t="n">
        <f aca="false">IF(G194="",$F$1*C194-B194,G194-B194)</f>
        <v>8.83335199999999</v>
      </c>
      <c r="I194" s="0" t="s">
        <v>95</v>
      </c>
      <c r="J194" s="47" t="s">
        <v>414</v>
      </c>
      <c r="K194" s="48" t="n">
        <f aca="false">DATE(MID(J194,1,4),MID(J194,5,2),MID(J194,7,2))</f>
        <v>43759</v>
      </c>
      <c r="L194" s="48" t="str">
        <f aca="true">IF(LEN(J194) &gt; 15,DATE(MID(J194,12,4),MID(J194,16,2),MID(J194,18,2)),TEXT(TODAY(),"yyyy-mm-dd"))</f>
        <v>2020-01-02</v>
      </c>
      <c r="M194" s="30" t="n">
        <f aca="false">(L194-K194+1)*B194</f>
        <v>9990</v>
      </c>
      <c r="N194" s="31" t="n">
        <f aca="false">H194/M194*365</f>
        <v>0.322740088088088</v>
      </c>
      <c r="O194" s="49" t="n">
        <f aca="false">D194*C194</f>
        <v>134.841278</v>
      </c>
      <c r="P194" s="49" t="n">
        <f aca="false">B194-O194</f>
        <v>0.158721999999983</v>
      </c>
      <c r="Q194" s="50" t="n">
        <f aca="false">O194/150</f>
        <v>0.898941853333333</v>
      </c>
      <c r="R194" s="51" t="n">
        <f aca="false">R193+C194-T194</f>
        <v>17932.76</v>
      </c>
      <c r="S194" s="52" t="n">
        <f aca="false">R194*D194</f>
        <v>24282.750316</v>
      </c>
      <c r="T194" s="52"/>
      <c r="U194" s="52"/>
      <c r="V194" s="53" t="n">
        <f aca="false">V193+U194</f>
        <v>4571.04</v>
      </c>
      <c r="W194" s="53" t="n">
        <f aca="false">V194+S194</f>
        <v>28853.790316</v>
      </c>
      <c r="X194" s="1" t="n">
        <f aca="false">X193+B194</f>
        <v>26505</v>
      </c>
      <c r="Y194" s="51" t="n">
        <f aca="false">W194-X194</f>
        <v>2348.790316</v>
      </c>
      <c r="Z194" s="54" t="n">
        <f aca="false">W194/X194-1</f>
        <v>0.0886168766647801</v>
      </c>
      <c r="AA194" s="54" t="n">
        <f aca="false">S194/(X194-V194)-1</f>
        <v>0.107084644815619</v>
      </c>
      <c r="AB194" s="55" t="n">
        <f aca="false">IF(E194-F194&lt;0,"达成",E194-F194)</f>
        <v>0.154461948296296</v>
      </c>
    </row>
    <row r="195" customFormat="false" ht="16" hidden="false" customHeight="false" outlineLevel="0" collapsed="false">
      <c r="A195" s="43" t="s">
        <v>415</v>
      </c>
      <c r="B195" s="0" t="n">
        <v>135</v>
      </c>
      <c r="C195" s="44" t="n">
        <v>99.21</v>
      </c>
      <c r="D195" s="45" t="n">
        <v>1.3591</v>
      </c>
      <c r="E195" s="46" t="n">
        <f aca="false">10%*Q195+13%</f>
        <v>0.219890874</v>
      </c>
      <c r="F195" s="24" t="n">
        <f aca="false">IF(G195="",($F$1*C195-B195)/B195,H195/B195)</f>
        <v>0.0614735111111109</v>
      </c>
      <c r="H195" s="4" t="n">
        <f aca="false">IF(G195="",$F$1*C195-B195,G195-B195)</f>
        <v>8.29892399999997</v>
      </c>
      <c r="I195" s="0" t="s">
        <v>95</v>
      </c>
      <c r="J195" s="47" t="s">
        <v>416</v>
      </c>
      <c r="K195" s="48" t="n">
        <f aca="false">DATE(MID(J195,1,4),MID(J195,5,2),MID(J195,7,2))</f>
        <v>43760</v>
      </c>
      <c r="L195" s="48" t="str">
        <f aca="true">IF(LEN(J195) &gt; 15,DATE(MID(J195,12,4),MID(J195,16,2),MID(J195,18,2)),TEXT(TODAY(),"yyyy-mm-dd"))</f>
        <v>2020-01-02</v>
      </c>
      <c r="M195" s="30" t="n">
        <f aca="false">(L195-K195+1)*B195</f>
        <v>9855</v>
      </c>
      <c r="N195" s="31" t="n">
        <f aca="false">H195/M195*365</f>
        <v>0.307367555555554</v>
      </c>
      <c r="O195" s="49" t="n">
        <f aca="false">D195*C195</f>
        <v>134.836311</v>
      </c>
      <c r="P195" s="49" t="n">
        <f aca="false">B195-O195</f>
        <v>0.163689000000005</v>
      </c>
      <c r="Q195" s="50" t="n">
        <f aca="false">O195/150</f>
        <v>0.89890874</v>
      </c>
      <c r="R195" s="51" t="n">
        <f aca="false">R194+C195-T195</f>
        <v>18031.97</v>
      </c>
      <c r="S195" s="52" t="n">
        <f aca="false">R195*D195</f>
        <v>24507.250427</v>
      </c>
      <c r="T195" s="52"/>
      <c r="U195" s="52"/>
      <c r="V195" s="53" t="n">
        <f aca="false">V194+U195</f>
        <v>4571.04</v>
      </c>
      <c r="W195" s="53" t="n">
        <f aca="false">V195+S195</f>
        <v>29078.290427</v>
      </c>
      <c r="X195" s="1" t="n">
        <f aca="false">X194+B195</f>
        <v>26640</v>
      </c>
      <c r="Y195" s="51" t="n">
        <f aca="false">W195-X195</f>
        <v>2438.29042699999</v>
      </c>
      <c r="Z195" s="54" t="n">
        <f aca="false">W195/X195-1</f>
        <v>0.0915274184309307</v>
      </c>
      <c r="AA195" s="54" t="n">
        <f aca="false">S195/(X195-V195)-1</f>
        <v>0.110485062594703</v>
      </c>
      <c r="AB195" s="55" t="n">
        <f aca="false">IF(E195-F195&lt;0,"达成",E195-F195)</f>
        <v>0.158417362888889</v>
      </c>
    </row>
    <row r="196" customFormat="false" ht="16" hidden="false" customHeight="false" outlineLevel="0" collapsed="false">
      <c r="A196" s="43" t="s">
        <v>417</v>
      </c>
      <c r="B196" s="0" t="n">
        <v>135</v>
      </c>
      <c r="C196" s="44" t="n">
        <v>99.81</v>
      </c>
      <c r="D196" s="45" t="n">
        <v>1.351</v>
      </c>
      <c r="E196" s="46" t="n">
        <f aca="false">10%*Q196+13%</f>
        <v>0.21989554</v>
      </c>
      <c r="F196" s="24" t="n">
        <f aca="false">IF(G196="",($F$1*C196-B196)/B196,H196/B196)</f>
        <v>0.0678930666666666</v>
      </c>
      <c r="H196" s="4" t="n">
        <f aca="false">IF(G196="",$F$1*C196-B196,G196-B196)</f>
        <v>9.16556399999999</v>
      </c>
      <c r="I196" s="0" t="s">
        <v>95</v>
      </c>
      <c r="J196" s="47" t="s">
        <v>418</v>
      </c>
      <c r="K196" s="48" t="n">
        <f aca="false">DATE(MID(J196,1,4),MID(J196,5,2),MID(J196,7,2))</f>
        <v>43761</v>
      </c>
      <c r="L196" s="48" t="str">
        <f aca="true">IF(LEN(J196) &gt; 15,DATE(MID(J196,12,4),MID(J196,16,2),MID(J196,18,2)),TEXT(TODAY(),"yyyy-mm-dd"))</f>
        <v>2020-01-02</v>
      </c>
      <c r="M196" s="30" t="n">
        <f aca="false">(L196-K196+1)*B196</f>
        <v>9720</v>
      </c>
      <c r="N196" s="31" t="n">
        <f aca="false">H196/M196*365</f>
        <v>0.344180129629629</v>
      </c>
      <c r="O196" s="49" t="n">
        <f aca="false">D196*C196</f>
        <v>134.84331</v>
      </c>
      <c r="P196" s="49" t="n">
        <f aca="false">B196-O196</f>
        <v>0.156689999999998</v>
      </c>
      <c r="Q196" s="50" t="n">
        <f aca="false">O196/150</f>
        <v>0.8989554</v>
      </c>
      <c r="R196" s="51" t="n">
        <f aca="false">R195+C196-T196</f>
        <v>18131.78</v>
      </c>
      <c r="S196" s="52" t="n">
        <f aca="false">R196*D196</f>
        <v>24496.03478</v>
      </c>
      <c r="T196" s="52"/>
      <c r="U196" s="52"/>
      <c r="V196" s="53" t="n">
        <f aca="false">V195+U196</f>
        <v>4571.04</v>
      </c>
      <c r="W196" s="53" t="n">
        <f aca="false">V196+S196</f>
        <v>29067.07478</v>
      </c>
      <c r="X196" s="1" t="n">
        <f aca="false">X195+B196</f>
        <v>26775</v>
      </c>
      <c r="Y196" s="51" t="n">
        <f aca="false">W196-X196</f>
        <v>2292.07478</v>
      </c>
      <c r="Z196" s="54" t="n">
        <f aca="false">W196/X196-1</f>
        <v>0.0856050338001866</v>
      </c>
      <c r="AA196" s="54" t="n">
        <f aca="false">S196/(X196-V196)-1</f>
        <v>0.103228198033144</v>
      </c>
      <c r="AB196" s="55" t="n">
        <f aca="false">IF(E196-F196&lt;0,"达成",E196-F196)</f>
        <v>0.152002473333333</v>
      </c>
    </row>
    <row r="197" customFormat="false" ht="16" hidden="false" customHeight="false" outlineLevel="0" collapsed="false">
      <c r="A197" s="43" t="s">
        <v>419</v>
      </c>
      <c r="B197" s="0" t="n">
        <v>135</v>
      </c>
      <c r="C197" s="44" t="n">
        <v>99.82</v>
      </c>
      <c r="D197" s="45" t="n">
        <v>1.3508</v>
      </c>
      <c r="E197" s="46" t="n">
        <f aca="false">10%*Q197+13%</f>
        <v>0.219891237333333</v>
      </c>
      <c r="F197" s="24" t="n">
        <f aca="false">IF(G197="",($F$1*C197-B197)/B197,H197/B197)</f>
        <v>0.0680000592592592</v>
      </c>
      <c r="H197" s="4" t="n">
        <f aca="false">IF(G197="",$F$1*C197-B197,G197-B197)</f>
        <v>9.18000799999999</v>
      </c>
      <c r="I197" s="0" t="s">
        <v>95</v>
      </c>
      <c r="J197" s="47" t="s">
        <v>420</v>
      </c>
      <c r="K197" s="48" t="n">
        <f aca="false">DATE(MID(J197,1,4),MID(J197,5,2),MID(J197,7,2))</f>
        <v>43762</v>
      </c>
      <c r="L197" s="48" t="str">
        <f aca="true">IF(LEN(J197) &gt; 15,DATE(MID(J197,12,4),MID(J197,16,2),MID(J197,18,2)),TEXT(TODAY(),"yyyy-mm-dd"))</f>
        <v>2020-01-02</v>
      </c>
      <c r="M197" s="30" t="n">
        <f aca="false">(L197-K197+1)*B197</f>
        <v>9585</v>
      </c>
      <c r="N197" s="31" t="n">
        <f aca="false">H197/M197*365</f>
        <v>0.349577769431403</v>
      </c>
      <c r="O197" s="49" t="n">
        <f aca="false">D197*C197</f>
        <v>134.836856</v>
      </c>
      <c r="P197" s="49" t="n">
        <f aca="false">B197-O197</f>
        <v>0.163144000000017</v>
      </c>
      <c r="Q197" s="50" t="n">
        <f aca="false">O197/150</f>
        <v>0.898912373333333</v>
      </c>
      <c r="R197" s="51" t="n">
        <f aca="false">R196+C197-T197</f>
        <v>18231.6</v>
      </c>
      <c r="S197" s="52" t="n">
        <f aca="false">R197*D197</f>
        <v>24627.24528</v>
      </c>
      <c r="T197" s="52"/>
      <c r="U197" s="52"/>
      <c r="V197" s="53" t="n">
        <f aca="false">V196+U197</f>
        <v>4571.04</v>
      </c>
      <c r="W197" s="53" t="n">
        <f aca="false">V197+S197</f>
        <v>29198.28528</v>
      </c>
      <c r="X197" s="1" t="n">
        <f aca="false">X196+B197</f>
        <v>26910</v>
      </c>
      <c r="Y197" s="51" t="n">
        <f aca="false">W197-X197</f>
        <v>2288.28528</v>
      </c>
      <c r="Z197" s="54" t="n">
        <f aca="false">W197/X197-1</f>
        <v>0.0850347558528426</v>
      </c>
      <c r="AA197" s="54" t="n">
        <f aca="false">S197/(X197-V197)-1</f>
        <v>0.102434727489552</v>
      </c>
      <c r="AB197" s="55" t="n">
        <f aca="false">IF(E197-F197&lt;0,"达成",E197-F197)</f>
        <v>0.151891178074074</v>
      </c>
    </row>
    <row r="198" customFormat="false" ht="16" hidden="false" customHeight="false" outlineLevel="0" collapsed="false">
      <c r="A198" s="43" t="s">
        <v>421</v>
      </c>
      <c r="B198" s="0" t="n">
        <v>135</v>
      </c>
      <c r="C198" s="44" t="n">
        <v>99.18</v>
      </c>
      <c r="D198" s="45" t="n">
        <v>1.3595</v>
      </c>
      <c r="E198" s="46" t="n">
        <f aca="false">10%*Q198+13%</f>
        <v>0.21989014</v>
      </c>
      <c r="F198" s="24" t="n">
        <f aca="false">IF(G198="",($F$1*C198-B198)/B198,H198/B198)</f>
        <v>0.0611525333333334</v>
      </c>
      <c r="H198" s="4" t="n">
        <f aca="false">IF(G198="",$F$1*C198-B198,G198-B198)</f>
        <v>8.25559200000001</v>
      </c>
      <c r="I198" s="0" t="s">
        <v>95</v>
      </c>
      <c r="J198" s="47" t="s">
        <v>422</v>
      </c>
      <c r="K198" s="48" t="n">
        <f aca="false">DATE(MID(J198,1,4),MID(J198,5,2),MID(J198,7,2))</f>
        <v>43763</v>
      </c>
      <c r="L198" s="48" t="str">
        <f aca="true">IF(LEN(J198) &gt; 15,DATE(MID(J198,12,4),MID(J198,16,2),MID(J198,18,2)),TEXT(TODAY(),"yyyy-mm-dd"))</f>
        <v>2020-01-02</v>
      </c>
      <c r="M198" s="30" t="n">
        <f aca="false">(L198-K198+1)*B198</f>
        <v>9450</v>
      </c>
      <c r="N198" s="31" t="n">
        <f aca="false">H198/M198*365</f>
        <v>0.318866780952381</v>
      </c>
      <c r="O198" s="49" t="n">
        <f aca="false">D198*C198</f>
        <v>134.83521</v>
      </c>
      <c r="P198" s="49" t="n">
        <f aca="false">B198-O198</f>
        <v>0.164790000000011</v>
      </c>
      <c r="Q198" s="50" t="n">
        <f aca="false">O198/150</f>
        <v>0.8989014</v>
      </c>
      <c r="R198" s="51" t="n">
        <f aca="false">R197+C198-T198</f>
        <v>18330.78</v>
      </c>
      <c r="S198" s="52" t="n">
        <f aca="false">R198*D198</f>
        <v>24920.69541</v>
      </c>
      <c r="T198" s="52"/>
      <c r="U198" s="52"/>
      <c r="V198" s="53" t="n">
        <f aca="false">V197+U198</f>
        <v>4571.04</v>
      </c>
      <c r="W198" s="53" t="n">
        <f aca="false">V198+S198</f>
        <v>29491.73541</v>
      </c>
      <c r="X198" s="1" t="n">
        <f aca="false">X197+B198</f>
        <v>27045</v>
      </c>
      <c r="Y198" s="51" t="n">
        <f aca="false">W198-X198</f>
        <v>2446.73540999999</v>
      </c>
      <c r="Z198" s="54" t="n">
        <f aca="false">W198/X198-1</f>
        <v>0.0904690482529116</v>
      </c>
      <c r="AA198" s="54" t="n">
        <f aca="false">S198/(X198-V198)-1</f>
        <v>0.108869794642333</v>
      </c>
      <c r="AB198" s="55" t="n">
        <f aca="false">IF(E198-F198&lt;0,"达成",E198-F198)</f>
        <v>0.158737606666667</v>
      </c>
    </row>
    <row r="199" customFormat="false" ht="16" hidden="false" customHeight="false" outlineLevel="0" collapsed="false">
      <c r="A199" s="43" t="s">
        <v>423</v>
      </c>
      <c r="B199" s="0" t="n">
        <v>135</v>
      </c>
      <c r="C199" s="44" t="n">
        <v>98.48</v>
      </c>
      <c r="D199" s="45" t="n">
        <v>1.3692</v>
      </c>
      <c r="E199" s="46" t="n">
        <f aca="false">10%*Q199+13%</f>
        <v>0.219892544</v>
      </c>
      <c r="F199" s="24" t="n">
        <f aca="false">IF(G199="",($F$1*C199-B199)/B199,H199/B199)</f>
        <v>0.0536630518518518</v>
      </c>
      <c r="H199" s="4" t="n">
        <f aca="false">IF(G199="",$F$1*C199-B199,G199-B199)</f>
        <v>7.24451199999999</v>
      </c>
      <c r="I199" s="0" t="s">
        <v>95</v>
      </c>
      <c r="J199" s="47" t="s">
        <v>424</v>
      </c>
      <c r="K199" s="48" t="n">
        <f aca="false">DATE(MID(J199,1,4),MID(J199,5,2),MID(J199,7,2))</f>
        <v>43766</v>
      </c>
      <c r="L199" s="48" t="str">
        <f aca="true">IF(LEN(J199) &gt; 15,DATE(MID(J199,12,4),MID(J199,16,2),MID(J199,18,2)),TEXT(TODAY(),"yyyy-mm-dd"))</f>
        <v>2020-01-02</v>
      </c>
      <c r="M199" s="30" t="n">
        <f aca="false">(L199-K199+1)*B199</f>
        <v>9045</v>
      </c>
      <c r="N199" s="31" t="n">
        <f aca="false">H199/M199*365</f>
        <v>0.29234349143173</v>
      </c>
      <c r="O199" s="49" t="n">
        <f aca="false">D199*C199</f>
        <v>134.838816</v>
      </c>
      <c r="P199" s="49" t="n">
        <f aca="false">B199-O199</f>
        <v>0.161183999999992</v>
      </c>
      <c r="Q199" s="50" t="n">
        <f aca="false">O199/150</f>
        <v>0.89892544</v>
      </c>
      <c r="R199" s="51" t="n">
        <f aca="false">R198+C199-T199</f>
        <v>18429.26</v>
      </c>
      <c r="S199" s="52" t="n">
        <f aca="false">R199*D199</f>
        <v>25233.342792</v>
      </c>
      <c r="T199" s="52"/>
      <c r="U199" s="52"/>
      <c r="V199" s="53" t="n">
        <f aca="false">V198+U199</f>
        <v>4571.04</v>
      </c>
      <c r="W199" s="53" t="n">
        <f aca="false">V199+S199</f>
        <v>29804.382792</v>
      </c>
      <c r="X199" s="1" t="n">
        <f aca="false">X198+B199</f>
        <v>27180</v>
      </c>
      <c r="Y199" s="51" t="n">
        <f aca="false">W199-X199</f>
        <v>2624.382792</v>
      </c>
      <c r="Z199" s="54" t="n">
        <f aca="false">W199/X199-1</f>
        <v>0.0965556582781455</v>
      </c>
      <c r="AA199" s="54" t="n">
        <f aca="false">S199/(X199-V199)-1</f>
        <v>0.116077112436839</v>
      </c>
      <c r="AB199" s="55" t="n">
        <f aca="false">IF(E199-F199&lt;0,"达成",E199-F199)</f>
        <v>0.166229492148148</v>
      </c>
    </row>
    <row r="200" customFormat="false" ht="16" hidden="false" customHeight="false" outlineLevel="0" collapsed="false">
      <c r="A200" s="43" t="s">
        <v>425</v>
      </c>
      <c r="B200" s="0" t="n">
        <v>135</v>
      </c>
      <c r="C200" s="44" t="n">
        <v>98.87</v>
      </c>
      <c r="D200" s="45" t="n">
        <v>1.3638</v>
      </c>
      <c r="E200" s="46" t="n">
        <f aca="false">10%*Q200+13%</f>
        <v>0.219892604</v>
      </c>
      <c r="F200" s="24" t="n">
        <f aca="false">IF(G200="",($F$1*C200-B200)/B200,H200/B200)</f>
        <v>0.057835762962963</v>
      </c>
      <c r="H200" s="4" t="n">
        <f aca="false">IF(G200="",$F$1*C200-B200,G200-B200)</f>
        <v>7.807828</v>
      </c>
      <c r="I200" s="0" t="s">
        <v>95</v>
      </c>
      <c r="J200" s="47" t="s">
        <v>426</v>
      </c>
      <c r="K200" s="48" t="n">
        <f aca="false">DATE(MID(J200,1,4),MID(J200,5,2),MID(J200,7,2))</f>
        <v>43767</v>
      </c>
      <c r="L200" s="48" t="str">
        <f aca="true">IF(LEN(J200) &gt; 15,DATE(MID(J200,12,4),MID(J200,16,2),MID(J200,18,2)),TEXT(TODAY(),"yyyy-mm-dd"))</f>
        <v>2020-01-02</v>
      </c>
      <c r="M200" s="30" t="n">
        <f aca="false">(L200-K200+1)*B200</f>
        <v>8910</v>
      </c>
      <c r="N200" s="31" t="n">
        <f aca="false">H200/M200*365</f>
        <v>0.319849295173962</v>
      </c>
      <c r="O200" s="49" t="n">
        <f aca="false">D200*C200</f>
        <v>134.838906</v>
      </c>
      <c r="P200" s="49" t="n">
        <f aca="false">B200-O200</f>
        <v>0.161093999999991</v>
      </c>
      <c r="Q200" s="50" t="n">
        <f aca="false">O200/150</f>
        <v>0.89892604</v>
      </c>
      <c r="R200" s="51" t="n">
        <f aca="false">R199+C200-T200</f>
        <v>18528.13</v>
      </c>
      <c r="S200" s="52" t="n">
        <f aca="false">R200*D200</f>
        <v>25268.663694</v>
      </c>
      <c r="T200" s="52"/>
      <c r="U200" s="52"/>
      <c r="V200" s="53" t="n">
        <f aca="false">V199+U200</f>
        <v>4571.04</v>
      </c>
      <c r="W200" s="53" t="n">
        <f aca="false">V200+S200</f>
        <v>29839.703694</v>
      </c>
      <c r="X200" s="1" t="n">
        <f aca="false">X199+B200</f>
        <v>27315</v>
      </c>
      <c r="Y200" s="51" t="n">
        <f aca="false">W200-X200</f>
        <v>2524.703694</v>
      </c>
      <c r="Z200" s="54" t="n">
        <f aca="false">W200/X200-1</f>
        <v>0.0924292035145522</v>
      </c>
      <c r="AA200" s="54" t="n">
        <f aca="false">S200/(X200-V200)-1</f>
        <v>0.1110054578886</v>
      </c>
      <c r="AB200" s="55" t="n">
        <f aca="false">IF(E200-F200&lt;0,"达成",E200-F200)</f>
        <v>0.162056841037037</v>
      </c>
    </row>
    <row r="201" customFormat="false" ht="18.2" hidden="false" customHeight="false" outlineLevel="0" collapsed="false">
      <c r="A201" s="57" t="s">
        <v>427</v>
      </c>
      <c r="B201" s="0" t="n">
        <v>135</v>
      </c>
      <c r="C201" s="44" t="n">
        <v>99.32</v>
      </c>
      <c r="D201" s="45" t="n">
        <v>1.3576</v>
      </c>
      <c r="E201" s="46" t="n">
        <f aca="false">10%*Q201+13%</f>
        <v>0.219891221333333</v>
      </c>
      <c r="F201" s="24" t="n">
        <f aca="false">IF(G201="",($F$1*C201-B201)/B201,H201/B201)</f>
        <v>0.0626504296296294</v>
      </c>
      <c r="H201" s="4" t="n">
        <f aca="false">IF(G201="",$F$1*C201-B201,G201-B201)</f>
        <v>8.45780799999997</v>
      </c>
      <c r="I201" s="0" t="s">
        <v>95</v>
      </c>
      <c r="J201" s="47" t="s">
        <v>428</v>
      </c>
      <c r="K201" s="48" t="n">
        <f aca="false">DATE(MID(J201,1,4),MID(J201,5,2),MID(J201,7,2))</f>
        <v>43768</v>
      </c>
      <c r="L201" s="48" t="str">
        <f aca="true">IF(LEN(J201) &gt; 15,DATE(MID(J201,12,4),MID(J201,16,2),MID(J201,18,2)),TEXT(TODAY(),"yyyy-mm-dd"))</f>
        <v>2020-01-02</v>
      </c>
      <c r="M201" s="30" t="n">
        <f aca="false">(L201-K201+1)*B201</f>
        <v>8775</v>
      </c>
      <c r="N201" s="31" t="n">
        <f aca="false">H201/M201*365</f>
        <v>0.351806258689458</v>
      </c>
      <c r="O201" s="49" t="n">
        <f aca="false">D201*C201</f>
        <v>134.836832</v>
      </c>
      <c r="P201" s="49" t="n">
        <f aca="false">B201-O201</f>
        <v>0.163168000000013</v>
      </c>
      <c r="Q201" s="50" t="n">
        <f aca="false">O201/150</f>
        <v>0.898912213333333</v>
      </c>
      <c r="R201" s="51" t="n">
        <f aca="false">R200+C201-T201</f>
        <v>18627.45</v>
      </c>
      <c r="S201" s="52" t="n">
        <f aca="false">R201*D201</f>
        <v>25288.62612</v>
      </c>
      <c r="T201" s="52"/>
      <c r="U201" s="52"/>
      <c r="V201" s="53" t="n">
        <f aca="false">V200+U201</f>
        <v>4571.04</v>
      </c>
      <c r="W201" s="53" t="n">
        <f aca="false">V201+S201</f>
        <v>29859.66612</v>
      </c>
      <c r="X201" s="1" t="n">
        <f aca="false">X200+B201</f>
        <v>27450</v>
      </c>
      <c r="Y201" s="51" t="n">
        <f aca="false">W201-X201</f>
        <v>2409.66611999999</v>
      </c>
      <c r="Z201" s="54" t="n">
        <f aca="false">W201/X201-1</f>
        <v>0.0877838295081965</v>
      </c>
      <c r="AA201" s="54" t="n">
        <f aca="false">S201/(X201-V201)-1</f>
        <v>0.105322362554941</v>
      </c>
      <c r="AB201" s="55" t="n">
        <f aca="false">IF(E201-F201&lt;0,"达成",E201-F201)</f>
        <v>0.157240791703704</v>
      </c>
    </row>
    <row r="202" customFormat="false" ht="16" hidden="false" customHeight="false" outlineLevel="0" collapsed="false">
      <c r="A202" s="43" t="s">
        <v>429</v>
      </c>
      <c r="B202" s="0" t="n">
        <v>135</v>
      </c>
      <c r="C202" s="44" t="n">
        <v>99.43</v>
      </c>
      <c r="D202" s="45" t="n">
        <v>1.3561</v>
      </c>
      <c r="E202" s="46" t="n">
        <f aca="false">10%*Q202+13%</f>
        <v>0.219891348666667</v>
      </c>
      <c r="F202" s="24" t="n">
        <f aca="false">IF(G202="",($F$1*C202-B202)/B202,H202/B202)</f>
        <v>0.0638273481481482</v>
      </c>
      <c r="H202" s="4" t="n">
        <f aca="false">IF(G202="",$F$1*C202-B202,G202-B202)</f>
        <v>8.616692</v>
      </c>
      <c r="I202" s="0" t="s">
        <v>95</v>
      </c>
      <c r="J202" s="47" t="s">
        <v>430</v>
      </c>
      <c r="K202" s="48" t="n">
        <f aca="false">DATE(MID(J202,1,4),MID(J202,5,2),MID(J202,7,2))</f>
        <v>43769</v>
      </c>
      <c r="L202" s="48" t="str">
        <f aca="true">IF(LEN(J202) &gt; 15,DATE(MID(J202,12,4),MID(J202,16,2),MID(J202,18,2)),TEXT(TODAY(),"yyyy-mm-dd"))</f>
        <v>2020-01-02</v>
      </c>
      <c r="M202" s="30" t="n">
        <f aca="false">(L202-K202+1)*B202</f>
        <v>8640</v>
      </c>
      <c r="N202" s="31" t="n">
        <f aca="false">H202/M202*365</f>
        <v>0.364015344907407</v>
      </c>
      <c r="O202" s="49" t="n">
        <f aca="false">D202*C202</f>
        <v>134.837023</v>
      </c>
      <c r="P202" s="49" t="n">
        <f aca="false">B202-O202</f>
        <v>0.162976999999984</v>
      </c>
      <c r="Q202" s="50" t="n">
        <f aca="false">O202/150</f>
        <v>0.898913486666667</v>
      </c>
      <c r="R202" s="51" t="n">
        <f aca="false">R201+C202-T202</f>
        <v>18726.88</v>
      </c>
      <c r="S202" s="52" t="n">
        <f aca="false">R202*D202</f>
        <v>25395.521968</v>
      </c>
      <c r="T202" s="52"/>
      <c r="U202" s="52"/>
      <c r="V202" s="53" t="n">
        <f aca="false">V201+U202</f>
        <v>4571.04</v>
      </c>
      <c r="W202" s="53" t="n">
        <f aca="false">V202+S202</f>
        <v>29966.561968</v>
      </c>
      <c r="X202" s="1" t="n">
        <f aca="false">X201+B202</f>
        <v>27585</v>
      </c>
      <c r="Y202" s="51" t="n">
        <f aca="false">W202-X202</f>
        <v>2381.56196799999</v>
      </c>
      <c r="Z202" s="54" t="n">
        <f aca="false">W202/X202-1</f>
        <v>0.0863353985136848</v>
      </c>
      <c r="AA202" s="54" t="n">
        <f aca="false">S202/(X202-V202)-1</f>
        <v>0.103483362619905</v>
      </c>
      <c r="AB202" s="55" t="n">
        <f aca="false">IF(E202-F202&lt;0,"达成",E202-F202)</f>
        <v>0.156064000518519</v>
      </c>
    </row>
    <row r="203" customFormat="false" ht="16" hidden="false" customHeight="false" outlineLevel="0" collapsed="false">
      <c r="A203" s="43" t="s">
        <v>431</v>
      </c>
      <c r="B203" s="0" t="n">
        <v>135</v>
      </c>
      <c r="C203" s="44" t="n">
        <v>97.87</v>
      </c>
      <c r="D203" s="45" t="n">
        <v>1.3778</v>
      </c>
      <c r="E203" s="46" t="n">
        <f aca="false">10%*Q203+13%</f>
        <v>0.219896857333333</v>
      </c>
      <c r="F203" s="24" t="n">
        <f aca="false">IF(G203="",($F$1*C203-B203)/B203,H203/B203)</f>
        <v>0.0471365037037037</v>
      </c>
      <c r="H203" s="4" t="n">
        <f aca="false">IF(G203="",$F$1*C203-B203,G203-B203)</f>
        <v>6.363428</v>
      </c>
      <c r="I203" s="0" t="s">
        <v>95</v>
      </c>
      <c r="J203" s="47" t="s">
        <v>432</v>
      </c>
      <c r="K203" s="48" t="n">
        <f aca="false">DATE(MID(J203,1,4),MID(J203,5,2),MID(J203,7,2))</f>
        <v>43770</v>
      </c>
      <c r="L203" s="48" t="str">
        <f aca="true">IF(LEN(J203) &gt; 15,DATE(MID(J203,12,4),MID(J203,16,2),MID(J203,18,2)),TEXT(TODAY(),"yyyy-mm-dd"))</f>
        <v>2020-01-02</v>
      </c>
      <c r="M203" s="30" t="n">
        <f aca="false">(L203-K203+1)*B203</f>
        <v>8505</v>
      </c>
      <c r="N203" s="31" t="n">
        <f aca="false">H203/M203*365</f>
        <v>0.273092442092886</v>
      </c>
      <c r="O203" s="49" t="n">
        <f aca="false">D203*C203</f>
        <v>134.845286</v>
      </c>
      <c r="P203" s="49" t="n">
        <f aca="false">B203-O203</f>
        <v>0.154714000000013</v>
      </c>
      <c r="Q203" s="50" t="n">
        <f aca="false">O203/150</f>
        <v>0.898968573333333</v>
      </c>
      <c r="R203" s="51" t="n">
        <f aca="false">R202+C203-T203</f>
        <v>18824.75</v>
      </c>
      <c r="S203" s="52" t="n">
        <f aca="false">R203*D203</f>
        <v>25936.74055</v>
      </c>
      <c r="T203" s="52"/>
      <c r="U203" s="52"/>
      <c r="V203" s="53" t="n">
        <f aca="false">V202+U203</f>
        <v>4571.04</v>
      </c>
      <c r="W203" s="53" t="n">
        <f aca="false">V203+S203</f>
        <v>30507.78055</v>
      </c>
      <c r="X203" s="1" t="n">
        <f aca="false">X202+B203</f>
        <v>27720</v>
      </c>
      <c r="Y203" s="51" t="n">
        <f aca="false">W203-X203</f>
        <v>2787.78055</v>
      </c>
      <c r="Z203" s="54" t="n">
        <f aca="false">W203/X203-1</f>
        <v>0.100569283910534</v>
      </c>
      <c r="AA203" s="54" t="n">
        <f aca="false">S203/(X203-V203)-1</f>
        <v>0.120427896112827</v>
      </c>
      <c r="AB203" s="55" t="n">
        <f aca="false">IF(E203-F203&lt;0,"达成",E203-F203)</f>
        <v>0.172760353629629</v>
      </c>
    </row>
    <row r="204" customFormat="false" ht="16" hidden="false" customHeight="false" outlineLevel="0" collapsed="false">
      <c r="A204" s="43" t="s">
        <v>433</v>
      </c>
      <c r="B204" s="0" t="n">
        <v>135</v>
      </c>
      <c r="C204" s="44" t="n">
        <v>97.29</v>
      </c>
      <c r="D204" s="45" t="n">
        <v>1.386</v>
      </c>
      <c r="E204" s="46" t="n">
        <f aca="false">10%*Q204+13%</f>
        <v>0.21989596</v>
      </c>
      <c r="F204" s="24" t="n">
        <f aca="false">IF(G204="",($F$1*C204-B204)/B204,H204/B204)</f>
        <v>0.0409309333333334</v>
      </c>
      <c r="H204" s="4" t="n">
        <f aca="false">IF(G204="",$F$1*C204-B204,G204-B204)</f>
        <v>5.525676</v>
      </c>
      <c r="I204" s="0" t="s">
        <v>95</v>
      </c>
      <c r="J204" s="47" t="s">
        <v>434</v>
      </c>
      <c r="K204" s="48" t="n">
        <f aca="false">DATE(MID(J204,1,4),MID(J204,5,2),MID(J204,7,2))</f>
        <v>43773</v>
      </c>
      <c r="L204" s="48" t="str">
        <f aca="true">IF(LEN(J204) &gt; 15,DATE(MID(J204,12,4),MID(J204,16,2),MID(J204,18,2)),TEXT(TODAY(),"yyyy-mm-dd"))</f>
        <v>2020-01-02</v>
      </c>
      <c r="M204" s="30" t="n">
        <f aca="false">(L204-K204+1)*B204</f>
        <v>8100</v>
      </c>
      <c r="N204" s="31" t="n">
        <f aca="false">H204/M204*365</f>
        <v>0.248996511111111</v>
      </c>
      <c r="O204" s="49" t="n">
        <f aca="false">D204*C204</f>
        <v>134.84394</v>
      </c>
      <c r="P204" s="49" t="n">
        <f aca="false">B204-O204</f>
        <v>0.156059999999997</v>
      </c>
      <c r="Q204" s="50" t="n">
        <f aca="false">O204/150</f>
        <v>0.8989596</v>
      </c>
      <c r="R204" s="51" t="n">
        <f aca="false">R203+C204-T204</f>
        <v>18922.04</v>
      </c>
      <c r="S204" s="52" t="n">
        <f aca="false">R204*D204</f>
        <v>26225.94744</v>
      </c>
      <c r="T204" s="52"/>
      <c r="U204" s="52"/>
      <c r="V204" s="53" t="n">
        <f aca="false">V203+U204</f>
        <v>4571.04</v>
      </c>
      <c r="W204" s="53" t="n">
        <f aca="false">V204+S204</f>
        <v>30796.98744</v>
      </c>
      <c r="X204" s="1" t="n">
        <f aca="false">X203+B204</f>
        <v>27855</v>
      </c>
      <c r="Y204" s="51" t="n">
        <f aca="false">W204-X204</f>
        <v>2941.98743999999</v>
      </c>
      <c r="Z204" s="54" t="n">
        <f aca="false">W204/X204-1</f>
        <v>0.105617929994615</v>
      </c>
      <c r="AA204" s="54" t="n">
        <f aca="false">S204/(X204-V204)-1</f>
        <v>0.126352537970345</v>
      </c>
      <c r="AB204" s="55" t="n">
        <f aca="false">IF(E204-F204&lt;0,"达成",E204-F204)</f>
        <v>0.178965026666667</v>
      </c>
    </row>
    <row r="205" customFormat="false" ht="16" hidden="false" customHeight="false" outlineLevel="0" collapsed="false">
      <c r="A205" s="43" t="s">
        <v>435</v>
      </c>
      <c r="B205" s="0" t="n">
        <v>135</v>
      </c>
      <c r="C205" s="44" t="n">
        <v>96.72</v>
      </c>
      <c r="D205" s="45" t="n">
        <v>1.3941</v>
      </c>
      <c r="E205" s="46" t="n">
        <f aca="false">10%*Q205+13%</f>
        <v>0.219891568</v>
      </c>
      <c r="F205" s="24" t="n">
        <f aca="false">IF(G205="",($F$1*C205-B205)/B205,H205/B205)</f>
        <v>0.0348323555555554</v>
      </c>
      <c r="H205" s="4" t="n">
        <f aca="false">IF(G205="",$F$1*C205-B205,G205-B205)</f>
        <v>4.70236799999998</v>
      </c>
      <c r="I205" s="0" t="s">
        <v>95</v>
      </c>
      <c r="J205" s="47" t="s">
        <v>436</v>
      </c>
      <c r="K205" s="48" t="n">
        <f aca="false">DATE(MID(J205,1,4),MID(J205,5,2),MID(J205,7,2))</f>
        <v>43774</v>
      </c>
      <c r="L205" s="48" t="str">
        <f aca="true">IF(LEN(J205) &gt; 15,DATE(MID(J205,12,4),MID(J205,16,2),MID(J205,18,2)),TEXT(TODAY(),"yyyy-mm-dd"))</f>
        <v>2020-01-02</v>
      </c>
      <c r="M205" s="30" t="n">
        <f aca="false">(L205-K205+1)*B205</f>
        <v>7965</v>
      </c>
      <c r="N205" s="31" t="n">
        <f aca="false">H205/M205*365</f>
        <v>0.215488301318266</v>
      </c>
      <c r="O205" s="49" t="n">
        <f aca="false">D205*C205</f>
        <v>134.837352</v>
      </c>
      <c r="P205" s="49" t="n">
        <f aca="false">B205-O205</f>
        <v>0.162648000000019</v>
      </c>
      <c r="Q205" s="50" t="n">
        <f aca="false">O205/150</f>
        <v>0.89891568</v>
      </c>
      <c r="R205" s="51" t="n">
        <f aca="false">R204+C205-T205</f>
        <v>18687.74</v>
      </c>
      <c r="S205" s="52" t="n">
        <f aca="false">R205*D205</f>
        <v>26052.578334</v>
      </c>
      <c r="T205" s="52" t="n">
        <v>331.02</v>
      </c>
      <c r="U205" s="52" t="n">
        <v>459.16</v>
      </c>
      <c r="V205" s="53" t="n">
        <f aca="false">V204+U205</f>
        <v>5030.2</v>
      </c>
      <c r="W205" s="53" t="n">
        <f aca="false">V205+S205</f>
        <v>31082.778334</v>
      </c>
      <c r="X205" s="1" t="n">
        <f aca="false">X204+B205</f>
        <v>27990</v>
      </c>
      <c r="Y205" s="51" t="n">
        <f aca="false">W205-X205</f>
        <v>3092.778334</v>
      </c>
      <c r="Z205" s="54" t="n">
        <f aca="false">W205/X205-1</f>
        <v>0.110495831868524</v>
      </c>
      <c r="AA205" s="54" t="n">
        <f aca="false">S205/(X205-V205)-1</f>
        <v>0.134704062491833</v>
      </c>
      <c r="AB205" s="55" t="n">
        <f aca="false">IF(E205-F205&lt;0,"达成",E205-F205)</f>
        <v>0.185059212444445</v>
      </c>
    </row>
    <row r="206" customFormat="false" ht="16" hidden="false" customHeight="false" outlineLevel="0" collapsed="false">
      <c r="A206" s="43" t="s">
        <v>437</v>
      </c>
      <c r="B206" s="0" t="n">
        <v>135</v>
      </c>
      <c r="C206" s="44" t="n">
        <v>97.12</v>
      </c>
      <c r="D206" s="45" t="n">
        <v>1.3884</v>
      </c>
      <c r="E206" s="46" t="n">
        <f aca="false">10%*Q206+13%</f>
        <v>0.219894272</v>
      </c>
      <c r="F206" s="24" t="n">
        <f aca="false">IF(G206="",($F$1*C206-B206)/B206,H206/B206)</f>
        <v>0.0391120592592592</v>
      </c>
      <c r="H206" s="4" t="n">
        <f aca="false">IF(G206="",$F$1*C206-B206,G206-B206)</f>
        <v>5.28012799999999</v>
      </c>
      <c r="I206" s="0" t="s">
        <v>95</v>
      </c>
      <c r="J206" s="47" t="s">
        <v>438</v>
      </c>
      <c r="K206" s="48" t="n">
        <f aca="false">DATE(MID(J206,1,4),MID(J206,5,2),MID(J206,7,2))</f>
        <v>43775</v>
      </c>
      <c r="L206" s="48" t="str">
        <f aca="true">IF(LEN(J206) &gt; 15,DATE(MID(J206,12,4),MID(J206,16,2),MID(J206,18,2)),TEXT(TODAY(),"yyyy-mm-dd"))</f>
        <v>2020-01-02</v>
      </c>
      <c r="M206" s="30" t="n">
        <f aca="false">(L206-K206+1)*B206</f>
        <v>7830</v>
      </c>
      <c r="N206" s="31" t="n">
        <f aca="false">H206/M206*365</f>
        <v>0.246136234993614</v>
      </c>
      <c r="O206" s="49" t="n">
        <f aca="false">D206*C206</f>
        <v>134.841408</v>
      </c>
      <c r="P206" s="49" t="n">
        <f aca="false">B206-O206</f>
        <v>0.158591999999999</v>
      </c>
      <c r="Q206" s="50" t="n">
        <f aca="false">O206/150</f>
        <v>0.89894272</v>
      </c>
      <c r="R206" s="51" t="n">
        <f aca="false">R205+C206-T206</f>
        <v>18784.86</v>
      </c>
      <c r="S206" s="52" t="n">
        <f aca="false">R206*D206</f>
        <v>26080.899624</v>
      </c>
      <c r="T206" s="52"/>
      <c r="U206" s="52"/>
      <c r="V206" s="53" t="n">
        <f aca="false">V205+U206</f>
        <v>5030.2</v>
      </c>
      <c r="W206" s="53" t="n">
        <f aca="false">V206+S206</f>
        <v>31111.099624</v>
      </c>
      <c r="X206" s="1" t="n">
        <f aca="false">X205+B206</f>
        <v>28125</v>
      </c>
      <c r="Y206" s="51" t="n">
        <f aca="false">W206-X206</f>
        <v>2986.09962399999</v>
      </c>
      <c r="Z206" s="54" t="n">
        <f aca="false">W206/X206-1</f>
        <v>0.106172431075555</v>
      </c>
      <c r="AA206" s="54" t="n">
        <f aca="false">S206/(X206-V206)-1</f>
        <v>0.129297487919358</v>
      </c>
      <c r="AB206" s="55" t="n">
        <f aca="false">IF(E206-F206&lt;0,"达成",E206-F206)</f>
        <v>0.180782212740741</v>
      </c>
    </row>
    <row r="207" customFormat="false" ht="16" hidden="false" customHeight="false" outlineLevel="0" collapsed="false">
      <c r="A207" s="43" t="s">
        <v>439</v>
      </c>
      <c r="B207" s="0" t="n">
        <v>135</v>
      </c>
      <c r="C207" s="44" t="n">
        <v>96.96</v>
      </c>
      <c r="D207" s="45" t="n">
        <v>1.3907</v>
      </c>
      <c r="E207" s="46" t="n">
        <f aca="false">10%*Q207+13%</f>
        <v>0.219894848</v>
      </c>
      <c r="F207" s="24" t="n">
        <f aca="false">IF(G207="",($F$1*C207-B207)/B207,H207/B207)</f>
        <v>0.0374001777777776</v>
      </c>
      <c r="H207" s="4" t="n">
        <f aca="false">IF(G207="",$F$1*C207-B207,G207-B207)</f>
        <v>5.04902399999997</v>
      </c>
      <c r="I207" s="0" t="s">
        <v>95</v>
      </c>
      <c r="J207" s="47" t="s">
        <v>440</v>
      </c>
      <c r="K207" s="48" t="n">
        <f aca="false">DATE(MID(J207,1,4),MID(J207,5,2),MID(J207,7,2))</f>
        <v>43776</v>
      </c>
      <c r="L207" s="48" t="str">
        <f aca="true">IF(LEN(J207) &gt; 15,DATE(MID(J207,12,4),MID(J207,16,2),MID(J207,18,2)),TEXT(TODAY(),"yyyy-mm-dd"))</f>
        <v>2020-01-02</v>
      </c>
      <c r="M207" s="30" t="n">
        <f aca="false">(L207-K207+1)*B207</f>
        <v>7695</v>
      </c>
      <c r="N207" s="31" t="n">
        <f aca="false">H207/M207*365</f>
        <v>0.239492366471734</v>
      </c>
      <c r="O207" s="49" t="n">
        <f aca="false">D207*C207</f>
        <v>134.842272</v>
      </c>
      <c r="P207" s="49" t="n">
        <f aca="false">B207-O207</f>
        <v>0.157727999999992</v>
      </c>
      <c r="Q207" s="50" t="n">
        <f aca="false">O207/150</f>
        <v>0.89894848</v>
      </c>
      <c r="R207" s="51" t="n">
        <f aca="false">R206+C207-T207</f>
        <v>18881.82</v>
      </c>
      <c r="S207" s="52" t="n">
        <f aca="false">R207*D207</f>
        <v>26258.947074</v>
      </c>
      <c r="T207" s="52"/>
      <c r="U207" s="52"/>
      <c r="V207" s="53" t="n">
        <f aca="false">V206+U207</f>
        <v>5030.2</v>
      </c>
      <c r="W207" s="53" t="n">
        <f aca="false">V207+S207</f>
        <v>31289.147074</v>
      </c>
      <c r="X207" s="1" t="n">
        <f aca="false">X206+B207</f>
        <v>28260</v>
      </c>
      <c r="Y207" s="51" t="n">
        <f aca="false">W207-X207</f>
        <v>3029.14707399999</v>
      </c>
      <c r="Z207" s="54" t="n">
        <f aca="false">W207/X207-1</f>
        <v>0.107188502264685</v>
      </c>
      <c r="AA207" s="54" t="n">
        <f aca="false">S207/(X207-V207)-1</f>
        <v>0.130399188714496</v>
      </c>
      <c r="AB207" s="55" t="n">
        <f aca="false">IF(E207-F207&lt;0,"达成",E207-F207)</f>
        <v>0.182494670222222</v>
      </c>
    </row>
    <row r="208" customFormat="false" ht="16" hidden="false" customHeight="false" outlineLevel="0" collapsed="false">
      <c r="A208" s="43" t="s">
        <v>441</v>
      </c>
      <c r="B208" s="0" t="n">
        <v>135</v>
      </c>
      <c r="C208" s="44" t="n">
        <v>97.39</v>
      </c>
      <c r="D208" s="45" t="n">
        <v>1.3846</v>
      </c>
      <c r="E208" s="46" t="n">
        <f aca="false">10%*Q208+13%</f>
        <v>0.219897462666667</v>
      </c>
      <c r="F208" s="24" t="n">
        <f aca="false">IF(G208="",($F$1*C208-B208)/B208,H208/B208)</f>
        <v>0.0420008592592591</v>
      </c>
      <c r="H208" s="4" t="n">
        <f aca="false">IF(G208="",$F$1*C208-B208,G208-B208)</f>
        <v>5.67011599999998</v>
      </c>
      <c r="I208" s="0" t="s">
        <v>95</v>
      </c>
      <c r="J208" s="47" t="s">
        <v>442</v>
      </c>
      <c r="K208" s="48" t="n">
        <f aca="false">DATE(MID(J208,1,4),MID(J208,5,2),MID(J208,7,2))</f>
        <v>43777</v>
      </c>
      <c r="L208" s="48" t="str">
        <f aca="true">IF(LEN(J208) &gt; 15,DATE(MID(J208,12,4),MID(J208,16,2),MID(J208,18,2)),TEXT(TODAY(),"yyyy-mm-dd"))</f>
        <v>2020-01-02</v>
      </c>
      <c r="M208" s="30" t="n">
        <f aca="false">(L208-K208+1)*B208</f>
        <v>7560</v>
      </c>
      <c r="N208" s="31" t="n">
        <f aca="false">H208/M208*365</f>
        <v>0.2737556005291</v>
      </c>
      <c r="O208" s="49" t="n">
        <f aca="false">D208*C208</f>
        <v>134.846194</v>
      </c>
      <c r="P208" s="49" t="n">
        <f aca="false">B208-O208</f>
        <v>0.153806000000003</v>
      </c>
      <c r="Q208" s="50" t="n">
        <f aca="false">O208/150</f>
        <v>0.898974626666667</v>
      </c>
      <c r="R208" s="51" t="n">
        <f aca="false">R207+C208-T208</f>
        <v>18979.21</v>
      </c>
      <c r="S208" s="52" t="n">
        <f aca="false">R208*D208</f>
        <v>26278.614166</v>
      </c>
      <c r="T208" s="52"/>
      <c r="U208" s="52"/>
      <c r="V208" s="53" t="n">
        <f aca="false">V207+U208</f>
        <v>5030.2</v>
      </c>
      <c r="W208" s="53" t="n">
        <f aca="false">V208+S208</f>
        <v>31308.814166</v>
      </c>
      <c r="X208" s="1" t="n">
        <f aca="false">X207+B208</f>
        <v>28395</v>
      </c>
      <c r="Y208" s="51" t="n">
        <f aca="false">W208-X208</f>
        <v>2913.814166</v>
      </c>
      <c r="Z208" s="54" t="n">
        <f aca="false">W208/X208-1</f>
        <v>0.102617156752949</v>
      </c>
      <c r="AA208" s="54" t="n">
        <f aca="false">S208/(X208-V208)-1</f>
        <v>0.124709570208176</v>
      </c>
      <c r="AB208" s="55" t="n">
        <f aca="false">IF(E208-F208&lt;0,"达成",E208-F208)</f>
        <v>0.177896603407408</v>
      </c>
    </row>
    <row r="209" customFormat="false" ht="16" hidden="false" customHeight="false" outlineLevel="0" collapsed="false">
      <c r="A209" s="43" t="s">
        <v>443</v>
      </c>
      <c r="B209" s="0" t="n">
        <v>135</v>
      </c>
      <c r="C209" s="44" t="n">
        <v>99.02</v>
      </c>
      <c r="D209" s="45" t="n">
        <v>1.3617</v>
      </c>
      <c r="E209" s="46" t="n">
        <f aca="false">10%*Q209+13%</f>
        <v>0.219890356</v>
      </c>
      <c r="F209" s="24" t="n">
        <f aca="false">IF(G209="",($F$1*C209-B209)/B209,H209/B209)</f>
        <v>0.0594406518518518</v>
      </c>
      <c r="H209" s="4" t="n">
        <f aca="false">IF(G209="",$F$1*C209-B209,G209-B209)</f>
        <v>8.02448799999999</v>
      </c>
      <c r="I209" s="0" t="s">
        <v>95</v>
      </c>
      <c r="J209" s="47" t="s">
        <v>444</v>
      </c>
      <c r="K209" s="48" t="n">
        <f aca="false">DATE(MID(J209,1,4),MID(J209,5,2),MID(J209,7,2))</f>
        <v>43780</v>
      </c>
      <c r="L209" s="48" t="str">
        <f aca="true">IF(LEN(J209) &gt; 15,DATE(MID(J209,12,4),MID(J209,16,2),MID(J209,18,2)),TEXT(TODAY(),"yyyy-mm-dd"))</f>
        <v>2020-01-02</v>
      </c>
      <c r="M209" s="30" t="n">
        <f aca="false">(L209-K209+1)*B209</f>
        <v>7155</v>
      </c>
      <c r="N209" s="31" t="n">
        <f aca="false">H209/M209*365</f>
        <v>0.40935543256464</v>
      </c>
      <c r="O209" s="49" t="n">
        <f aca="false">D209*C209</f>
        <v>134.835534</v>
      </c>
      <c r="P209" s="49" t="n">
        <f aca="false">B209-O209</f>
        <v>0.164466000000004</v>
      </c>
      <c r="Q209" s="50" t="n">
        <f aca="false">O209/150</f>
        <v>0.89890356</v>
      </c>
      <c r="R209" s="51" t="n">
        <f aca="false">R208+C209-T209</f>
        <v>19078.23</v>
      </c>
      <c r="S209" s="52" t="n">
        <f aca="false">R209*D209</f>
        <v>25978.825791</v>
      </c>
      <c r="T209" s="52"/>
      <c r="U209" s="52"/>
      <c r="V209" s="53" t="n">
        <f aca="false">V208+U209</f>
        <v>5030.2</v>
      </c>
      <c r="W209" s="53" t="n">
        <f aca="false">V209+S209</f>
        <v>31009.025791</v>
      </c>
      <c r="X209" s="1" t="n">
        <f aca="false">X208+B209</f>
        <v>28530</v>
      </c>
      <c r="Y209" s="51" t="n">
        <f aca="false">W209-X209</f>
        <v>2479.02579099999</v>
      </c>
      <c r="Z209" s="54" t="n">
        <f aca="false">W209/X209-1</f>
        <v>0.0868918959341043</v>
      </c>
      <c r="AA209" s="54" t="n">
        <f aca="false">S209/(X209-V209)-1</f>
        <v>0.105491356990272</v>
      </c>
      <c r="AB209" s="55" t="n">
        <f aca="false">IF(E209-F209&lt;0,"达成",E209-F209)</f>
        <v>0.160449704148148</v>
      </c>
    </row>
    <row r="210" customFormat="false" ht="16" hidden="false" customHeight="false" outlineLevel="0" collapsed="false">
      <c r="A210" s="43" t="s">
        <v>445</v>
      </c>
      <c r="B210" s="0" t="n">
        <v>135</v>
      </c>
      <c r="C210" s="44" t="n">
        <v>99.02</v>
      </c>
      <c r="D210" s="45" t="n">
        <v>1.3618</v>
      </c>
      <c r="E210" s="46" t="n">
        <f aca="false">10%*Q210+13%</f>
        <v>0.219896957333333</v>
      </c>
      <c r="F210" s="24" t="n">
        <f aca="false">IF(G210="",($F$1*C210-B210)/B210,H210/B210)</f>
        <v>0.0594406518518518</v>
      </c>
      <c r="H210" s="4" t="n">
        <f aca="false">IF(G210="",$F$1*C210-B210,G210-B210)</f>
        <v>8.02448799999999</v>
      </c>
      <c r="I210" s="0" t="s">
        <v>95</v>
      </c>
      <c r="J210" s="47" t="s">
        <v>446</v>
      </c>
      <c r="K210" s="48" t="n">
        <f aca="false">DATE(MID(J210,1,4),MID(J210,5,2),MID(J210,7,2))</f>
        <v>43781</v>
      </c>
      <c r="L210" s="48" t="str">
        <f aca="true">IF(LEN(J210) &gt; 15,DATE(MID(J210,12,4),MID(J210,16,2),MID(J210,18,2)),TEXT(TODAY(),"yyyy-mm-dd"))</f>
        <v>2020-01-02</v>
      </c>
      <c r="M210" s="30" t="n">
        <f aca="false">(L210-K210+1)*B210</f>
        <v>7020</v>
      </c>
      <c r="N210" s="31" t="n">
        <f aca="false">H210/M210*365</f>
        <v>0.417227652421652</v>
      </c>
      <c r="O210" s="49" t="n">
        <f aca="false">D210*C210</f>
        <v>134.845436</v>
      </c>
      <c r="P210" s="49" t="n">
        <f aca="false">B210-O210</f>
        <v>0.154564000000022</v>
      </c>
      <c r="Q210" s="50" t="n">
        <f aca="false">O210/150</f>
        <v>0.898969573333333</v>
      </c>
      <c r="R210" s="51" t="n">
        <f aca="false">R209+C210-T210</f>
        <v>19177.25</v>
      </c>
      <c r="S210" s="52" t="n">
        <f aca="false">R210*D210</f>
        <v>26115.57905</v>
      </c>
      <c r="T210" s="52"/>
      <c r="U210" s="52"/>
      <c r="V210" s="53" t="n">
        <f aca="false">V209+U210</f>
        <v>5030.2</v>
      </c>
      <c r="W210" s="53" t="n">
        <f aca="false">V210+S210</f>
        <v>31145.77905</v>
      </c>
      <c r="X210" s="1" t="n">
        <f aca="false">X209+B210</f>
        <v>28665</v>
      </c>
      <c r="Y210" s="51" t="n">
        <f aca="false">W210-X210</f>
        <v>2480.77904999999</v>
      </c>
      <c r="Z210" s="54" t="n">
        <f aca="false">W210/X210-1</f>
        <v>0.086543835688121</v>
      </c>
      <c r="AA210" s="54" t="n">
        <f aca="false">S210/(X210-V210)-1</f>
        <v>0.104962980435628</v>
      </c>
      <c r="AB210" s="55" t="n">
        <f aca="false">IF(E210-F210&lt;0,"达成",E210-F210)</f>
        <v>0.160456305481481</v>
      </c>
    </row>
    <row r="211" customFormat="false" ht="16" hidden="false" customHeight="false" outlineLevel="0" collapsed="false">
      <c r="A211" s="43" t="s">
        <v>447</v>
      </c>
      <c r="B211" s="0" t="n">
        <v>135</v>
      </c>
      <c r="C211" s="44" t="n">
        <v>99.14</v>
      </c>
      <c r="D211" s="45" t="n">
        <v>1.3601</v>
      </c>
      <c r="E211" s="46" t="n">
        <f aca="false">10%*Q211+13%</f>
        <v>0.219893542666667</v>
      </c>
      <c r="F211" s="24" t="n">
        <f aca="false">IF(G211="",($F$1*C211-B211)/B211,H211/B211)</f>
        <v>0.0607245629629629</v>
      </c>
      <c r="H211" s="4" t="n">
        <f aca="false">IF(G211="",$F$1*C211-B211,G211-B211)</f>
        <v>8.19781599999999</v>
      </c>
      <c r="I211" s="0" t="s">
        <v>95</v>
      </c>
      <c r="J211" s="47" t="s">
        <v>448</v>
      </c>
      <c r="K211" s="48" t="n">
        <f aca="false">DATE(MID(J211,1,4),MID(J211,5,2),MID(J211,7,2))</f>
        <v>43782</v>
      </c>
      <c r="L211" s="48" t="str">
        <f aca="true">IF(LEN(J211) &gt; 15,DATE(MID(J211,12,4),MID(J211,16,2),MID(J211,18,2)),TEXT(TODAY(),"yyyy-mm-dd"))</f>
        <v>2020-01-02</v>
      </c>
      <c r="M211" s="30" t="n">
        <f aca="false">(L211-K211+1)*B211</f>
        <v>6885</v>
      </c>
      <c r="N211" s="31" t="n">
        <f aca="false">H211/M211*365</f>
        <v>0.434597362381989</v>
      </c>
      <c r="O211" s="49" t="n">
        <f aca="false">D211*C211</f>
        <v>134.840314</v>
      </c>
      <c r="P211" s="49" t="n">
        <f aca="false">B211-O211</f>
        <v>0.159685999999994</v>
      </c>
      <c r="Q211" s="50" t="n">
        <f aca="false">O211/150</f>
        <v>0.898935426666667</v>
      </c>
      <c r="R211" s="51" t="n">
        <f aca="false">R210+C211-T211</f>
        <v>19276.39</v>
      </c>
      <c r="S211" s="52" t="n">
        <f aca="false">R211*D211</f>
        <v>26217.818039</v>
      </c>
      <c r="T211" s="52"/>
      <c r="U211" s="52"/>
      <c r="V211" s="53" t="n">
        <f aca="false">V210+U211</f>
        <v>5030.2</v>
      </c>
      <c r="W211" s="53" t="n">
        <f aca="false">V211+S211</f>
        <v>31248.018039</v>
      </c>
      <c r="X211" s="1" t="n">
        <f aca="false">X210+B211</f>
        <v>28800</v>
      </c>
      <c r="Y211" s="51" t="n">
        <f aca="false">W211-X211</f>
        <v>2448.01803899999</v>
      </c>
      <c r="Z211" s="54" t="n">
        <f aca="false">W211/X211-1</f>
        <v>0.0850006263541665</v>
      </c>
      <c r="AA211" s="54" t="n">
        <f aca="false">S211/(X211-V211)-1</f>
        <v>0.102988583791197</v>
      </c>
      <c r="AB211" s="55" t="n">
        <f aca="false">IF(E211-F211&lt;0,"达成",E211-F211)</f>
        <v>0.159168979703704</v>
      </c>
    </row>
    <row r="212" customFormat="false" ht="16" hidden="false" customHeight="false" outlineLevel="0" collapsed="false">
      <c r="A212" s="43" t="s">
        <v>449</v>
      </c>
      <c r="B212" s="0" t="n">
        <v>135</v>
      </c>
      <c r="C212" s="44" t="n">
        <v>99.01</v>
      </c>
      <c r="D212" s="45" t="n">
        <v>1.3619</v>
      </c>
      <c r="E212" s="46" t="n">
        <f aca="false">10%*Q212+13%</f>
        <v>0.219894479333333</v>
      </c>
      <c r="F212" s="24" t="n">
        <f aca="false">IF(G212="",($F$1*C212-B212)/B212,H212/B212)</f>
        <v>0.0593336592592592</v>
      </c>
      <c r="H212" s="4" t="n">
        <f aca="false">IF(G212="",$F$1*C212-B212,G212-B212)</f>
        <v>8.01004399999999</v>
      </c>
      <c r="I212" s="0" t="s">
        <v>95</v>
      </c>
      <c r="J212" s="47" t="s">
        <v>450</v>
      </c>
      <c r="K212" s="48" t="n">
        <f aca="false">DATE(MID(J212,1,4),MID(J212,5,2),MID(J212,7,2))</f>
        <v>43783</v>
      </c>
      <c r="L212" s="48" t="str">
        <f aca="true">IF(LEN(J212) &gt; 15,DATE(MID(J212,12,4),MID(J212,16,2),MID(J212,18,2)),TEXT(TODAY(),"yyyy-mm-dd"))</f>
        <v>2020-01-02</v>
      </c>
      <c r="M212" s="30" t="n">
        <f aca="false">(L212-K212+1)*B212</f>
        <v>6750</v>
      </c>
      <c r="N212" s="31" t="n">
        <f aca="false">H212/M212*365</f>
        <v>0.433135712592592</v>
      </c>
      <c r="O212" s="49" t="n">
        <f aca="false">D212*C212</f>
        <v>134.841719</v>
      </c>
      <c r="P212" s="49" t="n">
        <f aca="false">B212-O212</f>
        <v>0.158280999999988</v>
      </c>
      <c r="Q212" s="50" t="n">
        <f aca="false">O212/150</f>
        <v>0.898944793333333</v>
      </c>
      <c r="R212" s="51" t="n">
        <f aca="false">R211+C212-T212</f>
        <v>19375.4</v>
      </c>
      <c r="S212" s="52" t="n">
        <f aca="false">R212*D212</f>
        <v>26387.35726</v>
      </c>
      <c r="T212" s="52"/>
      <c r="U212" s="52"/>
      <c r="V212" s="53" t="n">
        <f aca="false">V211+U212</f>
        <v>5030.2</v>
      </c>
      <c r="W212" s="53" t="n">
        <f aca="false">V212+S212</f>
        <v>31417.55726</v>
      </c>
      <c r="X212" s="1" t="n">
        <f aca="false">X211+B212</f>
        <v>28935</v>
      </c>
      <c r="Y212" s="51" t="n">
        <f aca="false">W212-X212</f>
        <v>2482.55725999999</v>
      </c>
      <c r="Z212" s="54" t="n">
        <f aca="false">W212/X212-1</f>
        <v>0.0857977280110591</v>
      </c>
      <c r="AA212" s="54" t="n">
        <f aca="false">S212/(X212-V212)-1</f>
        <v>0.103851831431344</v>
      </c>
      <c r="AB212" s="55" t="n">
        <f aca="false">IF(E212-F212&lt;0,"达成",E212-F212)</f>
        <v>0.160560820074074</v>
      </c>
    </row>
    <row r="213" customFormat="false" ht="16" hidden="false" customHeight="false" outlineLevel="0" collapsed="false">
      <c r="A213" s="43" t="s">
        <v>451</v>
      </c>
      <c r="B213" s="0" t="n">
        <v>135</v>
      </c>
      <c r="C213" s="44" t="n">
        <v>99.73</v>
      </c>
      <c r="D213" s="45" t="n">
        <v>1.3521</v>
      </c>
      <c r="E213" s="46" t="n">
        <f aca="false">10%*Q213+13%</f>
        <v>0.219896622</v>
      </c>
      <c r="F213" s="24" t="n">
        <f aca="false">IF(G213="",($F$1*C213-B213)/B213,H213/B213)</f>
        <v>0.067037125925926</v>
      </c>
      <c r="H213" s="4" t="n">
        <f aca="false">IF(G213="",$F$1*C213-B213,G213-B213)</f>
        <v>9.05001200000001</v>
      </c>
      <c r="I213" s="0" t="s">
        <v>95</v>
      </c>
      <c r="J213" s="47" t="s">
        <v>452</v>
      </c>
      <c r="K213" s="48" t="n">
        <f aca="false">DATE(MID(J213,1,4),MID(J213,5,2),MID(J213,7,2))</f>
        <v>43784</v>
      </c>
      <c r="L213" s="48" t="str">
        <f aca="true">IF(LEN(J213) &gt; 15,DATE(MID(J213,12,4),MID(J213,16,2),MID(J213,18,2)),TEXT(TODAY(),"yyyy-mm-dd"))</f>
        <v>2020-01-02</v>
      </c>
      <c r="M213" s="30" t="n">
        <f aca="false">(L213-K213+1)*B213</f>
        <v>6615</v>
      </c>
      <c r="N213" s="31" t="n">
        <f aca="false">H213/M213*365</f>
        <v>0.499358182917612</v>
      </c>
      <c r="O213" s="49" t="n">
        <f aca="false">D213*C213</f>
        <v>134.844933</v>
      </c>
      <c r="P213" s="49" t="n">
        <f aca="false">B213-O213</f>
        <v>0.155066999999974</v>
      </c>
      <c r="Q213" s="50" t="n">
        <f aca="false">O213/150</f>
        <v>0.89896622</v>
      </c>
      <c r="R213" s="51" t="n">
        <f aca="false">R212+C213-T213</f>
        <v>19475.13</v>
      </c>
      <c r="S213" s="52" t="n">
        <f aca="false">R213*D213</f>
        <v>26332.323273</v>
      </c>
      <c r="T213" s="52"/>
      <c r="U213" s="52"/>
      <c r="V213" s="53" t="n">
        <f aca="false">V212+U213</f>
        <v>5030.2</v>
      </c>
      <c r="W213" s="53" t="n">
        <f aca="false">V213+S213</f>
        <v>31362.523273</v>
      </c>
      <c r="X213" s="1" t="n">
        <f aca="false">X212+B213</f>
        <v>29070</v>
      </c>
      <c r="Y213" s="51" t="n">
        <f aca="false">W213-X213</f>
        <v>2292.52327299999</v>
      </c>
      <c r="Z213" s="54" t="n">
        <f aca="false">W213/X213-1</f>
        <v>0.0788621696938421</v>
      </c>
      <c r="AA213" s="54" t="n">
        <f aca="false">S213/(X213-V213)-1</f>
        <v>0.0953636583083051</v>
      </c>
      <c r="AB213" s="55" t="n">
        <f aca="false">IF(E213-F213&lt;0,"达成",E213-F213)</f>
        <v>0.152859496074074</v>
      </c>
    </row>
    <row r="214" customFormat="false" ht="16" hidden="false" customHeight="false" outlineLevel="0" collapsed="false">
      <c r="A214" s="43" t="s">
        <v>453</v>
      </c>
      <c r="B214" s="0" t="n">
        <v>135</v>
      </c>
      <c r="C214" s="44" t="n">
        <v>98.97</v>
      </c>
      <c r="D214" s="45" t="n">
        <v>1.3625</v>
      </c>
      <c r="E214" s="46" t="n">
        <f aca="false">10%*Q214+13%</f>
        <v>0.21989775</v>
      </c>
      <c r="F214" s="24" t="n">
        <f aca="false">IF(G214="",($F$1*C214-B214)/B214,H214/B214)</f>
        <v>0.0589056888888887</v>
      </c>
      <c r="H214" s="4" t="n">
        <f aca="false">IF(G214="",$F$1*C214-B214,G214-B214)</f>
        <v>7.95226799999998</v>
      </c>
      <c r="I214" s="0" t="s">
        <v>95</v>
      </c>
      <c r="J214" s="47" t="s">
        <v>454</v>
      </c>
      <c r="K214" s="48" t="n">
        <f aca="false">DATE(MID(J214,1,4),MID(J214,5,2),MID(J214,7,2))</f>
        <v>43787</v>
      </c>
      <c r="L214" s="48" t="str">
        <f aca="true">IF(LEN(J214) &gt; 15,DATE(MID(J214,12,4),MID(J214,16,2),MID(J214,18,2)),TEXT(TODAY(),"yyyy-mm-dd"))</f>
        <v>2020-01-02</v>
      </c>
      <c r="M214" s="30" t="n">
        <f aca="false">(L214-K214+1)*B214</f>
        <v>6210</v>
      </c>
      <c r="N214" s="31" t="n">
        <f aca="false">H214/M214*365</f>
        <v>0.467403835748791</v>
      </c>
      <c r="O214" s="49" t="n">
        <f aca="false">D214*C214</f>
        <v>134.846625</v>
      </c>
      <c r="P214" s="49" t="n">
        <f aca="false">B214-O214</f>
        <v>0.153375000000011</v>
      </c>
      <c r="Q214" s="50" t="n">
        <f aca="false">O214/150</f>
        <v>0.8989775</v>
      </c>
      <c r="R214" s="51" t="n">
        <f aca="false">R213+C214-T214</f>
        <v>19574.1</v>
      </c>
      <c r="S214" s="52" t="n">
        <f aca="false">R214*D214</f>
        <v>26669.71125</v>
      </c>
      <c r="T214" s="52"/>
      <c r="U214" s="52"/>
      <c r="V214" s="53" t="n">
        <f aca="false">V213+U214</f>
        <v>5030.2</v>
      </c>
      <c r="W214" s="53" t="n">
        <f aca="false">V214+S214</f>
        <v>31699.91125</v>
      </c>
      <c r="X214" s="1" t="n">
        <f aca="false">X213+B214</f>
        <v>29205</v>
      </c>
      <c r="Y214" s="51" t="n">
        <f aca="false">W214-X214</f>
        <v>2494.91124999999</v>
      </c>
      <c r="Z214" s="54" t="n">
        <f aca="false">W214/X214-1</f>
        <v>0.085427538092792</v>
      </c>
      <c r="AA214" s="54" t="n">
        <f aca="false">S214/(X214-V214)-1</f>
        <v>0.103202973757797</v>
      </c>
      <c r="AB214" s="55" t="n">
        <f aca="false">IF(E214-F214&lt;0,"达成",E214-F214)</f>
        <v>0.160992061111111</v>
      </c>
    </row>
    <row r="215" customFormat="false" ht="16" hidden="false" customHeight="false" outlineLevel="0" collapsed="false">
      <c r="A215" s="43" t="s">
        <v>455</v>
      </c>
      <c r="B215" s="0" t="n">
        <v>135</v>
      </c>
      <c r="C215" s="44" t="n">
        <v>98.02</v>
      </c>
      <c r="D215" s="45" t="n">
        <v>1.3756</v>
      </c>
      <c r="E215" s="46" t="n">
        <f aca="false">10%*Q215+13%</f>
        <v>0.219890874666667</v>
      </c>
      <c r="F215" s="24" t="n">
        <f aca="false">IF(G215="",($F$1*C215-B215)/B215,H215/B215)</f>
        <v>0.0487413925925925</v>
      </c>
      <c r="H215" s="4" t="n">
        <f aca="false">IF(G215="",$F$1*C215-B215,G215-B215)</f>
        <v>6.58008799999999</v>
      </c>
      <c r="I215" s="0" t="s">
        <v>95</v>
      </c>
      <c r="J215" s="47" t="s">
        <v>456</v>
      </c>
      <c r="K215" s="48" t="n">
        <f aca="false">DATE(MID(J215,1,4),MID(J215,5,2),MID(J215,7,2))</f>
        <v>43788</v>
      </c>
      <c r="L215" s="48" t="str">
        <f aca="true">IF(LEN(J215) &gt; 15,DATE(MID(J215,12,4),MID(J215,16,2),MID(J215,18,2)),TEXT(TODAY(),"yyyy-mm-dd"))</f>
        <v>2020-01-02</v>
      </c>
      <c r="M215" s="30" t="n">
        <f aca="false">(L215-K215+1)*B215</f>
        <v>6075</v>
      </c>
      <c r="N215" s="31" t="n">
        <f aca="false">H215/M215*365</f>
        <v>0.395346851028806</v>
      </c>
      <c r="O215" s="49" t="n">
        <f aca="false">D215*C215</f>
        <v>134.836312</v>
      </c>
      <c r="P215" s="49" t="n">
        <f aca="false">B215-O215</f>
        <v>0.163688000000008</v>
      </c>
      <c r="Q215" s="50" t="n">
        <f aca="false">O215/150</f>
        <v>0.898908746666667</v>
      </c>
      <c r="R215" s="51" t="n">
        <f aca="false">R214+C215-T215</f>
        <v>19672.12</v>
      </c>
      <c r="S215" s="52" t="n">
        <f aca="false">R215*D215</f>
        <v>27060.968272</v>
      </c>
      <c r="T215" s="52"/>
      <c r="U215" s="52"/>
      <c r="V215" s="53" t="n">
        <f aca="false">V214+U215</f>
        <v>5030.2</v>
      </c>
      <c r="W215" s="53" t="n">
        <f aca="false">V215+S215</f>
        <v>32091.168272</v>
      </c>
      <c r="X215" s="1" t="n">
        <f aca="false">X214+B215</f>
        <v>29340</v>
      </c>
      <c r="Y215" s="51" t="n">
        <f aca="false">W215-X215</f>
        <v>2751.16827199999</v>
      </c>
      <c r="Z215" s="54" t="n">
        <f aca="false">W215/X215-1</f>
        <v>0.0937685164280842</v>
      </c>
      <c r="AA215" s="54" t="n">
        <f aca="false">S215/(X215-V215)-1</f>
        <v>0.113171160272811</v>
      </c>
      <c r="AB215" s="55" t="n">
        <f aca="false">IF(E215-F215&lt;0,"达成",E215-F215)</f>
        <v>0.171149482074074</v>
      </c>
    </row>
    <row r="216" customFormat="false" ht="16" hidden="false" customHeight="false" outlineLevel="0" collapsed="false">
      <c r="A216" s="43" t="s">
        <v>457</v>
      </c>
      <c r="B216" s="0" t="n">
        <v>135</v>
      </c>
      <c r="C216" s="44" t="n">
        <v>98.94</v>
      </c>
      <c r="D216" s="45" t="n">
        <v>1.3628</v>
      </c>
      <c r="E216" s="46" t="n">
        <f aca="false">10%*Q216+13%</f>
        <v>0.219890288</v>
      </c>
      <c r="F216" s="24" t="n">
        <f aca="false">IF(G216="",($F$1*C216-B216)/B216,H216/B216)</f>
        <v>0.058584711111111</v>
      </c>
      <c r="H216" s="4" t="n">
        <f aca="false">IF(G216="",$F$1*C216-B216,G216-B216)</f>
        <v>7.90893599999998</v>
      </c>
      <c r="I216" s="0" t="s">
        <v>95</v>
      </c>
      <c r="J216" s="47" t="s">
        <v>458</v>
      </c>
      <c r="K216" s="48" t="n">
        <f aca="false">DATE(MID(J216,1,4),MID(J216,5,2),MID(J216,7,2))</f>
        <v>43789</v>
      </c>
      <c r="L216" s="48" t="str">
        <f aca="true">IF(LEN(J216) &gt; 15,DATE(MID(J216,12,4),MID(J216,16,2),MID(J216,18,2)),TEXT(TODAY(),"yyyy-mm-dd"))</f>
        <v>2020-01-02</v>
      </c>
      <c r="M216" s="30" t="n">
        <f aca="false">(L216-K216+1)*B216</f>
        <v>5940</v>
      </c>
      <c r="N216" s="31" t="n">
        <f aca="false">H216/M216*365</f>
        <v>0.485986808080807</v>
      </c>
      <c r="O216" s="49" t="n">
        <f aca="false">D216*C216</f>
        <v>134.835432</v>
      </c>
      <c r="P216" s="49" t="n">
        <f aca="false">B216-O216</f>
        <v>0.164568000000003</v>
      </c>
      <c r="Q216" s="50" t="n">
        <f aca="false">O216/150</f>
        <v>0.89890288</v>
      </c>
      <c r="R216" s="51" t="n">
        <f aca="false">R215+C216-T216</f>
        <v>19771.06</v>
      </c>
      <c r="S216" s="52" t="n">
        <f aca="false">R216*D216</f>
        <v>26944.000568</v>
      </c>
      <c r="T216" s="52"/>
      <c r="U216" s="52"/>
      <c r="V216" s="53" t="n">
        <f aca="false">V215+U216</f>
        <v>5030.2</v>
      </c>
      <c r="W216" s="53" t="n">
        <f aca="false">V216+S216</f>
        <v>31974.200568</v>
      </c>
      <c r="X216" s="1" t="n">
        <f aca="false">X215+B216</f>
        <v>29475</v>
      </c>
      <c r="Y216" s="51" t="n">
        <f aca="false">W216-X216</f>
        <v>2499.20056799999</v>
      </c>
      <c r="Z216" s="54" t="n">
        <f aca="false">W216/X216-1</f>
        <v>0.0847905196946563</v>
      </c>
      <c r="AA216" s="54" t="n">
        <f aca="false">S216/(X216-V216)-1</f>
        <v>0.102238536130383</v>
      </c>
      <c r="AB216" s="55" t="n">
        <f aca="false">IF(E216-F216&lt;0,"达成",E216-F216)</f>
        <v>0.161305576888889</v>
      </c>
    </row>
    <row r="217" customFormat="false" ht="16" hidden="false" customHeight="false" outlineLevel="0" collapsed="false">
      <c r="A217" s="43" t="s">
        <v>459</v>
      </c>
      <c r="B217" s="0" t="n">
        <v>135</v>
      </c>
      <c r="C217" s="44" t="n">
        <v>99.38</v>
      </c>
      <c r="D217" s="45" t="n">
        <v>1.3568</v>
      </c>
      <c r="E217" s="46" t="n">
        <f aca="false">10%*Q217+13%</f>
        <v>0.219892522666667</v>
      </c>
      <c r="F217" s="24" t="n">
        <f aca="false">IF(G217="",($F$1*C217-B217)/B217,H217/B217)</f>
        <v>0.0632923851851851</v>
      </c>
      <c r="H217" s="4" t="n">
        <f aca="false">IF(G217="",$F$1*C217-B217,G217-B217)</f>
        <v>8.54447199999999</v>
      </c>
      <c r="I217" s="0" t="s">
        <v>95</v>
      </c>
      <c r="J217" s="47" t="s">
        <v>460</v>
      </c>
      <c r="K217" s="48" t="n">
        <f aca="false">DATE(MID(J217,1,4),MID(J217,5,2),MID(J217,7,2))</f>
        <v>43790</v>
      </c>
      <c r="L217" s="48" t="str">
        <f aca="true">IF(LEN(J217) &gt; 15,DATE(MID(J217,12,4),MID(J217,16,2),MID(J217,18,2)),TEXT(TODAY(),"yyyy-mm-dd"))</f>
        <v>2020-01-02</v>
      </c>
      <c r="M217" s="30" t="n">
        <f aca="false">(L217-K217+1)*B217</f>
        <v>5805</v>
      </c>
      <c r="N217" s="31" t="n">
        <f aca="false">H217/M217*365</f>
        <v>0.537249316106804</v>
      </c>
      <c r="O217" s="49" t="n">
        <f aca="false">D217*C217</f>
        <v>134.838784</v>
      </c>
      <c r="P217" s="49" t="n">
        <f aca="false">B217-O217</f>
        <v>0.161215999999996</v>
      </c>
      <c r="Q217" s="50" t="n">
        <f aca="false">O217/150</f>
        <v>0.898925226666667</v>
      </c>
      <c r="R217" s="51" t="n">
        <f aca="false">R216+C217-T217</f>
        <v>19870.44</v>
      </c>
      <c r="S217" s="52" t="n">
        <f aca="false">R217*D217</f>
        <v>26960.212992</v>
      </c>
      <c r="T217" s="52"/>
      <c r="U217" s="52"/>
      <c r="V217" s="53" t="n">
        <f aca="false">V216+U217</f>
        <v>5030.2</v>
      </c>
      <c r="W217" s="53" t="n">
        <f aca="false">V217+S217</f>
        <v>31990.412992</v>
      </c>
      <c r="X217" s="1" t="n">
        <f aca="false">X216+B217</f>
        <v>29610</v>
      </c>
      <c r="Y217" s="51" t="n">
        <f aca="false">W217-X217</f>
        <v>2380.41299199999</v>
      </c>
      <c r="Z217" s="54" t="n">
        <f aca="false">W217/X217-1</f>
        <v>0.0803921983113809</v>
      </c>
      <c r="AA217" s="54" t="n">
        <f aca="false">S217/(X217-V217)-1</f>
        <v>0.0968442783098313</v>
      </c>
      <c r="AB217" s="55" t="n">
        <f aca="false">IF(E217-F217&lt;0,"达成",E217-F217)</f>
        <v>0.156600137481482</v>
      </c>
    </row>
    <row r="218" customFormat="false" ht="16" hidden="false" customHeight="false" outlineLevel="0" collapsed="false">
      <c r="A218" s="43" t="s">
        <v>461</v>
      </c>
      <c r="B218" s="0" t="n">
        <v>135</v>
      </c>
      <c r="C218" s="44" t="n">
        <v>100.36</v>
      </c>
      <c r="D218" s="45" t="n">
        <v>1.3436</v>
      </c>
      <c r="E218" s="46" t="n">
        <f aca="false">10%*Q218+13%</f>
        <v>0.219895797333333</v>
      </c>
      <c r="F218" s="24" t="n">
        <f aca="false">IF(G218="",($F$1*C218-B218)/B218,H218/B218)</f>
        <v>0.0737776592592592</v>
      </c>
      <c r="H218" s="4" t="n">
        <f aca="false">IF(G218="",$F$1*C218-B218,G218-B218)</f>
        <v>9.95998399999999</v>
      </c>
      <c r="I218" s="0" t="s">
        <v>95</v>
      </c>
      <c r="J218" s="47" t="s">
        <v>462</v>
      </c>
      <c r="K218" s="48" t="n">
        <f aca="false">DATE(MID(J218,1,4),MID(J218,5,2),MID(J218,7,2))</f>
        <v>43791</v>
      </c>
      <c r="L218" s="48" t="str">
        <f aca="true">IF(LEN(J218) &gt; 15,DATE(MID(J218,12,4),MID(J218,16,2),MID(J218,18,2)),TEXT(TODAY(),"yyyy-mm-dd"))</f>
        <v>2020-01-02</v>
      </c>
      <c r="M218" s="30" t="n">
        <f aca="false">(L218-K218+1)*B218</f>
        <v>5670</v>
      </c>
      <c r="N218" s="31" t="n">
        <f aca="false">H218/M218*365</f>
        <v>0.641162991181657</v>
      </c>
      <c r="O218" s="49" t="n">
        <f aca="false">D218*C218</f>
        <v>134.843696</v>
      </c>
      <c r="P218" s="49" t="n">
        <f aca="false">B218-O218</f>
        <v>0.156304000000006</v>
      </c>
      <c r="Q218" s="50" t="n">
        <f aca="false">O218/150</f>
        <v>0.898957973333333</v>
      </c>
      <c r="R218" s="51" t="n">
        <f aca="false">R217+C218-T218</f>
        <v>19970.8</v>
      </c>
      <c r="S218" s="52" t="n">
        <f aca="false">R218*D218</f>
        <v>26832.76688</v>
      </c>
      <c r="T218" s="52"/>
      <c r="U218" s="52"/>
      <c r="V218" s="53" t="n">
        <f aca="false">V217+U218</f>
        <v>5030.2</v>
      </c>
      <c r="W218" s="53" t="n">
        <f aca="false">V218+S218</f>
        <v>31862.96688</v>
      </c>
      <c r="X218" s="1" t="n">
        <f aca="false">X217+B218</f>
        <v>29745</v>
      </c>
      <c r="Y218" s="51" t="n">
        <f aca="false">W218-X218</f>
        <v>2117.96687999999</v>
      </c>
      <c r="Z218" s="54" t="n">
        <f aca="false">W218/X218-1</f>
        <v>0.0712041311144729</v>
      </c>
      <c r="AA218" s="54" t="n">
        <f aca="false">S218/(X218-V218)-1</f>
        <v>0.0856962985741332</v>
      </c>
      <c r="AB218" s="55" t="n">
        <f aca="false">IF(E218-F218&lt;0,"达成",E218-F218)</f>
        <v>0.146118138074074</v>
      </c>
    </row>
    <row r="219" customFormat="false" ht="16" hidden="false" customHeight="false" outlineLevel="0" collapsed="false">
      <c r="A219" s="43" t="s">
        <v>463</v>
      </c>
      <c r="B219" s="0" t="n">
        <v>135</v>
      </c>
      <c r="C219" s="44" t="n">
        <v>99.67</v>
      </c>
      <c r="D219" s="45" t="n">
        <v>1.3529</v>
      </c>
      <c r="E219" s="46" t="n">
        <f aca="false">10%*Q219+13%</f>
        <v>0.219895695333333</v>
      </c>
      <c r="F219" s="24" t="n">
        <f aca="false">IF(G219="",($F$1*C219-B219)/B219,H219/B219)</f>
        <v>0.0663951703703703</v>
      </c>
      <c r="H219" s="4" t="n">
        <f aca="false">IF(G219="",$F$1*C219-B219,G219-B219)</f>
        <v>8.963348</v>
      </c>
      <c r="I219" s="0" t="s">
        <v>95</v>
      </c>
      <c r="J219" s="47" t="s">
        <v>464</v>
      </c>
      <c r="K219" s="48" t="n">
        <f aca="false">DATE(MID(J219,1,4),MID(J219,5,2),MID(J219,7,2))</f>
        <v>43794</v>
      </c>
      <c r="L219" s="48" t="str">
        <f aca="true">IF(LEN(J219) &gt; 15,DATE(MID(J219,12,4),MID(J219,16,2),MID(J219,18,2)),TEXT(TODAY(),"yyyy-mm-dd"))</f>
        <v>2020-01-02</v>
      </c>
      <c r="M219" s="30" t="n">
        <f aca="false">(L219-K219+1)*B219</f>
        <v>5265</v>
      </c>
      <c r="N219" s="31" t="n">
        <f aca="false">H219/M219*365</f>
        <v>0.62139069705603</v>
      </c>
      <c r="O219" s="49" t="n">
        <f aca="false">D219*C219</f>
        <v>134.843543</v>
      </c>
      <c r="P219" s="49" t="n">
        <f aca="false">B219-O219</f>
        <v>0.156456999999989</v>
      </c>
      <c r="Q219" s="50" t="n">
        <f aca="false">O219/150</f>
        <v>0.898956953333333</v>
      </c>
      <c r="R219" s="51" t="n">
        <f aca="false">R218+C219-T219</f>
        <v>20070.47</v>
      </c>
      <c r="S219" s="52" t="n">
        <f aca="false">R219*D219</f>
        <v>27153.338863</v>
      </c>
      <c r="T219" s="52"/>
      <c r="U219" s="52"/>
      <c r="V219" s="53" t="n">
        <f aca="false">V218+U219</f>
        <v>5030.2</v>
      </c>
      <c r="W219" s="53" t="n">
        <f aca="false">V219+S219</f>
        <v>32183.538863</v>
      </c>
      <c r="X219" s="1" t="n">
        <f aca="false">X218+B219</f>
        <v>29880</v>
      </c>
      <c r="Y219" s="51" t="n">
        <f aca="false">W219-X219</f>
        <v>2303.53886299999</v>
      </c>
      <c r="Z219" s="54" t="n">
        <f aca="false">W219/X219-1</f>
        <v>0.0770930007697452</v>
      </c>
      <c r="AA219" s="54" t="n">
        <f aca="false">S219/(X219-V219)-1</f>
        <v>0.0926984870300762</v>
      </c>
      <c r="AB219" s="55" t="n">
        <f aca="false">IF(E219-F219&lt;0,"达成",E219-F219)</f>
        <v>0.153500524962963</v>
      </c>
    </row>
    <row r="220" customFormat="false" ht="16" hidden="false" customHeight="false" outlineLevel="0" collapsed="false">
      <c r="A220" s="43" t="s">
        <v>465</v>
      </c>
      <c r="B220" s="0" t="n">
        <v>135</v>
      </c>
      <c r="C220" s="44" t="n">
        <v>99.34</v>
      </c>
      <c r="D220" s="45" t="n">
        <v>1.3573</v>
      </c>
      <c r="E220" s="46" t="n">
        <f aca="false">10%*Q220+13%</f>
        <v>0.219889454666667</v>
      </c>
      <c r="F220" s="24" t="n">
        <f aca="false">IF(G220="",($F$1*C220-B220)/B220,H220/B220)</f>
        <v>0.0628644148148148</v>
      </c>
      <c r="H220" s="4" t="n">
        <f aca="false">IF(G220="",$F$1*C220-B220,G220-B220)</f>
        <v>8.486696</v>
      </c>
      <c r="I220" s="0" t="s">
        <v>95</v>
      </c>
      <c r="J220" s="47" t="s">
        <v>466</v>
      </c>
      <c r="K220" s="48" t="n">
        <f aca="false">DATE(MID(J220,1,4),MID(J220,5,2),MID(J220,7,2))</f>
        <v>43795</v>
      </c>
      <c r="L220" s="48" t="str">
        <f aca="true">IF(LEN(J220) &gt; 15,DATE(MID(J220,12,4),MID(J220,16,2),MID(J220,18,2)),TEXT(TODAY(),"yyyy-mm-dd"))</f>
        <v>2020-01-02</v>
      </c>
      <c r="M220" s="30" t="n">
        <f aca="false">(L220-K220+1)*B220</f>
        <v>5130</v>
      </c>
      <c r="N220" s="31" t="n">
        <f aca="false">H220/M220*365</f>
        <v>0.603829247563352</v>
      </c>
      <c r="O220" s="49" t="n">
        <f aca="false">D220*C220</f>
        <v>134.834182</v>
      </c>
      <c r="P220" s="49" t="n">
        <f aca="false">B220-O220</f>
        <v>0.165818000000002</v>
      </c>
      <c r="Q220" s="50" t="n">
        <f aca="false">O220/150</f>
        <v>0.898894546666667</v>
      </c>
      <c r="R220" s="51" t="n">
        <f aca="false">R219+C220-T220</f>
        <v>20169.81</v>
      </c>
      <c r="S220" s="52" t="n">
        <f aca="false">R220*D220</f>
        <v>27376.483113</v>
      </c>
      <c r="T220" s="52"/>
      <c r="U220" s="52"/>
      <c r="V220" s="53" t="n">
        <f aca="false">V219+U220</f>
        <v>5030.2</v>
      </c>
      <c r="W220" s="53" t="n">
        <f aca="false">V220+S220</f>
        <v>32406.683113</v>
      </c>
      <c r="X220" s="1" t="n">
        <f aca="false">X219+B220</f>
        <v>30015</v>
      </c>
      <c r="Y220" s="51" t="n">
        <f aca="false">W220-X220</f>
        <v>2391.68311299999</v>
      </c>
      <c r="Z220" s="54" t="n">
        <f aca="false">W220/X220-1</f>
        <v>0.0796829289688485</v>
      </c>
      <c r="AA220" s="54" t="n">
        <f aca="false">S220/(X220-V220)-1</f>
        <v>0.0957255256395884</v>
      </c>
      <c r="AB220" s="55" t="n">
        <f aca="false">IF(E220-F220&lt;0,"达成",E220-F220)</f>
        <v>0.157025039851852</v>
      </c>
    </row>
    <row r="221" customFormat="false" ht="16" hidden="false" customHeight="false" outlineLevel="0" collapsed="false">
      <c r="A221" s="43" t="s">
        <v>467</v>
      </c>
      <c r="B221" s="0" t="n">
        <v>135</v>
      </c>
      <c r="C221" s="44" t="n">
        <v>99.73</v>
      </c>
      <c r="D221" s="45" t="n">
        <v>1.352</v>
      </c>
      <c r="E221" s="46" t="n">
        <f aca="false">10%*Q221+13%</f>
        <v>0.219889973333333</v>
      </c>
      <c r="F221" s="24" t="n">
        <f aca="false">IF(G221="",($F$1*C221-B221)/B221,H221/B221)</f>
        <v>0.067037125925926</v>
      </c>
      <c r="H221" s="4" t="n">
        <f aca="false">IF(G221="",$F$1*C221-B221,G221-B221)</f>
        <v>9.05001200000001</v>
      </c>
      <c r="I221" s="0" t="s">
        <v>95</v>
      </c>
      <c r="J221" s="47" t="s">
        <v>468</v>
      </c>
      <c r="K221" s="48" t="n">
        <f aca="false">DATE(MID(J221,1,4),MID(J221,5,2),MID(J221,7,2))</f>
        <v>43796</v>
      </c>
      <c r="L221" s="48" t="str">
        <f aca="true">IF(LEN(J221) &gt; 15,DATE(MID(J221,12,4),MID(J221,16,2),MID(J221,18,2)),TEXT(TODAY(),"yyyy-mm-dd"))</f>
        <v>2020-01-02</v>
      </c>
      <c r="M221" s="30" t="n">
        <f aca="false">(L221-K221+1)*B221</f>
        <v>4995</v>
      </c>
      <c r="N221" s="31" t="n">
        <f aca="false">H221/M221*365</f>
        <v>0.661312188188189</v>
      </c>
      <c r="O221" s="49" t="n">
        <f aca="false">D221*C221</f>
        <v>134.83496</v>
      </c>
      <c r="P221" s="49" t="n">
        <f aca="false">B221-O221</f>
        <v>0.165039999999976</v>
      </c>
      <c r="Q221" s="50" t="n">
        <f aca="false">O221/150</f>
        <v>0.898899733333333</v>
      </c>
      <c r="R221" s="51" t="n">
        <f aca="false">R220+C221-T221</f>
        <v>20269.54</v>
      </c>
      <c r="S221" s="52" t="n">
        <f aca="false">R221*D221</f>
        <v>27404.41808</v>
      </c>
      <c r="T221" s="52"/>
      <c r="U221" s="52"/>
      <c r="V221" s="53" t="n">
        <f aca="false">V220+U221</f>
        <v>5030.2</v>
      </c>
      <c r="W221" s="53" t="n">
        <f aca="false">V221+S221</f>
        <v>32434.61808</v>
      </c>
      <c r="X221" s="1" t="n">
        <f aca="false">X220+B221</f>
        <v>30150</v>
      </c>
      <c r="Y221" s="51" t="n">
        <f aca="false">W221-X221</f>
        <v>2284.61807999999</v>
      </c>
      <c r="Z221" s="54" t="n">
        <f aca="false">W221/X221-1</f>
        <v>0.0757750606965171</v>
      </c>
      <c r="AA221" s="54" t="n">
        <f aca="false">S221/(X221-V221)-1</f>
        <v>0.0909488960899365</v>
      </c>
      <c r="AB221" s="55" t="n">
        <f aca="false">IF(E221-F221&lt;0,"达成",E221-F221)</f>
        <v>0.152852847407407</v>
      </c>
    </row>
    <row r="222" customFormat="false" ht="16" hidden="false" customHeight="false" outlineLevel="0" collapsed="false">
      <c r="A222" s="43" t="s">
        <v>469</v>
      </c>
      <c r="B222" s="0" t="n">
        <v>135</v>
      </c>
      <c r="C222" s="44" t="n">
        <v>100.05</v>
      </c>
      <c r="D222" s="45" t="n">
        <v>1.3477</v>
      </c>
      <c r="E222" s="46" t="n">
        <f aca="false">10%*Q222+13%</f>
        <v>0.21989159</v>
      </c>
      <c r="F222" s="24" t="n">
        <f aca="false">IF(G222="",($F$1*C222-B222)/B222,H222/B222)</f>
        <v>0.0704608888888888</v>
      </c>
      <c r="H222" s="4" t="n">
        <f aca="false">IF(G222="",$F$1*C222-B222,G222-B222)</f>
        <v>9.51221999999999</v>
      </c>
      <c r="I222" s="0" t="s">
        <v>95</v>
      </c>
      <c r="J222" s="47" t="s">
        <v>470</v>
      </c>
      <c r="K222" s="48" t="n">
        <f aca="false">DATE(MID(J222,1,4),MID(J222,5,2),MID(J222,7,2))</f>
        <v>43797</v>
      </c>
      <c r="L222" s="48" t="str">
        <f aca="true">IF(LEN(J222) &gt; 15,DATE(MID(J222,12,4),MID(J222,16,2),MID(J222,18,2)),TEXT(TODAY(),"yyyy-mm-dd"))</f>
        <v>2020-01-02</v>
      </c>
      <c r="M222" s="30" t="n">
        <f aca="false">(L222-K222+1)*B222</f>
        <v>4860</v>
      </c>
      <c r="N222" s="31" t="n">
        <f aca="false">H222/M222*365</f>
        <v>0.714395123456789</v>
      </c>
      <c r="O222" s="49" t="n">
        <f aca="false">D222*C222</f>
        <v>134.837385</v>
      </c>
      <c r="P222" s="49" t="n">
        <f aca="false">B222-O222</f>
        <v>0.162615000000017</v>
      </c>
      <c r="Q222" s="50" t="n">
        <f aca="false">O222/150</f>
        <v>0.8989159</v>
      </c>
      <c r="R222" s="51" t="n">
        <f aca="false">R221+C222-T222</f>
        <v>20369.59</v>
      </c>
      <c r="S222" s="52" t="n">
        <f aca="false">R222*D222</f>
        <v>27452.096443</v>
      </c>
      <c r="T222" s="52"/>
      <c r="U222" s="52"/>
      <c r="V222" s="53" t="n">
        <f aca="false">V221+U222</f>
        <v>5030.2</v>
      </c>
      <c r="W222" s="53" t="n">
        <f aca="false">V222+S222</f>
        <v>32482.296443</v>
      </c>
      <c r="X222" s="1" t="n">
        <f aca="false">X221+B222</f>
        <v>30285</v>
      </c>
      <c r="Y222" s="51" t="n">
        <f aca="false">W222-X222</f>
        <v>2197.29644299998</v>
      </c>
      <c r="Z222" s="54" t="n">
        <f aca="false">W222/X222-1</f>
        <v>0.0725539522205707</v>
      </c>
      <c r="AA222" s="54" t="n">
        <f aca="false">S222/(X222-V222)-1</f>
        <v>0.0870051017232361</v>
      </c>
      <c r="AB222" s="55" t="n">
        <f aca="false">IF(E222-F222&lt;0,"达成",E222-F222)</f>
        <v>0.149430701111111</v>
      </c>
    </row>
    <row r="223" customFormat="false" ht="16" hidden="false" customHeight="false" outlineLevel="0" collapsed="false">
      <c r="A223" s="43" t="s">
        <v>471</v>
      </c>
      <c r="B223" s="0" t="n">
        <v>135</v>
      </c>
      <c r="C223" s="44" t="n">
        <v>100.89</v>
      </c>
      <c r="D223" s="45" t="n">
        <v>1.3365</v>
      </c>
      <c r="E223" s="46" t="n">
        <f aca="false">10%*Q223+13%</f>
        <v>0.21989299</v>
      </c>
      <c r="F223" s="24" t="n">
        <f aca="false">IF(G223="",($F$1*C223-B223)/B223,H223/B223)</f>
        <v>0.0794482666666667</v>
      </c>
      <c r="H223" s="4" t="n">
        <f aca="false">IF(G223="",$F$1*C223-B223,G223-B223)</f>
        <v>10.725516</v>
      </c>
      <c r="I223" s="0" t="s">
        <v>95</v>
      </c>
      <c r="J223" s="47" t="s">
        <v>472</v>
      </c>
      <c r="K223" s="48" t="n">
        <f aca="false">DATE(MID(J223,1,4),MID(J223,5,2),MID(J223,7,2))</f>
        <v>43798</v>
      </c>
      <c r="L223" s="48" t="str">
        <f aca="true">IF(LEN(J223) &gt; 15,DATE(MID(J223,12,4),MID(J223,16,2),MID(J223,18,2)),TEXT(TODAY(),"yyyy-mm-dd"))</f>
        <v>2020-01-02</v>
      </c>
      <c r="M223" s="30" t="n">
        <f aca="false">(L223-K223+1)*B223</f>
        <v>4725</v>
      </c>
      <c r="N223" s="31" t="n">
        <f aca="false">H223/M223*365</f>
        <v>0.828531923809524</v>
      </c>
      <c r="O223" s="49" t="n">
        <f aca="false">D223*C223</f>
        <v>134.839485</v>
      </c>
      <c r="P223" s="49" t="n">
        <f aca="false">B223-O223</f>
        <v>0.160515000000004</v>
      </c>
      <c r="Q223" s="50" t="n">
        <f aca="false">O223/150</f>
        <v>0.8989299</v>
      </c>
      <c r="R223" s="51" t="n">
        <f aca="false">R222+C223-T223</f>
        <v>20470.48</v>
      </c>
      <c r="S223" s="52" t="n">
        <f aca="false">R223*D223</f>
        <v>27358.79652</v>
      </c>
      <c r="T223" s="52"/>
      <c r="U223" s="52"/>
      <c r="V223" s="53" t="n">
        <f aca="false">V222+U223</f>
        <v>5030.2</v>
      </c>
      <c r="W223" s="53" t="n">
        <f aca="false">V223+S223</f>
        <v>32388.99652</v>
      </c>
      <c r="X223" s="1" t="n">
        <f aca="false">X222+B223</f>
        <v>30420</v>
      </c>
      <c r="Y223" s="51" t="n">
        <f aca="false">W223-X223</f>
        <v>1968.99651999999</v>
      </c>
      <c r="Z223" s="54" t="n">
        <f aca="false">W223/X223-1</f>
        <v>0.0647270387902692</v>
      </c>
      <c r="AA223" s="54" t="n">
        <f aca="false">S223/(X223-V223)-1</f>
        <v>0.0775506904347409</v>
      </c>
      <c r="AB223" s="55" t="n">
        <f aca="false">IF(E223-F223&lt;0,"达成",E223-F223)</f>
        <v>0.140444723333333</v>
      </c>
    </row>
    <row r="224" customFormat="false" ht="16" hidden="false" customHeight="false" outlineLevel="0" collapsed="false">
      <c r="A224" s="43" t="s">
        <v>473</v>
      </c>
      <c r="B224" s="0" t="n">
        <v>135</v>
      </c>
      <c r="C224" s="44" t="n">
        <v>100.74</v>
      </c>
      <c r="D224" s="45" t="n">
        <v>1.3385</v>
      </c>
      <c r="E224" s="46" t="n">
        <f aca="false">10%*Q224+13%</f>
        <v>0.21989366</v>
      </c>
      <c r="F224" s="24" t="n">
        <f aca="false">IF(G224="",($F$1*C224-B224)/B224,H224/B224)</f>
        <v>0.0778433777777776</v>
      </c>
      <c r="H224" s="4" t="n">
        <f aca="false">IF(G224="",$F$1*C224-B224,G224-B224)</f>
        <v>10.508856</v>
      </c>
      <c r="I224" s="0" t="s">
        <v>95</v>
      </c>
      <c r="J224" s="47" t="s">
        <v>474</v>
      </c>
      <c r="K224" s="48" t="n">
        <f aca="false">DATE(MID(J224,1,4),MID(J224,5,2),MID(J224,7,2))</f>
        <v>43801</v>
      </c>
      <c r="L224" s="48" t="str">
        <f aca="true">IF(LEN(J224) &gt; 15,DATE(MID(J224,12,4),MID(J224,16,2),MID(J224,18,2)),TEXT(TODAY(),"yyyy-mm-dd"))</f>
        <v>2020-01-02</v>
      </c>
      <c r="M224" s="30" t="n">
        <f aca="false">(L224-K224+1)*B224</f>
        <v>4320</v>
      </c>
      <c r="N224" s="31" t="n">
        <f aca="false">H224/M224*365</f>
        <v>0.887901027777776</v>
      </c>
      <c r="O224" s="49" t="n">
        <f aca="false">D224*C224</f>
        <v>134.84049</v>
      </c>
      <c r="P224" s="49" t="n">
        <f aca="false">B224-O224</f>
        <v>0.159510000000012</v>
      </c>
      <c r="Q224" s="50" t="n">
        <f aca="false">O224/150</f>
        <v>0.8989366</v>
      </c>
      <c r="R224" s="51" t="n">
        <f aca="false">R223+C224-T224</f>
        <v>20571.22</v>
      </c>
      <c r="S224" s="52" t="n">
        <f aca="false">R224*D224</f>
        <v>27534.57797</v>
      </c>
      <c r="T224" s="52"/>
      <c r="U224" s="52"/>
      <c r="V224" s="53" t="n">
        <f aca="false">V223+U224</f>
        <v>5030.2</v>
      </c>
      <c r="W224" s="53" t="n">
        <f aca="false">V224+S224</f>
        <v>32564.77797</v>
      </c>
      <c r="X224" s="1" t="n">
        <f aca="false">X223+B224</f>
        <v>30555</v>
      </c>
      <c r="Y224" s="51" t="n">
        <f aca="false">W224-X224</f>
        <v>2009.77796999999</v>
      </c>
      <c r="Z224" s="54" t="n">
        <f aca="false">W224/X224-1</f>
        <v>0.0657757476681391</v>
      </c>
      <c r="AA224" s="54" t="n">
        <f aca="false">S224/(X224-V224)-1</f>
        <v>0.0787382455494259</v>
      </c>
      <c r="AB224" s="55" t="n">
        <f aca="false">IF(E224-F224&lt;0,"达成",E224-F224)</f>
        <v>0.142050282222222</v>
      </c>
    </row>
    <row r="225" customFormat="false" ht="16" hidden="false" customHeight="false" outlineLevel="0" collapsed="false">
      <c r="A225" s="43" t="s">
        <v>475</v>
      </c>
      <c r="B225" s="0" t="n">
        <v>135</v>
      </c>
      <c r="C225" s="44" t="n">
        <v>100.37</v>
      </c>
      <c r="D225" s="45" t="n">
        <v>1.3434</v>
      </c>
      <c r="E225" s="46" t="n">
        <f aca="false">10%*Q225+13%</f>
        <v>0.219891372</v>
      </c>
      <c r="F225" s="24" t="n">
        <f aca="false">IF(G225="",($F$1*C225-B225)/B225,H225/B225)</f>
        <v>0.0738846518518518</v>
      </c>
      <c r="H225" s="4" t="n">
        <f aca="false">IF(G225="",$F$1*C225-B225,G225-B225)</f>
        <v>9.97442799999999</v>
      </c>
      <c r="I225" s="0" t="s">
        <v>95</v>
      </c>
      <c r="J225" s="47" t="s">
        <v>476</v>
      </c>
      <c r="K225" s="48" t="n">
        <f aca="false">DATE(MID(J225,1,4),MID(J225,5,2),MID(J225,7,2))</f>
        <v>43802</v>
      </c>
      <c r="L225" s="48" t="str">
        <f aca="true">IF(LEN(J225) &gt; 15,DATE(MID(J225,12,4),MID(J225,16,2),MID(J225,18,2)),TEXT(TODAY(),"yyyy-mm-dd"))</f>
        <v>2020-01-02</v>
      </c>
      <c r="M225" s="30" t="n">
        <f aca="false">(L225-K225+1)*B225</f>
        <v>4185</v>
      </c>
      <c r="N225" s="31" t="n">
        <f aca="false">H225/M225*365</f>
        <v>0.8699321911589</v>
      </c>
      <c r="O225" s="49" t="n">
        <f aca="false">D225*C225</f>
        <v>134.837058</v>
      </c>
      <c r="P225" s="49" t="n">
        <f aca="false">B225-O225</f>
        <v>0.162942000000015</v>
      </c>
      <c r="Q225" s="50" t="n">
        <f aca="false">O225/150</f>
        <v>0.89891372</v>
      </c>
      <c r="R225" s="51" t="n">
        <f aca="false">R224+C225-T225</f>
        <v>20671.59</v>
      </c>
      <c r="S225" s="52" t="n">
        <f aca="false">R225*D225</f>
        <v>27770.214006</v>
      </c>
      <c r="T225" s="52"/>
      <c r="U225" s="52"/>
      <c r="V225" s="53" t="n">
        <f aca="false">V224+U225</f>
        <v>5030.2</v>
      </c>
      <c r="W225" s="53" t="n">
        <f aca="false">V225+S225</f>
        <v>32800.414006</v>
      </c>
      <c r="X225" s="1" t="n">
        <f aca="false">X224+B225</f>
        <v>30690</v>
      </c>
      <c r="Y225" s="51" t="n">
        <f aca="false">W225-X225</f>
        <v>2110.41400599998</v>
      </c>
      <c r="Z225" s="54" t="n">
        <f aca="false">W225/X225-1</f>
        <v>0.0687655264255453</v>
      </c>
      <c r="AA225" s="54" t="n">
        <f aca="false">S225/(X225-V225)-1</f>
        <v>0.0822459257671526</v>
      </c>
      <c r="AB225" s="55" t="n">
        <f aca="false">IF(E225-F225&lt;0,"达成",E225-F225)</f>
        <v>0.146006720148148</v>
      </c>
    </row>
    <row r="226" customFormat="false" ht="16" hidden="false" customHeight="false" outlineLevel="0" collapsed="false">
      <c r="A226" s="43" t="s">
        <v>477</v>
      </c>
      <c r="B226" s="0" t="n">
        <v>135</v>
      </c>
      <c r="C226" s="44" t="n">
        <v>100.41</v>
      </c>
      <c r="D226" s="45" t="n">
        <v>1.3429</v>
      </c>
      <c r="E226" s="46" t="n">
        <f aca="false">10%*Q226+13%</f>
        <v>0.219893726</v>
      </c>
      <c r="F226" s="24" t="n">
        <f aca="false">IF(G226="",($F$1*C226-B226)/B226,H226/B226)</f>
        <v>0.0743126222222221</v>
      </c>
      <c r="H226" s="4" t="n">
        <f aca="false">IF(G226="",$F$1*C226-B226,G226-B226)</f>
        <v>10.032204</v>
      </c>
      <c r="I226" s="0" t="s">
        <v>95</v>
      </c>
      <c r="J226" s="47" t="s">
        <v>478</v>
      </c>
      <c r="K226" s="48" t="n">
        <f aca="false">DATE(MID(J226,1,4),MID(J226,5,2),MID(J226,7,2))</f>
        <v>43803</v>
      </c>
      <c r="L226" s="48" t="str">
        <f aca="true">IF(LEN(J226) &gt; 15,DATE(MID(J226,12,4),MID(J226,16,2),MID(J226,18,2)),TEXT(TODAY(),"yyyy-mm-dd"))</f>
        <v>2020-01-02</v>
      </c>
      <c r="M226" s="30" t="n">
        <f aca="false">(L226-K226+1)*B226</f>
        <v>4050</v>
      </c>
      <c r="N226" s="31" t="n">
        <f aca="false">H226/M226*365</f>
        <v>0.904136903703702</v>
      </c>
      <c r="O226" s="49" t="n">
        <f aca="false">D226*C226</f>
        <v>134.840589</v>
      </c>
      <c r="P226" s="49" t="n">
        <f aca="false">B226-O226</f>
        <v>0.159411000000006</v>
      </c>
      <c r="Q226" s="50" t="n">
        <f aca="false">O226/150</f>
        <v>0.89893726</v>
      </c>
      <c r="R226" s="51" t="n">
        <f aca="false">R225+C226-T226</f>
        <v>20772</v>
      </c>
      <c r="S226" s="52" t="n">
        <f aca="false">R226*D226</f>
        <v>27894.7188</v>
      </c>
      <c r="T226" s="52"/>
      <c r="U226" s="52"/>
      <c r="V226" s="53" t="n">
        <f aca="false">V225+U226</f>
        <v>5030.2</v>
      </c>
      <c r="W226" s="53" t="n">
        <f aca="false">V226+S226</f>
        <v>32924.9188</v>
      </c>
      <c r="X226" s="1" t="n">
        <f aca="false">X225+B226</f>
        <v>30825</v>
      </c>
      <c r="Y226" s="51" t="n">
        <f aca="false">W226-X226</f>
        <v>2099.91879999999</v>
      </c>
      <c r="Z226" s="54" t="n">
        <f aca="false">W226/X226-1</f>
        <v>0.0681238864557987</v>
      </c>
      <c r="AA226" s="54" t="n">
        <f aca="false">S226/(X226-V226)-1</f>
        <v>0.0814086094871831</v>
      </c>
      <c r="AB226" s="55" t="n">
        <f aca="false">IF(E226-F226&lt;0,"达成",E226-F226)</f>
        <v>0.145581103777778</v>
      </c>
    </row>
    <row r="227" customFormat="false" ht="16" hidden="false" customHeight="false" outlineLevel="0" collapsed="false">
      <c r="A227" s="43" t="s">
        <v>479</v>
      </c>
      <c r="B227" s="0" t="n">
        <v>135</v>
      </c>
      <c r="C227" s="44" t="n">
        <v>99.68</v>
      </c>
      <c r="D227" s="45" t="n">
        <v>1.3527</v>
      </c>
      <c r="E227" s="46" t="n">
        <f aca="false">10%*Q227+13%</f>
        <v>0.219891424</v>
      </c>
      <c r="F227" s="24" t="n">
        <f aca="false">IF(G227="",($F$1*C227-B227)/B227,H227/B227)</f>
        <v>0.0665021629629629</v>
      </c>
      <c r="H227" s="4" t="n">
        <f aca="false">IF(G227="",$F$1*C227-B227,G227-B227)</f>
        <v>8.97779199999999</v>
      </c>
      <c r="I227" s="0" t="s">
        <v>95</v>
      </c>
      <c r="J227" s="47" t="s">
        <v>480</v>
      </c>
      <c r="K227" s="48" t="n">
        <f aca="false">DATE(MID(J227,1,4),MID(J227,5,2),MID(J227,7,2))</f>
        <v>43804</v>
      </c>
      <c r="L227" s="48" t="str">
        <f aca="true">IF(LEN(J227) &gt; 15,DATE(MID(J227,12,4),MID(J227,16,2),MID(J227,18,2)),TEXT(TODAY(),"yyyy-mm-dd"))</f>
        <v>2020-01-02</v>
      </c>
      <c r="M227" s="30" t="n">
        <f aca="false">(L227-K227+1)*B227</f>
        <v>3915</v>
      </c>
      <c r="N227" s="31" t="n">
        <f aca="false">H227/M227*365</f>
        <v>0.83700998212005</v>
      </c>
      <c r="O227" s="49" t="n">
        <f aca="false">D227*C227</f>
        <v>134.837136</v>
      </c>
      <c r="P227" s="49" t="n">
        <f aca="false">B227-O227</f>
        <v>0.162863999999985</v>
      </c>
      <c r="Q227" s="50" t="n">
        <f aca="false">O227/150</f>
        <v>0.89891424</v>
      </c>
      <c r="R227" s="51" t="n">
        <f aca="false">R226+C227-T227</f>
        <v>20871.68</v>
      </c>
      <c r="S227" s="52" t="n">
        <f aca="false">R227*D227</f>
        <v>28233.121536</v>
      </c>
      <c r="T227" s="52"/>
      <c r="U227" s="52"/>
      <c r="V227" s="53" t="n">
        <f aca="false">V226+U227</f>
        <v>5030.2</v>
      </c>
      <c r="W227" s="53" t="n">
        <f aca="false">V227+S227</f>
        <v>33263.321536</v>
      </c>
      <c r="X227" s="1" t="n">
        <f aca="false">X226+B227</f>
        <v>30960</v>
      </c>
      <c r="Y227" s="51" t="n">
        <f aca="false">W227-X227</f>
        <v>2303.32153599999</v>
      </c>
      <c r="Z227" s="54" t="n">
        <f aca="false">W227/X227-1</f>
        <v>0.0743966904392761</v>
      </c>
      <c r="AA227" s="54" t="n">
        <f aca="false">S227/(X227-V227)-1</f>
        <v>0.0888291284930847</v>
      </c>
      <c r="AB227" s="55" t="n">
        <f aca="false">IF(E227-F227&lt;0,"达成",E227-F227)</f>
        <v>0.153389261037037</v>
      </c>
    </row>
    <row r="228" customFormat="false" ht="16" hidden="false" customHeight="false" outlineLevel="0" collapsed="false">
      <c r="A228" s="43" t="s">
        <v>481</v>
      </c>
      <c r="B228" s="0" t="n">
        <v>135</v>
      </c>
      <c r="C228" s="44" t="n">
        <v>99.13</v>
      </c>
      <c r="D228" s="45" t="n">
        <v>1.3603</v>
      </c>
      <c r="E228" s="46" t="n">
        <f aca="false">10%*Q228+13%</f>
        <v>0.219897692666667</v>
      </c>
      <c r="F228" s="24" t="n">
        <f aca="false">IF(G228="",($F$1*C228-B228)/B228,H228/B228)</f>
        <v>0.0606175703703703</v>
      </c>
      <c r="H228" s="4" t="n">
        <f aca="false">IF(G228="",$F$1*C228-B228,G228-B228)</f>
        <v>8.18337199999999</v>
      </c>
      <c r="I228" s="0" t="s">
        <v>95</v>
      </c>
      <c r="J228" s="47" t="s">
        <v>482</v>
      </c>
      <c r="K228" s="48" t="n">
        <f aca="false">DATE(MID(J228,1,4),MID(J228,5,2),MID(J228,7,2))</f>
        <v>43805</v>
      </c>
      <c r="L228" s="48" t="str">
        <f aca="true">IF(LEN(J228) &gt; 15,DATE(MID(J228,12,4),MID(J228,16,2),MID(J228,18,2)),TEXT(TODAY(),"yyyy-mm-dd"))</f>
        <v>2020-01-02</v>
      </c>
      <c r="M228" s="30" t="n">
        <f aca="false">(L228-K228+1)*B228</f>
        <v>3780</v>
      </c>
      <c r="N228" s="31" t="n">
        <f aca="false">H228/M228*365</f>
        <v>0.790193328042327</v>
      </c>
      <c r="O228" s="49" t="n">
        <f aca="false">D228*C228</f>
        <v>134.846539</v>
      </c>
      <c r="P228" s="49" t="n">
        <f aca="false">B228-O228</f>
        <v>0.153460999999993</v>
      </c>
      <c r="Q228" s="50" t="n">
        <f aca="false">O228/150</f>
        <v>0.898976926666667</v>
      </c>
      <c r="R228" s="51" t="n">
        <f aca="false">R227+C228-T228</f>
        <v>20970.81</v>
      </c>
      <c r="S228" s="52" t="n">
        <f aca="false">R228*D228</f>
        <v>28526.592843</v>
      </c>
      <c r="T228" s="52"/>
      <c r="U228" s="52"/>
      <c r="V228" s="53" t="n">
        <f aca="false">V227+U228</f>
        <v>5030.2</v>
      </c>
      <c r="W228" s="53" t="n">
        <f aca="false">V228+S228</f>
        <v>33556.792843</v>
      </c>
      <c r="X228" s="1" t="n">
        <f aca="false">X227+B228</f>
        <v>31095</v>
      </c>
      <c r="Y228" s="51" t="n">
        <f aca="false">W228-X228</f>
        <v>2461.792843</v>
      </c>
      <c r="Z228" s="54" t="n">
        <f aca="false">W228/X228-1</f>
        <v>0.0791700544460523</v>
      </c>
      <c r="AA228" s="54" t="n">
        <f aca="false">S228/(X228-V228)-1</f>
        <v>0.0944489442850125</v>
      </c>
      <c r="AB228" s="55" t="n">
        <f aca="false">IF(E228-F228&lt;0,"达成",E228-F228)</f>
        <v>0.159280122296297</v>
      </c>
    </row>
    <row r="229" customFormat="false" ht="16" hidden="false" customHeight="false" outlineLevel="0" collapsed="false">
      <c r="A229" s="43" t="s">
        <v>483</v>
      </c>
      <c r="B229" s="0" t="n">
        <v>135</v>
      </c>
      <c r="C229" s="44" t="n">
        <v>99.29</v>
      </c>
      <c r="D229" s="45" t="n">
        <v>1.3581</v>
      </c>
      <c r="E229" s="46" t="n">
        <f aca="false">10%*Q229+13%</f>
        <v>0.219897166</v>
      </c>
      <c r="F229" s="24" t="n">
        <f aca="false">IF(G229="",($F$1*C229-B229)/B229,H229/B229)</f>
        <v>0.0623294518518519</v>
      </c>
      <c r="H229" s="4" t="n">
        <f aca="false">IF(G229="",$F$1*C229-B229,G229-B229)</f>
        <v>8.41447600000001</v>
      </c>
      <c r="I229" s="0" t="s">
        <v>95</v>
      </c>
      <c r="J229" s="47" t="s">
        <v>484</v>
      </c>
      <c r="K229" s="48" t="n">
        <f aca="false">DATE(MID(J229,1,4),MID(J229,5,2),MID(J229,7,2))</f>
        <v>43808</v>
      </c>
      <c r="L229" s="48" t="str">
        <f aca="true">IF(LEN(J229) &gt; 15,DATE(MID(J229,12,4),MID(J229,16,2),MID(J229,18,2)),TEXT(TODAY(),"yyyy-mm-dd"))</f>
        <v>2020-01-02</v>
      </c>
      <c r="M229" s="30" t="n">
        <f aca="false">(L229-K229+1)*B229</f>
        <v>3375</v>
      </c>
      <c r="N229" s="31" t="n">
        <f aca="false">H229/M229*365</f>
        <v>0.910009997037038</v>
      </c>
      <c r="O229" s="49" t="n">
        <f aca="false">D229*C229</f>
        <v>134.845749</v>
      </c>
      <c r="P229" s="49" t="n">
        <f aca="false">B229-O229</f>
        <v>0.154250999999988</v>
      </c>
      <c r="Q229" s="50" t="n">
        <f aca="false">O229/150</f>
        <v>0.89897166</v>
      </c>
      <c r="R229" s="51" t="n">
        <f aca="false">R228+C229-T229</f>
        <v>21070.1</v>
      </c>
      <c r="S229" s="52" t="n">
        <f aca="false">R229*D229</f>
        <v>28615.30281</v>
      </c>
      <c r="T229" s="52"/>
      <c r="U229" s="52"/>
      <c r="V229" s="53" t="n">
        <f aca="false">V228+U229</f>
        <v>5030.2</v>
      </c>
      <c r="W229" s="53" t="n">
        <f aca="false">V229+S229</f>
        <v>33645.50281</v>
      </c>
      <c r="X229" s="1" t="n">
        <f aca="false">X228+B229</f>
        <v>31230</v>
      </c>
      <c r="Y229" s="51" t="n">
        <f aca="false">W229-X229</f>
        <v>2415.50280999999</v>
      </c>
      <c r="Z229" s="54" t="n">
        <f aca="false">W229/X229-1</f>
        <v>0.0773455910983025</v>
      </c>
      <c r="AA229" s="54" t="n">
        <f aca="false">S229/(X229-V229)-1</f>
        <v>0.0921954675226524</v>
      </c>
      <c r="AB229" s="55" t="n">
        <f aca="false">IF(E229-F229&lt;0,"达成",E229-F229)</f>
        <v>0.157567714148148</v>
      </c>
    </row>
    <row r="230" customFormat="false" ht="16" hidden="false" customHeight="false" outlineLevel="0" collapsed="false">
      <c r="A230" s="43" t="s">
        <v>485</v>
      </c>
      <c r="B230" s="0" t="n">
        <v>135</v>
      </c>
      <c r="C230" s="44" t="n">
        <v>99.16</v>
      </c>
      <c r="D230" s="45" t="n">
        <v>1.3598</v>
      </c>
      <c r="E230" s="46" t="n">
        <f aca="false">10%*Q230+13%</f>
        <v>0.219891845333333</v>
      </c>
      <c r="F230" s="24" t="n">
        <f aca="false">IF(G230="",($F$1*C230-B230)/B230,H230/B230)</f>
        <v>0.060938548148148</v>
      </c>
      <c r="H230" s="4" t="n">
        <f aca="false">IF(G230="",$F$1*C230-B230,G230-B230)</f>
        <v>8.22670399999998</v>
      </c>
      <c r="I230" s="0" t="s">
        <v>95</v>
      </c>
      <c r="J230" s="47" t="s">
        <v>486</v>
      </c>
      <c r="K230" s="48" t="n">
        <f aca="false">DATE(MID(J230,1,4),MID(J230,5,2),MID(J230,7,2))</f>
        <v>43809</v>
      </c>
      <c r="L230" s="48" t="str">
        <f aca="true">IF(LEN(J230) &gt; 15,DATE(MID(J230,12,4),MID(J230,16,2),MID(J230,18,2)),TEXT(TODAY(),"yyyy-mm-dd"))</f>
        <v>2020-01-02</v>
      </c>
      <c r="M230" s="30" t="n">
        <f aca="false">(L230-K230+1)*B230</f>
        <v>3240</v>
      </c>
      <c r="N230" s="31" t="n">
        <f aca="false">H230/M230*365</f>
        <v>0.926773753086418</v>
      </c>
      <c r="O230" s="49" t="n">
        <f aca="false">D230*C230</f>
        <v>134.837768</v>
      </c>
      <c r="P230" s="49" t="n">
        <f aca="false">B230-O230</f>
        <v>0.162232000000017</v>
      </c>
      <c r="Q230" s="50" t="n">
        <f aca="false">O230/150</f>
        <v>0.898918453333333</v>
      </c>
      <c r="R230" s="51" t="n">
        <f aca="false">R229+C230-T230</f>
        <v>21169.26</v>
      </c>
      <c r="S230" s="52" t="n">
        <f aca="false">R230*D230</f>
        <v>28785.959748</v>
      </c>
      <c r="T230" s="52"/>
      <c r="U230" s="52"/>
      <c r="V230" s="53" t="n">
        <f aca="false">V229+U230</f>
        <v>5030.2</v>
      </c>
      <c r="W230" s="53" t="n">
        <f aca="false">V230+S230</f>
        <v>33816.159748</v>
      </c>
      <c r="X230" s="1" t="n">
        <f aca="false">X229+B230</f>
        <v>31365</v>
      </c>
      <c r="Y230" s="51" t="n">
        <f aca="false">W230-X230</f>
        <v>2451.15974799999</v>
      </c>
      <c r="Z230" s="54" t="n">
        <f aca="false">W230/X230-1</f>
        <v>0.0781495216961579</v>
      </c>
      <c r="AA230" s="54" t="n">
        <f aca="false">S230/(X230-V230)-1</f>
        <v>0.0930768317207644</v>
      </c>
      <c r="AB230" s="55" t="n">
        <f aca="false">IF(E230-F230&lt;0,"达成",E230-F230)</f>
        <v>0.158953297185185</v>
      </c>
    </row>
    <row r="231" customFormat="false" ht="16" hidden="false" customHeight="false" outlineLevel="0" collapsed="false">
      <c r="A231" s="43" t="s">
        <v>487</v>
      </c>
      <c r="B231" s="0" t="n">
        <v>135</v>
      </c>
      <c r="C231" s="44" t="n">
        <v>99.1</v>
      </c>
      <c r="D231" s="45" t="n">
        <v>1.3607</v>
      </c>
      <c r="E231" s="46" t="n">
        <f aca="false">10%*Q231+13%</f>
        <v>0.219896913333333</v>
      </c>
      <c r="F231" s="24" t="n">
        <f aca="false">IF(G231="",($F$1*C231-B231)/B231,H231/B231)</f>
        <v>0.0602965925925924</v>
      </c>
      <c r="H231" s="4" t="n">
        <f aca="false">IF(G231="",$F$1*C231-B231,G231-B231)</f>
        <v>8.14003999999997</v>
      </c>
      <c r="I231" s="0" t="s">
        <v>95</v>
      </c>
      <c r="J231" s="47" t="s">
        <v>488</v>
      </c>
      <c r="K231" s="48" t="n">
        <f aca="false">DATE(MID(J231,1,4),MID(J231,5,2),MID(J231,7,2))</f>
        <v>43810</v>
      </c>
      <c r="L231" s="48" t="str">
        <f aca="true">IF(LEN(J231) &gt; 15,DATE(MID(J231,12,4),MID(J231,16,2),MID(J231,18,2)),TEXT(TODAY(),"yyyy-mm-dd"))</f>
        <v>2020-01-02</v>
      </c>
      <c r="M231" s="30" t="n">
        <f aca="false">(L231-K231+1)*B231</f>
        <v>3105</v>
      </c>
      <c r="N231" s="31" t="n">
        <f aca="false">H231/M231*365</f>
        <v>0.956880708534618</v>
      </c>
      <c r="O231" s="49" t="n">
        <f aca="false">D231*C231</f>
        <v>134.84537</v>
      </c>
      <c r="P231" s="49" t="n">
        <f aca="false">B231-O231</f>
        <v>0.154629999999997</v>
      </c>
      <c r="Q231" s="50" t="n">
        <f aca="false">O231/150</f>
        <v>0.898969133333333</v>
      </c>
      <c r="R231" s="51" t="n">
        <f aca="false">R230+C231-T231</f>
        <v>21268.36</v>
      </c>
      <c r="S231" s="52" t="n">
        <f aca="false">R231*D231</f>
        <v>28939.857452</v>
      </c>
      <c r="T231" s="52"/>
      <c r="U231" s="52"/>
      <c r="V231" s="53" t="n">
        <f aca="false">V230+U231</f>
        <v>5030.2</v>
      </c>
      <c r="W231" s="53" t="n">
        <f aca="false">V231+S231</f>
        <v>33970.057452</v>
      </c>
      <c r="X231" s="1" t="n">
        <f aca="false">X230+B231</f>
        <v>31500</v>
      </c>
      <c r="Y231" s="51" t="n">
        <f aca="false">W231-X231</f>
        <v>2470.05745199999</v>
      </c>
      <c r="Z231" s="54" t="n">
        <f aca="false">W231/X231-1</f>
        <v>0.078414522285714</v>
      </c>
      <c r="AA231" s="54" t="n">
        <f aca="false">S231/(X231-V231)-1</f>
        <v>0.0933160602649052</v>
      </c>
      <c r="AB231" s="55" t="n">
        <f aca="false">IF(E231-F231&lt;0,"达成",E231-F231)</f>
        <v>0.159600320740741</v>
      </c>
    </row>
    <row r="232" customFormat="false" ht="16" hidden="false" customHeight="false" outlineLevel="0" collapsed="false">
      <c r="A232" s="43" t="s">
        <v>489</v>
      </c>
      <c r="B232" s="0" t="n">
        <v>135</v>
      </c>
      <c r="C232" s="44" t="n">
        <v>99.37</v>
      </c>
      <c r="D232" s="45" t="n">
        <v>1.357</v>
      </c>
      <c r="E232" s="46" t="n">
        <f aca="false">10%*Q232+13%</f>
        <v>0.219896726666667</v>
      </c>
      <c r="F232" s="24" t="n">
        <f aca="false">IF(G232="",($F$1*C232-B232)/B232,H232/B232)</f>
        <v>0.0631853925925925</v>
      </c>
      <c r="H232" s="4" t="n">
        <f aca="false">IF(G232="",$F$1*C232-B232,G232-B232)</f>
        <v>8.53002799999999</v>
      </c>
      <c r="I232" s="0" t="s">
        <v>95</v>
      </c>
      <c r="J232" s="47" t="s">
        <v>490</v>
      </c>
      <c r="K232" s="48" t="n">
        <f aca="false">DATE(MID(J232,1,4),MID(J232,5,2),MID(J232,7,2))</f>
        <v>43811</v>
      </c>
      <c r="L232" s="48" t="str">
        <f aca="true">IF(LEN(J232) &gt; 15,DATE(MID(J232,12,4),MID(J232,16,2),MID(J232,18,2)),TEXT(TODAY(),"yyyy-mm-dd"))</f>
        <v>2020-01-02</v>
      </c>
      <c r="M232" s="30" t="n">
        <f aca="false">(L232-K232+1)*B232</f>
        <v>2970</v>
      </c>
      <c r="N232" s="31" t="n">
        <f aca="false">H232/M232*365</f>
        <v>1.0483031043771</v>
      </c>
      <c r="O232" s="49" t="n">
        <f aca="false">D232*C232</f>
        <v>134.84509</v>
      </c>
      <c r="P232" s="49" t="n">
        <f aca="false">B232-O232</f>
        <v>0.154910000000001</v>
      </c>
      <c r="Q232" s="50" t="n">
        <f aca="false">O232/150</f>
        <v>0.898967266666667</v>
      </c>
      <c r="R232" s="51" t="n">
        <f aca="false">R231+C232-T232</f>
        <v>21367.73</v>
      </c>
      <c r="S232" s="52" t="n">
        <f aca="false">R232*D232</f>
        <v>28996.00961</v>
      </c>
      <c r="T232" s="52"/>
      <c r="U232" s="52"/>
      <c r="V232" s="53" t="n">
        <f aca="false">V231+U232</f>
        <v>5030.2</v>
      </c>
      <c r="W232" s="53" t="n">
        <f aca="false">V232+S232</f>
        <v>34026.20961</v>
      </c>
      <c r="X232" s="1" t="n">
        <f aca="false">X231+B232</f>
        <v>31635</v>
      </c>
      <c r="Y232" s="51" t="n">
        <f aca="false">W232-X232</f>
        <v>2391.20960999999</v>
      </c>
      <c r="Z232" s="54" t="n">
        <f aca="false">W232/X232-1</f>
        <v>0.0755874698909433</v>
      </c>
      <c r="AA232" s="54" t="n">
        <f aca="false">S232/(X232-V232)-1</f>
        <v>0.0898788793751499</v>
      </c>
      <c r="AB232" s="55" t="n">
        <f aca="false">IF(E232-F232&lt;0,"达成",E232-F232)</f>
        <v>0.156711334074075</v>
      </c>
    </row>
    <row r="233" customFormat="false" ht="16" hidden="false" customHeight="false" outlineLevel="0" collapsed="false">
      <c r="A233" s="43" t="s">
        <v>491</v>
      </c>
      <c r="B233" s="0" t="n">
        <v>135</v>
      </c>
      <c r="C233" s="44" t="n">
        <v>97.58</v>
      </c>
      <c r="D233" s="45" t="n">
        <v>1.3819</v>
      </c>
      <c r="E233" s="46" t="n">
        <f aca="false">10%*Q233+13%</f>
        <v>0.219897201333333</v>
      </c>
      <c r="F233" s="24" t="n">
        <f aca="false">IF(G233="",($F$1*C233-B233)/B233,H233/B233)</f>
        <v>0.0440337185185184</v>
      </c>
      <c r="H233" s="4" t="n">
        <f aca="false">IF(G233="",$F$1*C233-B233,G233-B233)</f>
        <v>5.94455199999999</v>
      </c>
      <c r="I233" s="0" t="s">
        <v>95</v>
      </c>
      <c r="J233" s="47" t="s">
        <v>492</v>
      </c>
      <c r="K233" s="48" t="n">
        <f aca="false">DATE(MID(J233,1,4),MID(J233,5,2),MID(J233,7,2))</f>
        <v>43812</v>
      </c>
      <c r="L233" s="48" t="str">
        <f aca="true">IF(LEN(J233) &gt; 15,DATE(MID(J233,12,4),MID(J233,16,2),MID(J233,18,2)),TEXT(TODAY(),"yyyy-mm-dd"))</f>
        <v>2020-01-02</v>
      </c>
      <c r="M233" s="30" t="n">
        <f aca="false">(L233-K233+1)*B233</f>
        <v>2835</v>
      </c>
      <c r="N233" s="31" t="n">
        <f aca="false">H233/M233*365</f>
        <v>0.76534796472663</v>
      </c>
      <c r="O233" s="49" t="n">
        <f aca="false">D233*C233</f>
        <v>134.845802</v>
      </c>
      <c r="P233" s="49" t="n">
        <f aca="false">B233-O233</f>
        <v>0.154198000000008</v>
      </c>
      <c r="Q233" s="50" t="n">
        <f aca="false">O233/150</f>
        <v>0.898972013333333</v>
      </c>
      <c r="R233" s="51" t="n">
        <f aca="false">R232+C233-T233</f>
        <v>21465.31</v>
      </c>
      <c r="S233" s="52" t="n">
        <f aca="false">R233*D233</f>
        <v>29662.911889</v>
      </c>
      <c r="T233" s="52"/>
      <c r="U233" s="52"/>
      <c r="V233" s="53" t="n">
        <f aca="false">V232+U233</f>
        <v>5030.2</v>
      </c>
      <c r="W233" s="53" t="n">
        <f aca="false">V233+S233</f>
        <v>34693.111889</v>
      </c>
      <c r="X233" s="1" t="n">
        <f aca="false">X232+B233</f>
        <v>31770</v>
      </c>
      <c r="Y233" s="51" t="n">
        <f aca="false">W233-X233</f>
        <v>2923.11188899999</v>
      </c>
      <c r="Z233" s="54" t="n">
        <f aca="false">W233/X233-1</f>
        <v>0.0920085580421777</v>
      </c>
      <c r="AA233" s="54" t="n">
        <f aca="false">S233/(X233-V233)-1</f>
        <v>0.109316894255005</v>
      </c>
      <c r="AB233" s="55" t="n">
        <f aca="false">IF(E233-F233&lt;0,"达成",E233-F233)</f>
        <v>0.175863482814815</v>
      </c>
    </row>
    <row r="234" customFormat="false" ht="16" hidden="false" customHeight="false" outlineLevel="0" collapsed="false">
      <c r="A234" s="43" t="s">
        <v>493</v>
      </c>
      <c r="B234" s="0" t="n">
        <v>135</v>
      </c>
      <c r="C234" s="44" t="n">
        <v>97.14</v>
      </c>
      <c r="D234" s="45" t="n">
        <v>1.3881</v>
      </c>
      <c r="E234" s="46" t="n">
        <f aca="false">10%*Q234+13%</f>
        <v>0.219893356</v>
      </c>
      <c r="F234" s="24" t="n">
        <f aca="false">IF(G234="",($F$1*C234-B234)/B234,H234/B234)</f>
        <v>0.0393260444444443</v>
      </c>
      <c r="H234" s="4" t="n">
        <f aca="false">IF(G234="",$F$1*C234-B234,G234-B234)</f>
        <v>5.30901599999999</v>
      </c>
      <c r="I234" s="0" t="s">
        <v>95</v>
      </c>
      <c r="J234" s="47" t="s">
        <v>494</v>
      </c>
      <c r="K234" s="48" t="n">
        <f aca="false">DATE(MID(J234,1,4),MID(J234,5,2),MID(J234,7,2))</f>
        <v>43815</v>
      </c>
      <c r="L234" s="48" t="str">
        <f aca="true">IF(LEN(J234) &gt; 15,DATE(MID(J234,12,4),MID(J234,16,2),MID(J234,18,2)),TEXT(TODAY(),"yyyy-mm-dd"))</f>
        <v>2020-01-02</v>
      </c>
      <c r="M234" s="30" t="n">
        <f aca="false">(L234-K234+1)*B234</f>
        <v>2430</v>
      </c>
      <c r="N234" s="31" t="n">
        <f aca="false">H234/M234*365</f>
        <v>0.797444790123455</v>
      </c>
      <c r="O234" s="49" t="n">
        <f aca="false">D234*C234</f>
        <v>134.840034</v>
      </c>
      <c r="P234" s="49" t="n">
        <f aca="false">B234-O234</f>
        <v>0.159965999999997</v>
      </c>
      <c r="Q234" s="50" t="n">
        <f aca="false">O234/150</f>
        <v>0.89893356</v>
      </c>
      <c r="R234" s="51" t="n">
        <f aca="false">R233+C234-T234</f>
        <v>21562.45</v>
      </c>
      <c r="S234" s="52" t="n">
        <f aca="false">R234*D234</f>
        <v>29930.836845</v>
      </c>
      <c r="T234" s="52"/>
      <c r="U234" s="52"/>
      <c r="V234" s="53" t="n">
        <f aca="false">V233+U234</f>
        <v>5030.2</v>
      </c>
      <c r="W234" s="53" t="n">
        <f aca="false">V234+S234</f>
        <v>34961.036845</v>
      </c>
      <c r="X234" s="1" t="n">
        <f aca="false">X233+B234</f>
        <v>31905</v>
      </c>
      <c r="Y234" s="51" t="n">
        <f aca="false">W234-X234</f>
        <v>3056.03684499999</v>
      </c>
      <c r="Z234" s="54" t="n">
        <f aca="false">W234/X234-1</f>
        <v>0.0957855146528754</v>
      </c>
      <c r="AA234" s="54" t="n">
        <f aca="false">S234/(X234-V234)-1</f>
        <v>0.113713845126289</v>
      </c>
      <c r="AB234" s="55" t="n">
        <f aca="false">IF(E234-F234&lt;0,"达成",E234-F234)</f>
        <v>0.180567311555556</v>
      </c>
    </row>
    <row r="235" customFormat="false" ht="16" hidden="false" customHeight="false" outlineLevel="0" collapsed="false">
      <c r="A235" s="43" t="s">
        <v>495</v>
      </c>
      <c r="B235" s="0" t="n">
        <v>135</v>
      </c>
      <c r="C235" s="44" t="n">
        <v>95.9</v>
      </c>
      <c r="D235" s="45" t="n">
        <v>1.4061</v>
      </c>
      <c r="E235" s="46" t="n">
        <f aca="false">10%*Q235+13%</f>
        <v>0.21989666</v>
      </c>
      <c r="F235" s="24" t="n">
        <f aca="false">IF(G235="",($F$1*C235-B235)/B235,H235/B235)</f>
        <v>0.0260589629629629</v>
      </c>
      <c r="H235" s="4" t="n">
        <f aca="false">IF(G235="",$F$1*C235-B235,G235-B235)</f>
        <v>3.51795999999999</v>
      </c>
      <c r="I235" s="0" t="s">
        <v>95</v>
      </c>
      <c r="J235" s="47" t="s">
        <v>496</v>
      </c>
      <c r="K235" s="48" t="n">
        <f aca="false">DATE(MID(J235,1,4),MID(J235,5,2),MID(J235,7,2))</f>
        <v>43816</v>
      </c>
      <c r="L235" s="48" t="str">
        <f aca="true">IF(LEN(J235) &gt; 15,DATE(MID(J235,12,4),MID(J235,16,2),MID(J235,18,2)),TEXT(TODAY(),"yyyy-mm-dd"))</f>
        <v>2020-01-02</v>
      </c>
      <c r="M235" s="30" t="n">
        <f aca="false">(L235-K235+1)*B235</f>
        <v>2295</v>
      </c>
      <c r="N235" s="31" t="n">
        <f aca="false">H235/M235*365</f>
        <v>0.559501263616556</v>
      </c>
      <c r="O235" s="49" t="n">
        <f aca="false">D235*C235</f>
        <v>134.84499</v>
      </c>
      <c r="P235" s="49" t="n">
        <f aca="false">B235-O235</f>
        <v>0.155010000000004</v>
      </c>
      <c r="Q235" s="50" t="n">
        <f aca="false">O235/150</f>
        <v>0.8989666</v>
      </c>
      <c r="R235" s="51" t="n">
        <f aca="false">R234+C235-T235</f>
        <v>20917.17</v>
      </c>
      <c r="S235" s="52" t="n">
        <f aca="false">R235*D235</f>
        <v>29411.632737</v>
      </c>
      <c r="T235" s="52" t="n">
        <v>741.18</v>
      </c>
      <c r="U235" s="52" t="n">
        <v>1036.96</v>
      </c>
      <c r="V235" s="53" t="n">
        <f aca="false">V234+U235</f>
        <v>6067.16</v>
      </c>
      <c r="W235" s="53" t="n">
        <f aca="false">V235+S235</f>
        <v>35478.792737</v>
      </c>
      <c r="X235" s="1" t="n">
        <f aca="false">X234+B235</f>
        <v>32040</v>
      </c>
      <c r="Y235" s="51" t="n">
        <f aca="false">W235-X235</f>
        <v>3438.79273699999</v>
      </c>
      <c r="Z235" s="54" t="n">
        <f aca="false">W235/X235-1</f>
        <v>0.107328112890137</v>
      </c>
      <c r="AA235" s="54" t="n">
        <f aca="false">S235/(X235-V235)-1</f>
        <v>0.132399565738671</v>
      </c>
      <c r="AB235" s="55" t="n">
        <f aca="false">IF(E235-F235&lt;0,"达成",E235-F235)</f>
        <v>0.193837697037037</v>
      </c>
    </row>
    <row r="236" customFormat="false" ht="16" hidden="false" customHeight="false" outlineLevel="0" collapsed="false">
      <c r="A236" s="43" t="s">
        <v>497</v>
      </c>
      <c r="B236" s="0" t="n">
        <v>135</v>
      </c>
      <c r="C236" s="44" t="n">
        <v>96.1</v>
      </c>
      <c r="D236" s="45" t="n">
        <v>1.4031</v>
      </c>
      <c r="E236" s="46" t="n">
        <f aca="false">10%*Q236+13%</f>
        <v>0.21989194</v>
      </c>
      <c r="F236" s="24" t="n">
        <f aca="false">IF(G236="",($F$1*C236-B236)/B236,H236/B236)</f>
        <v>0.0281988148148148</v>
      </c>
      <c r="H236" s="4" t="n">
        <f aca="false">IF(G236="",$F$1*C236-B236,G236-B236)</f>
        <v>3.80683999999999</v>
      </c>
      <c r="I236" s="0" t="s">
        <v>95</v>
      </c>
      <c r="J236" s="47" t="s">
        <v>498</v>
      </c>
      <c r="K236" s="48" t="n">
        <f aca="false">DATE(MID(J236,1,4),MID(J236,5,2),MID(J236,7,2))</f>
        <v>43817</v>
      </c>
      <c r="L236" s="48" t="str">
        <f aca="true">IF(LEN(J236) &gt; 15,DATE(MID(J236,12,4),MID(J236,16,2),MID(J236,18,2)),TEXT(TODAY(),"yyyy-mm-dd"))</f>
        <v>2020-01-02</v>
      </c>
      <c r="M236" s="30" t="n">
        <f aca="false">(L236-K236+1)*B236</f>
        <v>2160</v>
      </c>
      <c r="N236" s="31" t="n">
        <f aca="false">H236/M236*365</f>
        <v>0.643285462962962</v>
      </c>
      <c r="O236" s="49" t="n">
        <f aca="false">D236*C236</f>
        <v>134.83791</v>
      </c>
      <c r="P236" s="49" t="n">
        <f aca="false">B236-O236</f>
        <v>0.162090000000006</v>
      </c>
      <c r="Q236" s="50" t="n">
        <f aca="false">O236/150</f>
        <v>0.8989194</v>
      </c>
      <c r="R236" s="51" t="n">
        <f aca="false">R235+C236-T236</f>
        <v>21013.27</v>
      </c>
      <c r="S236" s="52" t="n">
        <f aca="false">R236*D236</f>
        <v>29483.719137</v>
      </c>
      <c r="T236" s="52"/>
      <c r="U236" s="52"/>
      <c r="V236" s="53" t="n">
        <f aca="false">V235+U236</f>
        <v>6067.16</v>
      </c>
      <c r="W236" s="53" t="n">
        <f aca="false">V236+S236</f>
        <v>35550.879137</v>
      </c>
      <c r="X236" s="1" t="n">
        <f aca="false">X235+B236</f>
        <v>32175</v>
      </c>
      <c r="Y236" s="51" t="n">
        <f aca="false">W236-X236</f>
        <v>3375.87913699999</v>
      </c>
      <c r="Z236" s="54" t="n">
        <f aca="false">W236/X236-1</f>
        <v>0.104922428500388</v>
      </c>
      <c r="AA236" s="54" t="n">
        <f aca="false">S236/(X236-V236)-1</f>
        <v>0.129305187139188</v>
      </c>
      <c r="AB236" s="55" t="n">
        <f aca="false">IF(E236-F236&lt;0,"达成",E236-F236)</f>
        <v>0.191693125185185</v>
      </c>
    </row>
    <row r="237" customFormat="false" ht="16" hidden="false" customHeight="false" outlineLevel="0" collapsed="false">
      <c r="A237" s="43" t="s">
        <v>499</v>
      </c>
      <c r="B237" s="0" t="n">
        <v>135</v>
      </c>
      <c r="C237" s="44" t="n">
        <v>96.25</v>
      </c>
      <c r="D237" s="45" t="n">
        <v>1.401</v>
      </c>
      <c r="E237" s="46" t="n">
        <f aca="false">10%*Q237+13%</f>
        <v>0.2198975</v>
      </c>
      <c r="F237" s="24" t="n">
        <f aca="false">IF(G237="",($F$1*C237-B237)/B237,H237/B237)</f>
        <v>0.0298037037037036</v>
      </c>
      <c r="H237" s="4" t="n">
        <f aca="false">IF(G237="",$F$1*C237-B237,G237-B237)</f>
        <v>4.02349999999998</v>
      </c>
      <c r="I237" s="0" t="s">
        <v>95</v>
      </c>
      <c r="J237" s="47" t="s">
        <v>500</v>
      </c>
      <c r="K237" s="48" t="n">
        <f aca="false">DATE(MID(J237,1,4),MID(J237,5,2),MID(J237,7,2))</f>
        <v>43818</v>
      </c>
      <c r="L237" s="48" t="str">
        <f aca="true">IF(LEN(J237) &gt; 15,DATE(MID(J237,12,4),MID(J237,16,2),MID(J237,18,2)),TEXT(TODAY(),"yyyy-mm-dd"))</f>
        <v>2020-01-02</v>
      </c>
      <c r="M237" s="30" t="n">
        <f aca="false">(L237-K237+1)*B237</f>
        <v>2025</v>
      </c>
      <c r="N237" s="31" t="n">
        <f aca="false">H237/M237*365</f>
        <v>0.725223456790121</v>
      </c>
      <c r="O237" s="49" t="n">
        <f aca="false">D237*C237</f>
        <v>134.84625</v>
      </c>
      <c r="P237" s="49" t="n">
        <f aca="false">B237-O237</f>
        <v>0.153750000000002</v>
      </c>
      <c r="Q237" s="50" t="n">
        <f aca="false">O237/150</f>
        <v>0.898975</v>
      </c>
      <c r="R237" s="51" t="n">
        <f aca="false">R236+C237-T237</f>
        <v>21109.52</v>
      </c>
      <c r="S237" s="52" t="n">
        <f aca="false">R237*D237</f>
        <v>29574.43752</v>
      </c>
      <c r="T237" s="52"/>
      <c r="U237" s="52"/>
      <c r="V237" s="53" t="n">
        <f aca="false">V236+U237</f>
        <v>6067.16</v>
      </c>
      <c r="W237" s="53" t="n">
        <f aca="false">V237+S237</f>
        <v>35641.59752</v>
      </c>
      <c r="X237" s="1" t="n">
        <f aca="false">X236+B237</f>
        <v>32310</v>
      </c>
      <c r="Y237" s="51" t="n">
        <f aca="false">W237-X237</f>
        <v>3331.59751999999</v>
      </c>
      <c r="Z237" s="54" t="n">
        <f aca="false">W237/X237-1</f>
        <v>0.103113510368307</v>
      </c>
      <c r="AA237" s="54" t="n">
        <f aca="false">S237/(X237-V237)-1</f>
        <v>0.126952628602697</v>
      </c>
      <c r="AB237" s="55" t="n">
        <f aca="false">IF(E237-F237&lt;0,"达成",E237-F237)</f>
        <v>0.190093796296296</v>
      </c>
    </row>
    <row r="238" customFormat="false" ht="16" hidden="false" customHeight="false" outlineLevel="0" collapsed="false">
      <c r="A238" s="43" t="s">
        <v>501</v>
      </c>
      <c r="B238" s="58" t="n">
        <v>135</v>
      </c>
      <c r="C238" s="44" t="n">
        <v>96.46</v>
      </c>
      <c r="D238" s="45" t="n">
        <v>1.3979</v>
      </c>
      <c r="E238" s="46" t="n">
        <f aca="false">10%*Q238+13%</f>
        <v>0.219894289333333</v>
      </c>
      <c r="F238" s="24" t="n">
        <f aca="false">IF(G238="",($F$1*C238-B238)/B238,H238/B238)</f>
        <v>0.0320505481481481</v>
      </c>
      <c r="H238" s="4" t="n">
        <f aca="false">IF(G238="",$F$1*C238-B238,G238-B238)</f>
        <v>4.32682399999999</v>
      </c>
      <c r="I238" s="0" t="s">
        <v>95</v>
      </c>
      <c r="J238" s="47" t="s">
        <v>502</v>
      </c>
      <c r="K238" s="48" t="n">
        <f aca="false">DATE(MID(J238,1,4),MID(J238,5,2),MID(J238,7,2))</f>
        <v>43819</v>
      </c>
      <c r="L238" s="48" t="str">
        <f aca="true">IF(LEN(J238) &gt; 15,DATE(MID(J238,12,4),MID(J238,16,2),MID(J238,18,2)),TEXT(TODAY(),"yyyy-mm-dd"))</f>
        <v>2020-01-02</v>
      </c>
      <c r="M238" s="30" t="n">
        <f aca="false">(L238-K238+1)*B238</f>
        <v>1890</v>
      </c>
      <c r="N238" s="31" t="n">
        <f aca="false">H238/M238*365</f>
        <v>0.835603576719574</v>
      </c>
      <c r="O238" s="49" t="n">
        <f aca="false">D238*C238</f>
        <v>134.841434</v>
      </c>
      <c r="P238" s="49" t="n">
        <f aca="false">B238-O238</f>
        <v>0.158566000000008</v>
      </c>
      <c r="Q238" s="50" t="n">
        <f aca="false">O238/150</f>
        <v>0.898942893333333</v>
      </c>
      <c r="R238" s="51" t="n">
        <f aca="false">R237+C238-T238</f>
        <v>21205.98</v>
      </c>
      <c r="S238" s="52" t="n">
        <f aca="false">R238*D238</f>
        <v>29643.839442</v>
      </c>
      <c r="T238" s="52"/>
      <c r="U238" s="52"/>
      <c r="V238" s="53" t="n">
        <f aca="false">V237+U238</f>
        <v>6067.16</v>
      </c>
      <c r="W238" s="53" t="n">
        <f aca="false">V238+S238</f>
        <v>35710.999442</v>
      </c>
      <c r="X238" s="1" t="n">
        <f aca="false">X237+B238</f>
        <v>32445</v>
      </c>
      <c r="Y238" s="51" t="n">
        <f aca="false">W238-X238</f>
        <v>3265.99944199999</v>
      </c>
      <c r="Z238" s="54" t="n">
        <f aca="false">W238/X238-1</f>
        <v>0.100662642687625</v>
      </c>
      <c r="AA238" s="54" t="n">
        <f aca="false">S238/(X238-V238)-1</f>
        <v>0.12381603050136</v>
      </c>
      <c r="AB238" s="55" t="n">
        <f aca="false">IF(E238-F238&lt;0,"达成",E238-F238)</f>
        <v>0.187843741185185</v>
      </c>
    </row>
    <row r="239" customFormat="false" ht="16" hidden="false" customHeight="false" outlineLevel="0" collapsed="false">
      <c r="A239" s="43" t="s">
        <v>503</v>
      </c>
      <c r="B239" s="58" t="n">
        <v>135</v>
      </c>
      <c r="C239" s="44" t="n">
        <v>97.61</v>
      </c>
      <c r="D239" s="45" t="n">
        <v>1.3814</v>
      </c>
      <c r="E239" s="46" t="n">
        <f aca="false">10%*Q239+13%</f>
        <v>0.219892302666667</v>
      </c>
      <c r="F239" s="24" t="n">
        <f aca="false">IF(G239="",($F$1*C239-B239)/B239,H239/B239)</f>
        <v>0.0443546962962961</v>
      </c>
      <c r="H239" s="4" t="n">
        <f aca="false">IF(G239="",$F$1*C239-B239,G239-B239)</f>
        <v>5.98788399999998</v>
      </c>
      <c r="I239" s="0" t="s">
        <v>95</v>
      </c>
      <c r="J239" s="47" t="s">
        <v>504</v>
      </c>
      <c r="K239" s="48" t="n">
        <f aca="false">DATE(MID(J239,1,4),MID(J239,5,2),MID(J239,7,2))</f>
        <v>43822</v>
      </c>
      <c r="L239" s="48" t="str">
        <f aca="true">IF(LEN(J239) &gt; 15,DATE(MID(J239,12,4),MID(J239,16,2),MID(J239,18,2)),TEXT(TODAY(),"yyyy-mm-dd"))</f>
        <v>2020-01-02</v>
      </c>
      <c r="M239" s="30" t="n">
        <f aca="false">(L239-K239+1)*B239</f>
        <v>1485</v>
      </c>
      <c r="N239" s="31" t="n">
        <f aca="false">H239/M239*365</f>
        <v>1.47176946801346</v>
      </c>
      <c r="O239" s="49" t="n">
        <f aca="false">D239*C239</f>
        <v>134.838454</v>
      </c>
      <c r="P239" s="49" t="n">
        <f aca="false">B239-O239</f>
        <v>0.161546000000016</v>
      </c>
      <c r="Q239" s="50" t="n">
        <f aca="false">O239/150</f>
        <v>0.898923026666667</v>
      </c>
      <c r="R239" s="51" t="n">
        <f aca="false">R238+C239-T239</f>
        <v>21303.59</v>
      </c>
      <c r="S239" s="52" t="n">
        <f aca="false">R239*D239</f>
        <v>29428.779226</v>
      </c>
      <c r="T239" s="52"/>
      <c r="U239" s="52"/>
      <c r="V239" s="53" t="n">
        <f aca="false">V238+U239</f>
        <v>6067.16</v>
      </c>
      <c r="W239" s="53" t="n">
        <f aca="false">V239+S239</f>
        <v>35495.939226</v>
      </c>
      <c r="X239" s="1" t="n">
        <f aca="false">X238+B239</f>
        <v>32580</v>
      </c>
      <c r="Y239" s="51" t="n">
        <f aca="false">W239-X239</f>
        <v>2915.93922599999</v>
      </c>
      <c r="Z239" s="54" t="n">
        <f aca="false">W239/X239-1</f>
        <v>0.0895008970534066</v>
      </c>
      <c r="AA239" s="54" t="n">
        <f aca="false">S239/(X239-V239)-1</f>
        <v>0.109982153024723</v>
      </c>
      <c r="AB239" s="55" t="n">
        <f aca="false">IF(E239-F239&lt;0,"达成",E239-F239)</f>
        <v>0.175537606370371</v>
      </c>
    </row>
    <row r="240" customFormat="false" ht="16" hidden="false" customHeight="false" outlineLevel="0" collapsed="false">
      <c r="A240" s="43" t="s">
        <v>505</v>
      </c>
      <c r="B240" s="58" t="n">
        <v>135</v>
      </c>
      <c r="C240" s="44" t="n">
        <v>97.02</v>
      </c>
      <c r="D240" s="45" t="n">
        <v>1.3898</v>
      </c>
      <c r="E240" s="46" t="n">
        <f aca="false">10%*Q240+13%</f>
        <v>0.219892264</v>
      </c>
      <c r="F240" s="24" t="n">
        <f aca="false">IF(G240="",($F$1*C240-B240)/B240,H240/B240)</f>
        <v>0.0380421333333332</v>
      </c>
      <c r="H240" s="4" t="n">
        <f aca="false">IF(G240="",$F$1*C240-B240,G240-B240)</f>
        <v>5.13568799999999</v>
      </c>
      <c r="I240" s="0" t="s">
        <v>95</v>
      </c>
      <c r="J240" s="47" t="s">
        <v>506</v>
      </c>
      <c r="K240" s="48" t="n">
        <f aca="false">DATE(MID(J240,1,4),MID(J240,5,2),MID(J240,7,2))</f>
        <v>43823</v>
      </c>
      <c r="L240" s="48" t="str">
        <f aca="true">IF(LEN(J240) &gt; 15,DATE(MID(J240,12,4),MID(J240,16,2),MID(J240,18,2)),TEXT(TODAY(),"yyyy-mm-dd"))</f>
        <v>2020-01-02</v>
      </c>
      <c r="M240" s="30" t="n">
        <f aca="false">(L240-K240+1)*B240</f>
        <v>1350</v>
      </c>
      <c r="N240" s="31" t="n">
        <f aca="false">H240/M240*365</f>
        <v>1.38853786666666</v>
      </c>
      <c r="O240" s="49" t="n">
        <f aca="false">D240*C240</f>
        <v>134.838396</v>
      </c>
      <c r="P240" s="49" t="n">
        <f aca="false">B240-O240</f>
        <v>0.161604000000011</v>
      </c>
      <c r="Q240" s="50" t="n">
        <f aca="false">O240/150</f>
        <v>0.89892264</v>
      </c>
      <c r="R240" s="51" t="n">
        <f aca="false">R239+C240-T240</f>
        <v>21400.61</v>
      </c>
      <c r="S240" s="52" t="n">
        <f aca="false">R240*D240</f>
        <v>29742.567778</v>
      </c>
      <c r="T240" s="52"/>
      <c r="U240" s="52"/>
      <c r="V240" s="53" t="n">
        <f aca="false">V239+U240</f>
        <v>6067.16</v>
      </c>
      <c r="W240" s="53" t="n">
        <f aca="false">V240+S240</f>
        <v>35809.727778</v>
      </c>
      <c r="X240" s="1" t="n">
        <f aca="false">X239+B240</f>
        <v>32715</v>
      </c>
      <c r="Y240" s="51" t="n">
        <f aca="false">W240-X240</f>
        <v>3094.72777799999</v>
      </c>
      <c r="Z240" s="54" t="n">
        <f aca="false">W240/X240-1</f>
        <v>0.0945966002751026</v>
      </c>
      <c r="AA240" s="54" t="n">
        <f aca="false">S240/(X240-V240)-1</f>
        <v>0.116134282478429</v>
      </c>
      <c r="AB240" s="55" t="n">
        <f aca="false">IF(E240-F240&lt;0,"达成",E240-F240)</f>
        <v>0.181850130666667</v>
      </c>
    </row>
    <row r="241" customFormat="false" ht="16" hidden="false" customHeight="false" outlineLevel="0" collapsed="false">
      <c r="A241" s="43" t="s">
        <v>507</v>
      </c>
      <c r="B241" s="58" t="n">
        <v>135</v>
      </c>
      <c r="C241" s="44" t="n">
        <v>97.06</v>
      </c>
      <c r="D241" s="45" t="n">
        <v>1.3893</v>
      </c>
      <c r="E241" s="46" t="n">
        <f aca="false">10%*Q241+13%</f>
        <v>0.219896972</v>
      </c>
      <c r="F241" s="24" t="n">
        <f aca="false">IF(G241="",($F$1*C241-B241)/B241,H241/B241)</f>
        <v>0.0384701037037037</v>
      </c>
      <c r="H241" s="4" t="n">
        <f aca="false">IF(G241="",$F$1*C241-B241,G241-B241)</f>
        <v>5.19346400000001</v>
      </c>
      <c r="I241" s="0" t="s">
        <v>95</v>
      </c>
      <c r="J241" s="47" t="s">
        <v>508</v>
      </c>
      <c r="K241" s="48" t="n">
        <f aca="false">DATE(MID(J241,1,4),MID(J241,5,2),MID(J241,7,2))</f>
        <v>43824</v>
      </c>
      <c r="L241" s="48" t="str">
        <f aca="true">IF(LEN(J241) &gt; 15,DATE(MID(J241,12,4),MID(J241,16,2),MID(J241,18,2)),TEXT(TODAY(),"yyyy-mm-dd"))</f>
        <v>2020-01-02</v>
      </c>
      <c r="M241" s="30" t="n">
        <f aca="false">(L241-K241+1)*B241</f>
        <v>1215</v>
      </c>
      <c r="N241" s="31" t="n">
        <f aca="false">H241/M241*365</f>
        <v>1.56017642798354</v>
      </c>
      <c r="O241" s="49" t="n">
        <f aca="false">D241*C241</f>
        <v>134.845458</v>
      </c>
      <c r="P241" s="49" t="n">
        <f aca="false">B241-O241</f>
        <v>0.154541999999992</v>
      </c>
      <c r="Q241" s="50" t="n">
        <f aca="false">O241/150</f>
        <v>0.89896972</v>
      </c>
      <c r="R241" s="51" t="n">
        <f aca="false">R240+C241-T241</f>
        <v>21497.67</v>
      </c>
      <c r="S241" s="52" t="n">
        <f aca="false">R241*D241</f>
        <v>29866.712931</v>
      </c>
      <c r="T241" s="52"/>
      <c r="U241" s="52"/>
      <c r="V241" s="53" t="n">
        <f aca="false">V240+U241</f>
        <v>6067.16</v>
      </c>
      <c r="W241" s="53" t="n">
        <f aca="false">V241+S241</f>
        <v>35933.872931</v>
      </c>
      <c r="X241" s="1" t="n">
        <f aca="false">X240+B241</f>
        <v>32850</v>
      </c>
      <c r="Y241" s="51" t="n">
        <f aca="false">W241-X241</f>
        <v>3083.87293099999</v>
      </c>
      <c r="Z241" s="54" t="n">
        <f aca="false">W241/X241-1</f>
        <v>0.0938774103805171</v>
      </c>
      <c r="AA241" s="54" t="n">
        <f aca="false">S241/(X241-V241)-1</f>
        <v>0.115143611767833</v>
      </c>
      <c r="AB241" s="55" t="n">
        <f aca="false">IF(E241-F241&lt;0,"达成",E241-F241)</f>
        <v>0.181426868296296</v>
      </c>
    </row>
    <row r="242" customFormat="false" ht="16" hidden="false" customHeight="false" outlineLevel="0" collapsed="false">
      <c r="A242" s="43" t="s">
        <v>509</v>
      </c>
      <c r="B242" s="58" t="n">
        <v>135</v>
      </c>
      <c r="C242" s="44" t="n">
        <v>96.26</v>
      </c>
      <c r="D242" s="45" t="n">
        <v>1.4008</v>
      </c>
      <c r="E242" s="46" t="n">
        <f aca="false">10%*Q242+13%</f>
        <v>0.219894005333333</v>
      </c>
      <c r="F242" s="24" t="n">
        <f aca="false">IF(G242="",($F$1*C242-B242)/B242,H242/B242)</f>
        <v>0.0299106962962964</v>
      </c>
      <c r="H242" s="4" t="n">
        <f aca="false">IF(G242="",$F$1*C242-B242,G242-B242)</f>
        <v>4.03794400000001</v>
      </c>
      <c r="I242" s="0" t="s">
        <v>95</v>
      </c>
      <c r="J242" s="47" t="s">
        <v>510</v>
      </c>
      <c r="K242" s="48" t="n">
        <f aca="false">DATE(MID(J242,1,4),MID(J242,5,2),MID(J242,7,2))</f>
        <v>43825</v>
      </c>
      <c r="L242" s="48" t="str">
        <f aca="true">IF(LEN(J242) &gt; 15,DATE(MID(J242,12,4),MID(J242,16,2),MID(J242,18,2)),TEXT(TODAY(),"yyyy-mm-dd"))</f>
        <v>2020-01-02</v>
      </c>
      <c r="M242" s="30" t="n">
        <f aca="false">(L242-K242+1)*B242</f>
        <v>1080</v>
      </c>
      <c r="N242" s="31" t="n">
        <f aca="false">H242/M242*365</f>
        <v>1.36467551851852</v>
      </c>
      <c r="O242" s="49" t="n">
        <f aca="false">D242*C242</f>
        <v>134.841008</v>
      </c>
      <c r="P242" s="49" t="n">
        <f aca="false">B242-O242</f>
        <v>0.158991999999984</v>
      </c>
      <c r="Q242" s="50" t="n">
        <f aca="false">O242/150</f>
        <v>0.898940053333333</v>
      </c>
      <c r="R242" s="51" t="n">
        <f aca="false">R241+C242-T242</f>
        <v>21593.93</v>
      </c>
      <c r="S242" s="52" t="n">
        <f aca="false">R242*D242</f>
        <v>30248.777144</v>
      </c>
      <c r="T242" s="52"/>
      <c r="U242" s="52"/>
      <c r="V242" s="53" t="n">
        <f aca="false">V241+U242</f>
        <v>6067.16</v>
      </c>
      <c r="W242" s="53" t="n">
        <f aca="false">V242+S242</f>
        <v>36315.937144</v>
      </c>
      <c r="X242" s="1" t="n">
        <f aca="false">X241+B242</f>
        <v>32985</v>
      </c>
      <c r="Y242" s="51" t="n">
        <f aca="false">W242-X242</f>
        <v>3330.93714399999</v>
      </c>
      <c r="Z242" s="54" t="n">
        <f aca="false">W242/X242-1</f>
        <v>0.100983390753372</v>
      </c>
      <c r="AA242" s="54" t="n">
        <f aca="false">S242/(X242-V242)-1</f>
        <v>0.123744592582465</v>
      </c>
      <c r="AB242" s="55" t="n">
        <f aca="false">IF(E242-F242&lt;0,"达成",E242-F242)</f>
        <v>0.189983309037037</v>
      </c>
    </row>
    <row r="243" customFormat="false" ht="16" hidden="false" customHeight="false" outlineLevel="0" collapsed="false">
      <c r="A243" s="43" t="s">
        <v>511</v>
      </c>
      <c r="B243" s="58" t="n">
        <v>135</v>
      </c>
      <c r="C243" s="44" t="n">
        <v>96.34</v>
      </c>
      <c r="D243" s="45" t="n">
        <v>1.3996</v>
      </c>
      <c r="E243" s="46" t="n">
        <f aca="false">10%*Q243+13%</f>
        <v>0.219891642666667</v>
      </c>
      <c r="F243" s="24" t="n">
        <f aca="false">IF(G243="",($F$1*C243-B243)/B243,H243/B243)</f>
        <v>0.030766637037037</v>
      </c>
      <c r="H243" s="4" t="n">
        <f aca="false">IF(G243="",$F$1*C243-B243,G243-B243)</f>
        <v>4.15349599999999</v>
      </c>
      <c r="I243" s="0" t="s">
        <v>95</v>
      </c>
      <c r="J243" s="47" t="s">
        <v>512</v>
      </c>
      <c r="K243" s="48" t="n">
        <f aca="false">DATE(MID(J243,1,4),MID(J243,5,2),MID(J243,7,2))</f>
        <v>43826</v>
      </c>
      <c r="L243" s="48" t="str">
        <f aca="true">IF(LEN(J243) &gt; 15,DATE(MID(J243,12,4),MID(J243,16,2),MID(J243,18,2)),TEXT(TODAY(),"yyyy-mm-dd"))</f>
        <v>2020-01-02</v>
      </c>
      <c r="M243" s="30" t="n">
        <f aca="false">(L243-K243+1)*B243</f>
        <v>945</v>
      </c>
      <c r="N243" s="31" t="n">
        <f aca="false">H243/M243*365</f>
        <v>1.60426035978836</v>
      </c>
      <c r="O243" s="49" t="n">
        <f aca="false">D243*C243</f>
        <v>134.837464</v>
      </c>
      <c r="P243" s="49" t="n">
        <f aca="false">B243-O243</f>
        <v>0.162535999999989</v>
      </c>
      <c r="Q243" s="50" t="n">
        <f aca="false">O243/150</f>
        <v>0.898916426666667</v>
      </c>
      <c r="R243" s="51" t="n">
        <f aca="false">R242+C243-T243</f>
        <v>21690.27</v>
      </c>
      <c r="S243" s="52" t="n">
        <f aca="false">R243*D243</f>
        <v>30357.701892</v>
      </c>
      <c r="T243" s="52"/>
      <c r="U243" s="52"/>
      <c r="V243" s="53" t="n">
        <f aca="false">V242+U243</f>
        <v>6067.16</v>
      </c>
      <c r="W243" s="53" t="n">
        <f aca="false">V243+S243</f>
        <v>36424.861892</v>
      </c>
      <c r="X243" s="1" t="n">
        <f aca="false">X242+B243</f>
        <v>33120</v>
      </c>
      <c r="Y243" s="51" t="n">
        <f aca="false">W243-X243</f>
        <v>3304.86189199999</v>
      </c>
      <c r="Z243" s="54" t="n">
        <f aca="false">W243/X243-1</f>
        <v>0.0997844774154586</v>
      </c>
      <c r="AA243" s="54" t="n">
        <f aca="false">S243/(X243-V243)-1</f>
        <v>0.122163214361227</v>
      </c>
      <c r="AB243" s="55" t="n">
        <f aca="false">IF(E243-F243&lt;0,"达成",E243-F243)</f>
        <v>0.18912500562963</v>
      </c>
    </row>
  </sheetData>
  <autoFilter ref="A1:AB1"/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{7DAD7998-F96A-4A11-AB8E-4824AAB2D289}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{DB51FBE1-6AB2-4E50-8594-949CEBC68868}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{10CFE64A-A27E-49EA-9666-22E6657A3FE2}</x14:id>
        </ext>
      </extLst>
    </cfRule>
  </conditionalFormatting>
  <conditionalFormatting sqref="F2:F243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{F4D4845F-F24C-4324-8F45-5CB0584EF627}</x14:id>
        </ext>
      </extLst>
    </cfRule>
  </conditionalFormatting>
  <conditionalFormatting sqref="E23 E26:E28 E34:E243">
    <cfRule type="cellIs" priority="9" operator="lessThan" aboveAverage="0" equalAverage="0" bottom="0" percent="0" rank="0" text="" dxfId="3">
      <formula>F23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AD7998-F96A-4A11-AB8E-4824AAB2D28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B51FBE1-6AB2-4E50-8594-949CEBC6886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10CFE64A-A27E-49EA-9666-22E6657A3FE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F4D4845F-F24C-4324-8F45-5CB0584EF62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44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pane xSplit="1" ySplit="1" topLeftCell="B141" activePane="bottomRight" state="frozen"/>
      <selection pane="topLeft" activeCell="A1" activeCellId="0" sqref="A1"/>
      <selection pane="topRight" activeCell="B1" activeCellId="0" sqref="B1"/>
      <selection pane="bottomLeft" activeCell="A141" activeCellId="0" sqref="A141"/>
      <selection pane="bottomRight" activeCell="C146" activeCellId="0" sqref="C146"/>
    </sheetView>
  </sheetViews>
  <sheetFormatPr defaultRowHeight="16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8.79"/>
    <col collapsed="false" customWidth="true" hidden="false" outlineLevel="0" max="5" min="5" style="0" width="3.85"/>
    <col collapsed="false" customWidth="true" hidden="false" outlineLevel="0" max="6" min="6" style="59" width="8.17"/>
    <col collapsed="false" customWidth="true" hidden="false" outlineLevel="0" max="7" min="7" style="60" width="8.48"/>
    <col collapsed="false" customWidth="true" hidden="false" outlineLevel="0" max="8" min="8" style="4" width="7.71"/>
    <col collapsed="false" customWidth="true" hidden="false" outlineLevel="0" max="9" min="9" style="0" width="3.24"/>
    <col collapsed="false" customWidth="true" hidden="false" outlineLevel="0" max="10" min="10" style="1" width="9.4"/>
    <col collapsed="false" customWidth="true" hidden="false" outlineLevel="0" max="11" min="11" style="61" width="2.31"/>
    <col collapsed="false" customWidth="true" hidden="false" outlineLevel="0" max="12" min="12" style="5" width="2.46"/>
    <col collapsed="false" customWidth="true" hidden="false" outlineLevel="0" max="13" min="13" style="61" width="3.07"/>
    <col collapsed="false" customWidth="true" hidden="false" outlineLevel="0" max="14" min="14" style="62" width="5.55"/>
    <col collapsed="false" customWidth="true" hidden="false" outlineLevel="0" max="16" min="15" style="7" width="3.55"/>
    <col collapsed="false" customWidth="true" hidden="false" outlineLevel="0" max="17" min="17" style="7" width="3.39"/>
    <col collapsed="false" customWidth="true" hidden="false" outlineLevel="0" max="18" min="18" style="0" width="8.48"/>
    <col collapsed="false" customWidth="true" hidden="false" outlineLevel="0" max="20" min="19" style="1" width="5.86"/>
    <col collapsed="false" customWidth="true" hidden="false" outlineLevel="0" max="21" min="21" style="63" width="5.86"/>
    <col collapsed="false" customWidth="true" hidden="false" outlineLevel="0" max="24" min="22" style="1" width="5.86"/>
    <col collapsed="false" customWidth="true" hidden="false" outlineLevel="0" max="25" min="25" style="0" width="9.25"/>
    <col collapsed="false" customWidth="true" hidden="false" outlineLevel="0" max="27" min="26" style="0" width="15.11"/>
    <col collapsed="false" customWidth="true" hidden="false" outlineLevel="0" max="28" min="28" style="8" width="6.48"/>
    <col collapsed="false" customWidth="true" hidden="false" outlineLevel="0" max="1025" min="29" style="0" width="9.64"/>
  </cols>
  <sheetData>
    <row r="1" customFormat="false" ht="34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64" t="n">
        <v>1.0327</v>
      </c>
      <c r="G1" s="12" t="s">
        <v>513</v>
      </c>
      <c r="H1" s="65" t="str">
        <f aca="false">"盈利"&amp;ROUND(SUM(H2:H19931),2)</f>
        <v>盈利3078.57</v>
      </c>
      <c r="I1" s="10" t="s">
        <v>6</v>
      </c>
      <c r="J1" s="9" t="s">
        <v>7</v>
      </c>
      <c r="K1" s="66" t="s">
        <v>8</v>
      </c>
      <c r="L1" s="67" t="s">
        <v>9</v>
      </c>
      <c r="M1" s="66" t="s">
        <v>10</v>
      </c>
      <c r="N1" s="68" t="str">
        <f aca="false">TEXT(ROUND(SUM(H2:H19928)/SUM(M2:M19928)*365,4),"0.00%" &amp;  " 
年化")</f>
        <v>21.63% 
年化</v>
      </c>
      <c r="O1" s="10" t="s">
        <v>11</v>
      </c>
      <c r="P1" s="10" t="s">
        <v>12</v>
      </c>
      <c r="Q1" s="15" t="s">
        <v>514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515</v>
      </c>
      <c r="Z1" s="9" t="s">
        <v>22</v>
      </c>
      <c r="AA1" s="18" t="s">
        <v>23</v>
      </c>
      <c r="AB1" s="18" t="s">
        <v>24</v>
      </c>
    </row>
    <row r="2" customFormat="false" ht="16" hidden="false" customHeight="false" outlineLevel="0" collapsed="false">
      <c r="A2" s="19" t="s">
        <v>516</v>
      </c>
      <c r="B2" s="20" t="n">
        <v>150</v>
      </c>
      <c r="C2" s="34" t="n">
        <v>206.73</v>
      </c>
      <c r="D2" s="69" t="n">
        <v>0.7256</v>
      </c>
      <c r="E2" s="23" t="n">
        <v>0.23</v>
      </c>
      <c r="F2" s="38" t="n">
        <v>0.262733333333333</v>
      </c>
      <c r="G2" s="25" t="n">
        <v>189.41</v>
      </c>
      <c r="H2" s="70" t="n">
        <v>39.41</v>
      </c>
      <c r="I2" s="27" t="s">
        <v>26</v>
      </c>
      <c r="J2" s="28" t="s">
        <v>517</v>
      </c>
      <c r="K2" s="71" t="n">
        <v>43467</v>
      </c>
      <c r="L2" s="72" t="n">
        <v>43529</v>
      </c>
      <c r="M2" s="73" t="n">
        <v>9450</v>
      </c>
      <c r="N2" s="31" t="n">
        <v>1.52218518518519</v>
      </c>
      <c r="O2" s="32" t="n">
        <v>150.003288</v>
      </c>
      <c r="P2" s="32" t="n">
        <v>0.00328799999999774</v>
      </c>
      <c r="Q2" s="33" t="n">
        <v>1.00002192</v>
      </c>
      <c r="R2" s="20" t="n">
        <v>206.73</v>
      </c>
      <c r="S2" s="35" t="n">
        <v>150.003288</v>
      </c>
      <c r="T2" s="35"/>
      <c r="U2" s="74"/>
      <c r="V2" s="28" t="n">
        <v>0</v>
      </c>
      <c r="W2" s="36" t="n">
        <v>150.003288</v>
      </c>
      <c r="X2" s="28" t="n">
        <v>150</v>
      </c>
      <c r="Y2" s="37" t="n">
        <v>0.00328799999999774</v>
      </c>
      <c r="Z2" s="38" t="n">
        <v>2.19200000000086E-005</v>
      </c>
      <c r="AA2" s="38" t="n">
        <v>2.19200000000086E-005</v>
      </c>
      <c r="AB2" s="75" t="s">
        <v>518</v>
      </c>
    </row>
    <row r="3" customFormat="false" ht="16" hidden="false" customHeight="false" outlineLevel="0" collapsed="false">
      <c r="A3" s="19" t="s">
        <v>519</v>
      </c>
      <c r="B3" s="20" t="n">
        <v>150</v>
      </c>
      <c r="C3" s="34" t="n">
        <v>207.61</v>
      </c>
      <c r="D3" s="69" t="n">
        <v>0.7225</v>
      </c>
      <c r="E3" s="23" t="n">
        <v>0.23</v>
      </c>
      <c r="F3" s="38" t="n">
        <v>0.268066666666667</v>
      </c>
      <c r="G3" s="25" t="n">
        <v>190.21</v>
      </c>
      <c r="H3" s="70" t="n">
        <v>40.21</v>
      </c>
      <c r="I3" s="27" t="s">
        <v>26</v>
      </c>
      <c r="J3" s="28" t="s">
        <v>520</v>
      </c>
      <c r="K3" s="71" t="n">
        <v>43468</v>
      </c>
      <c r="L3" s="72" t="n">
        <v>43529</v>
      </c>
      <c r="M3" s="73" t="n">
        <v>9300</v>
      </c>
      <c r="N3" s="31" t="n">
        <v>1.57813440860215</v>
      </c>
      <c r="O3" s="32" t="n">
        <v>149.998225</v>
      </c>
      <c r="P3" s="32" t="n">
        <v>-0.00177499999998076</v>
      </c>
      <c r="Q3" s="33" t="n">
        <v>0.999988166666667</v>
      </c>
      <c r="R3" s="20" t="n">
        <v>414.34</v>
      </c>
      <c r="S3" s="35" t="n">
        <v>299.36065</v>
      </c>
      <c r="T3" s="35"/>
      <c r="U3" s="74"/>
      <c r="V3" s="28" t="n">
        <v>0</v>
      </c>
      <c r="W3" s="36" t="n">
        <v>299.36065</v>
      </c>
      <c r="X3" s="28" t="n">
        <v>300</v>
      </c>
      <c r="Y3" s="37" t="n">
        <v>-0.639349999999979</v>
      </c>
      <c r="Z3" s="38" t="n">
        <v>-0.00213116666666657</v>
      </c>
      <c r="AA3" s="38" t="n">
        <v>-0.00213116666666657</v>
      </c>
      <c r="AB3" s="75" t="s">
        <v>518</v>
      </c>
    </row>
    <row r="4" customFormat="false" ht="16" hidden="false" customHeight="false" outlineLevel="0" collapsed="false">
      <c r="A4" s="19" t="s">
        <v>521</v>
      </c>
      <c r="B4" s="20" t="n">
        <v>150</v>
      </c>
      <c r="C4" s="34" t="n">
        <v>203.09</v>
      </c>
      <c r="D4" s="69" t="n">
        <v>0.7386</v>
      </c>
      <c r="E4" s="23" t="n">
        <v>0.23</v>
      </c>
      <c r="F4" s="38" t="n">
        <v>0.240466666666667</v>
      </c>
      <c r="G4" s="25" t="n">
        <v>186.07</v>
      </c>
      <c r="H4" s="70" t="n">
        <v>36.07</v>
      </c>
      <c r="I4" s="27" t="s">
        <v>26</v>
      </c>
      <c r="J4" s="28" t="s">
        <v>522</v>
      </c>
      <c r="K4" s="71" t="n">
        <v>43469</v>
      </c>
      <c r="L4" s="72" t="n">
        <v>43529</v>
      </c>
      <c r="M4" s="73" t="n">
        <v>9150</v>
      </c>
      <c r="N4" s="31" t="n">
        <v>1.43885792349727</v>
      </c>
      <c r="O4" s="32" t="n">
        <v>150.002274</v>
      </c>
      <c r="P4" s="32" t="n">
        <v>0.00227399999999989</v>
      </c>
      <c r="Q4" s="33" t="n">
        <v>1.00001516</v>
      </c>
      <c r="R4" s="20" t="n">
        <v>617.43</v>
      </c>
      <c r="S4" s="35" t="n">
        <v>456.033798</v>
      </c>
      <c r="T4" s="35"/>
      <c r="U4" s="74"/>
      <c r="V4" s="28" t="n">
        <v>0</v>
      </c>
      <c r="W4" s="36" t="n">
        <v>456.033798</v>
      </c>
      <c r="X4" s="28" t="n">
        <v>450</v>
      </c>
      <c r="Y4" s="37" t="n">
        <v>6.03379800000005</v>
      </c>
      <c r="Z4" s="38" t="n">
        <v>0.0134084400000001</v>
      </c>
      <c r="AA4" s="38" t="n">
        <v>0.0134084400000001</v>
      </c>
      <c r="AB4" s="75" t="s">
        <v>518</v>
      </c>
    </row>
    <row r="5" customFormat="false" ht="16" hidden="false" customHeight="false" outlineLevel="0" collapsed="false">
      <c r="A5" s="19" t="s">
        <v>523</v>
      </c>
      <c r="B5" s="20" t="n">
        <v>150</v>
      </c>
      <c r="C5" s="34" t="n">
        <v>199.68</v>
      </c>
      <c r="D5" s="69" t="n">
        <v>0.7512</v>
      </c>
      <c r="E5" s="23" t="n">
        <v>0.23</v>
      </c>
      <c r="F5" s="38" t="n">
        <v>0.239533333333333</v>
      </c>
      <c r="G5" s="25" t="n">
        <v>185.93</v>
      </c>
      <c r="H5" s="70" t="n">
        <v>35.93</v>
      </c>
      <c r="I5" s="27" t="s">
        <v>26</v>
      </c>
      <c r="J5" s="28" t="s">
        <v>34</v>
      </c>
      <c r="K5" s="71" t="n">
        <v>43472</v>
      </c>
      <c r="L5" s="72" t="n">
        <v>43530</v>
      </c>
      <c r="M5" s="73" t="n">
        <v>8850</v>
      </c>
      <c r="N5" s="31" t="n">
        <v>1.48185875706215</v>
      </c>
      <c r="O5" s="32" t="n">
        <v>149.999616</v>
      </c>
      <c r="P5" s="32" t="n">
        <v>-0.000383999999996831</v>
      </c>
      <c r="Q5" s="33" t="n">
        <v>0.99999744</v>
      </c>
      <c r="R5" s="20" t="n">
        <v>817.11</v>
      </c>
      <c r="S5" s="35" t="n">
        <v>613.813032</v>
      </c>
      <c r="T5" s="35"/>
      <c r="U5" s="74"/>
      <c r="V5" s="28" t="n">
        <v>0</v>
      </c>
      <c r="W5" s="36" t="n">
        <v>613.813032</v>
      </c>
      <c r="X5" s="28" t="n">
        <v>600</v>
      </c>
      <c r="Y5" s="37" t="n">
        <v>13.8130320000001</v>
      </c>
      <c r="Z5" s="38" t="n">
        <v>0.0230217200000002</v>
      </c>
      <c r="AA5" s="38" t="n">
        <v>0.0230217200000002</v>
      </c>
      <c r="AB5" s="75" t="s">
        <v>518</v>
      </c>
    </row>
    <row r="6" customFormat="false" ht="16" hidden="false" customHeight="false" outlineLevel="0" collapsed="false">
      <c r="A6" s="19" t="s">
        <v>524</v>
      </c>
      <c r="B6" s="20" t="n">
        <v>150</v>
      </c>
      <c r="C6" s="34" t="n">
        <v>200.16</v>
      </c>
      <c r="D6" s="69" t="n">
        <v>0.7494</v>
      </c>
      <c r="E6" s="23" t="n">
        <v>0.23</v>
      </c>
      <c r="F6" s="38" t="n">
        <v>0.242533333333333</v>
      </c>
      <c r="G6" s="25" t="n">
        <v>186.38</v>
      </c>
      <c r="H6" s="70" t="n">
        <v>36.38</v>
      </c>
      <c r="I6" s="27" t="s">
        <v>26</v>
      </c>
      <c r="J6" s="28" t="s">
        <v>525</v>
      </c>
      <c r="K6" s="71" t="n">
        <v>43473</v>
      </c>
      <c r="L6" s="72" t="n">
        <v>43530</v>
      </c>
      <c r="M6" s="73" t="n">
        <v>8700</v>
      </c>
      <c r="N6" s="31" t="n">
        <v>1.52628735632184</v>
      </c>
      <c r="O6" s="32" t="n">
        <v>149.999904</v>
      </c>
      <c r="P6" s="32" t="n">
        <v>-9.60000000134187E-005</v>
      </c>
      <c r="Q6" s="33" t="n">
        <v>0.99999936</v>
      </c>
      <c r="R6" s="20" t="n">
        <v>1017.27</v>
      </c>
      <c r="S6" s="35" t="n">
        <v>762.342138</v>
      </c>
      <c r="T6" s="35"/>
      <c r="U6" s="74"/>
      <c r="V6" s="28" t="n">
        <v>0</v>
      </c>
      <c r="W6" s="36" t="n">
        <v>762.342138</v>
      </c>
      <c r="X6" s="28" t="n">
        <v>750</v>
      </c>
      <c r="Y6" s="37" t="n">
        <v>12.342138</v>
      </c>
      <c r="Z6" s="38" t="n">
        <v>0.0164561839999999</v>
      </c>
      <c r="AA6" s="38" t="n">
        <v>0.0164561839999999</v>
      </c>
      <c r="AB6" s="75" t="s">
        <v>518</v>
      </c>
    </row>
    <row r="7" customFormat="false" ht="16" hidden="false" customHeight="false" outlineLevel="0" collapsed="false">
      <c r="A7" s="19" t="s">
        <v>526</v>
      </c>
      <c r="B7" s="20" t="n">
        <v>150</v>
      </c>
      <c r="C7" s="34" t="n">
        <v>199.63</v>
      </c>
      <c r="D7" s="69" t="n">
        <v>0.7514</v>
      </c>
      <c r="E7" s="23" t="n">
        <v>0.23</v>
      </c>
      <c r="F7" s="38" t="n">
        <v>0.2392</v>
      </c>
      <c r="G7" s="25" t="n">
        <v>185.88</v>
      </c>
      <c r="H7" s="70" t="n">
        <v>35.88</v>
      </c>
      <c r="I7" s="27" t="s">
        <v>26</v>
      </c>
      <c r="J7" s="28" t="s">
        <v>527</v>
      </c>
      <c r="K7" s="71" t="n">
        <v>43474</v>
      </c>
      <c r="L7" s="72" t="n">
        <v>43530</v>
      </c>
      <c r="M7" s="73" t="n">
        <v>8550</v>
      </c>
      <c r="N7" s="31" t="n">
        <v>1.53171929824561</v>
      </c>
      <c r="O7" s="32" t="n">
        <v>150.001982</v>
      </c>
      <c r="P7" s="32" t="n">
        <v>0.00198199999999815</v>
      </c>
      <c r="Q7" s="33" t="n">
        <v>1.00001321333333</v>
      </c>
      <c r="R7" s="20" t="n">
        <v>1216.9</v>
      </c>
      <c r="S7" s="35" t="n">
        <v>914.37866</v>
      </c>
      <c r="T7" s="35"/>
      <c r="U7" s="74"/>
      <c r="V7" s="28" t="n">
        <v>0</v>
      </c>
      <c r="W7" s="36" t="n">
        <v>914.37866</v>
      </c>
      <c r="X7" s="28" t="n">
        <v>900</v>
      </c>
      <c r="Y7" s="37" t="n">
        <v>14.37866</v>
      </c>
      <c r="Z7" s="38" t="n">
        <v>0.0159762888888888</v>
      </c>
      <c r="AA7" s="38" t="n">
        <v>0.0159762888888888</v>
      </c>
      <c r="AB7" s="75" t="s">
        <v>518</v>
      </c>
    </row>
    <row r="8" customFormat="false" ht="16" hidden="false" customHeight="false" outlineLevel="0" collapsed="false">
      <c r="A8" s="19" t="s">
        <v>528</v>
      </c>
      <c r="B8" s="20" t="n">
        <v>150</v>
      </c>
      <c r="C8" s="34" t="n">
        <v>199.95</v>
      </c>
      <c r="D8" s="69" t="n">
        <v>0.7502</v>
      </c>
      <c r="E8" s="23" t="n">
        <v>0.23</v>
      </c>
      <c r="F8" s="38" t="n">
        <v>0.241866666666667</v>
      </c>
      <c r="G8" s="25" t="n">
        <v>186.28</v>
      </c>
      <c r="H8" s="70" t="n">
        <v>36.28</v>
      </c>
      <c r="I8" s="27" t="s">
        <v>26</v>
      </c>
      <c r="J8" s="28" t="s">
        <v>40</v>
      </c>
      <c r="K8" s="71" t="n">
        <v>43475</v>
      </c>
      <c r="L8" s="72" t="n">
        <v>43530</v>
      </c>
      <c r="M8" s="73" t="n">
        <v>8400</v>
      </c>
      <c r="N8" s="31" t="n">
        <v>1.57645238095238</v>
      </c>
      <c r="O8" s="32" t="n">
        <v>150.00249</v>
      </c>
      <c r="P8" s="32" t="n">
        <v>0.00248999999999455</v>
      </c>
      <c r="Q8" s="33" t="n">
        <v>1.0000166</v>
      </c>
      <c r="R8" s="20" t="n">
        <v>1416.85</v>
      </c>
      <c r="S8" s="35" t="n">
        <v>1062.92087</v>
      </c>
      <c r="T8" s="35"/>
      <c r="U8" s="74"/>
      <c r="V8" s="28" t="n">
        <v>0</v>
      </c>
      <c r="W8" s="36" t="n">
        <v>1062.92087</v>
      </c>
      <c r="X8" s="28" t="n">
        <v>1050</v>
      </c>
      <c r="Y8" s="37" t="n">
        <v>12.9208700000002</v>
      </c>
      <c r="Z8" s="38" t="n">
        <v>0.0123055904761906</v>
      </c>
      <c r="AA8" s="38" t="n">
        <v>0.0123055904761906</v>
      </c>
      <c r="AB8" s="75" t="s">
        <v>518</v>
      </c>
    </row>
    <row r="9" customFormat="false" ht="16" hidden="false" customHeight="false" outlineLevel="0" collapsed="false">
      <c r="A9" s="19" t="s">
        <v>529</v>
      </c>
      <c r="B9" s="20" t="n">
        <v>150</v>
      </c>
      <c r="C9" s="34" t="n">
        <v>198.49</v>
      </c>
      <c r="D9" s="69" t="n">
        <v>0.7557</v>
      </c>
      <c r="E9" s="23" t="n">
        <v>0.23</v>
      </c>
      <c r="F9" s="38" t="n">
        <v>0.232133333333333</v>
      </c>
      <c r="G9" s="25" t="n">
        <v>184.82</v>
      </c>
      <c r="H9" s="70" t="n">
        <v>34.82</v>
      </c>
      <c r="I9" s="27" t="s">
        <v>26</v>
      </c>
      <c r="J9" s="28" t="s">
        <v>530</v>
      </c>
      <c r="K9" s="71" t="n">
        <v>43476</v>
      </c>
      <c r="L9" s="72" t="n">
        <v>43530</v>
      </c>
      <c r="M9" s="73" t="n">
        <v>8250</v>
      </c>
      <c r="N9" s="31" t="n">
        <v>1.54052121212121</v>
      </c>
      <c r="O9" s="32" t="n">
        <v>149.998893</v>
      </c>
      <c r="P9" s="32" t="n">
        <v>-0.00110699999999042</v>
      </c>
      <c r="Q9" s="33" t="n">
        <v>0.99999262</v>
      </c>
      <c r="R9" s="20" t="n">
        <v>1615.34</v>
      </c>
      <c r="S9" s="35" t="n">
        <v>1220.712438</v>
      </c>
      <c r="T9" s="35"/>
      <c r="U9" s="74"/>
      <c r="V9" s="28" t="n">
        <v>0</v>
      </c>
      <c r="W9" s="36" t="n">
        <v>1220.712438</v>
      </c>
      <c r="X9" s="28" t="n">
        <v>1200</v>
      </c>
      <c r="Y9" s="37" t="n">
        <v>20.7124380000002</v>
      </c>
      <c r="Z9" s="38" t="n">
        <v>0.0172603650000003</v>
      </c>
      <c r="AA9" s="38" t="n">
        <v>0.0172603650000003</v>
      </c>
      <c r="AB9" s="75" t="s">
        <v>518</v>
      </c>
    </row>
    <row r="10" customFormat="false" ht="16" hidden="false" customHeight="false" outlineLevel="0" collapsed="false">
      <c r="A10" s="19" t="s">
        <v>531</v>
      </c>
      <c r="B10" s="20" t="n">
        <v>150</v>
      </c>
      <c r="C10" s="34" t="n">
        <v>199.76</v>
      </c>
      <c r="D10" s="69" t="n">
        <v>0.7509</v>
      </c>
      <c r="E10" s="23" t="n">
        <v>0.23</v>
      </c>
      <c r="F10" s="38" t="n">
        <v>0.240066666666667</v>
      </c>
      <c r="G10" s="25" t="n">
        <v>186.01</v>
      </c>
      <c r="H10" s="70" t="n">
        <v>36.01</v>
      </c>
      <c r="I10" s="27" t="s">
        <v>26</v>
      </c>
      <c r="J10" s="28" t="s">
        <v>44</v>
      </c>
      <c r="K10" s="71" t="n">
        <v>43479</v>
      </c>
      <c r="L10" s="72" t="n">
        <v>43530</v>
      </c>
      <c r="M10" s="73" t="n">
        <v>7800</v>
      </c>
      <c r="N10" s="31" t="n">
        <v>1.68508333333333</v>
      </c>
      <c r="O10" s="32" t="n">
        <v>149.999784</v>
      </c>
      <c r="P10" s="32" t="n">
        <v>-0.000215999999994665</v>
      </c>
      <c r="Q10" s="33" t="n">
        <v>0.99999856</v>
      </c>
      <c r="R10" s="20" t="n">
        <v>1815.1</v>
      </c>
      <c r="S10" s="35" t="n">
        <v>1362.95859</v>
      </c>
      <c r="T10" s="35"/>
      <c r="U10" s="74"/>
      <c r="V10" s="28" t="n">
        <v>0</v>
      </c>
      <c r="W10" s="36" t="n">
        <v>1362.95859</v>
      </c>
      <c r="X10" s="28" t="n">
        <v>1350</v>
      </c>
      <c r="Y10" s="37" t="n">
        <v>12.9585900000002</v>
      </c>
      <c r="Z10" s="38" t="n">
        <v>0.00959895555555579</v>
      </c>
      <c r="AA10" s="38" t="n">
        <v>0.00959895555555579</v>
      </c>
      <c r="AB10" s="75" t="s">
        <v>518</v>
      </c>
    </row>
    <row r="11" customFormat="false" ht="16" hidden="false" customHeight="false" outlineLevel="0" collapsed="false">
      <c r="A11" s="19" t="s">
        <v>532</v>
      </c>
      <c r="B11" s="20" t="n">
        <v>150</v>
      </c>
      <c r="C11" s="34" t="n">
        <v>197.11</v>
      </c>
      <c r="D11" s="69" t="n">
        <v>0.761</v>
      </c>
      <c r="E11" s="23" t="n">
        <v>0.23</v>
      </c>
      <c r="F11" s="38" t="n">
        <v>0.2388</v>
      </c>
      <c r="G11" s="25" t="n">
        <v>185.82</v>
      </c>
      <c r="H11" s="70" t="n">
        <v>35.82</v>
      </c>
      <c r="I11" s="27" t="s">
        <v>26</v>
      </c>
      <c r="J11" s="28" t="s">
        <v>533</v>
      </c>
      <c r="K11" s="71" t="n">
        <v>43480</v>
      </c>
      <c r="L11" s="72" t="n">
        <v>43531</v>
      </c>
      <c r="M11" s="73" t="n">
        <v>7800</v>
      </c>
      <c r="N11" s="31" t="n">
        <v>1.67619230769231</v>
      </c>
      <c r="O11" s="32" t="n">
        <v>150.00071</v>
      </c>
      <c r="P11" s="32" t="n">
        <v>0.000710000000026412</v>
      </c>
      <c r="Q11" s="33" t="n">
        <v>1.00000473333333</v>
      </c>
      <c r="R11" s="37" t="n">
        <v>2012.21</v>
      </c>
      <c r="S11" s="35" t="n">
        <v>1531.29181</v>
      </c>
      <c r="T11" s="35"/>
      <c r="U11" s="74"/>
      <c r="V11" s="28" t="n">
        <v>0</v>
      </c>
      <c r="W11" s="36" t="n">
        <v>1531.29181</v>
      </c>
      <c r="X11" s="28" t="n">
        <v>1500</v>
      </c>
      <c r="Y11" s="37" t="n">
        <v>31.2918099999999</v>
      </c>
      <c r="Z11" s="38" t="n">
        <v>0.0208612066666667</v>
      </c>
      <c r="AA11" s="38" t="n">
        <v>0.0208612066666667</v>
      </c>
      <c r="AB11" s="75" t="s">
        <v>518</v>
      </c>
    </row>
    <row r="12" customFormat="false" ht="16" hidden="false" customHeight="false" outlineLevel="0" collapsed="false">
      <c r="A12" s="19" t="s">
        <v>534</v>
      </c>
      <c r="B12" s="20" t="n">
        <v>150</v>
      </c>
      <c r="C12" s="34" t="n">
        <v>197.58</v>
      </c>
      <c r="D12" s="69" t="n">
        <v>0.7592</v>
      </c>
      <c r="E12" s="23" t="n">
        <v>0.23</v>
      </c>
      <c r="F12" s="38" t="n">
        <v>0.241733333333333</v>
      </c>
      <c r="G12" s="25" t="n">
        <v>186.26</v>
      </c>
      <c r="H12" s="70" t="n">
        <v>36.26</v>
      </c>
      <c r="I12" s="27" t="s">
        <v>26</v>
      </c>
      <c r="J12" s="28" t="s">
        <v>535</v>
      </c>
      <c r="K12" s="71" t="n">
        <v>43481</v>
      </c>
      <c r="L12" s="72" t="n">
        <v>43531</v>
      </c>
      <c r="M12" s="73" t="n">
        <v>7650</v>
      </c>
      <c r="N12" s="31" t="n">
        <v>1.7300522875817</v>
      </c>
      <c r="O12" s="32" t="n">
        <v>150.002736</v>
      </c>
      <c r="P12" s="32" t="n">
        <v>0.00273599999999874</v>
      </c>
      <c r="Q12" s="33" t="n">
        <v>1.00001824</v>
      </c>
      <c r="R12" s="37" t="n">
        <v>2209.79</v>
      </c>
      <c r="S12" s="35" t="n">
        <v>1677.672568</v>
      </c>
      <c r="T12" s="35"/>
      <c r="U12" s="74"/>
      <c r="V12" s="28" t="n">
        <v>0</v>
      </c>
      <c r="W12" s="36" t="n">
        <v>1677.672568</v>
      </c>
      <c r="X12" s="28" t="n">
        <v>1650</v>
      </c>
      <c r="Y12" s="37" t="n">
        <v>27.672568</v>
      </c>
      <c r="Z12" s="38" t="n">
        <v>0.0167712533333333</v>
      </c>
      <c r="AA12" s="38" t="n">
        <v>0.0167712533333333</v>
      </c>
      <c r="AB12" s="75" t="s">
        <v>518</v>
      </c>
    </row>
    <row r="13" customFormat="false" ht="16" hidden="false" customHeight="false" outlineLevel="0" collapsed="false">
      <c r="A13" s="19" t="s">
        <v>536</v>
      </c>
      <c r="B13" s="20" t="n">
        <v>150</v>
      </c>
      <c r="C13" s="34" t="n">
        <v>198.99</v>
      </c>
      <c r="D13" s="69" t="n">
        <v>0.7538</v>
      </c>
      <c r="E13" s="23" t="n">
        <v>0.23</v>
      </c>
      <c r="F13" s="38" t="n">
        <v>0.235266666666667</v>
      </c>
      <c r="G13" s="25" t="n">
        <v>185.29</v>
      </c>
      <c r="H13" s="70" t="n">
        <v>35.29</v>
      </c>
      <c r="I13" s="27" t="s">
        <v>26</v>
      </c>
      <c r="J13" s="28" t="s">
        <v>537</v>
      </c>
      <c r="K13" s="71" t="n">
        <v>43482</v>
      </c>
      <c r="L13" s="72" t="n">
        <v>43530</v>
      </c>
      <c r="M13" s="73" t="n">
        <v>7350</v>
      </c>
      <c r="N13" s="31" t="n">
        <v>1.75249659863946</v>
      </c>
      <c r="O13" s="32" t="n">
        <v>149.998662</v>
      </c>
      <c r="P13" s="32" t="n">
        <v>-0.00133799999997564</v>
      </c>
      <c r="Q13" s="33" t="n">
        <v>0.99999108</v>
      </c>
      <c r="R13" s="37" t="n">
        <v>2408.78</v>
      </c>
      <c r="S13" s="35" t="n">
        <v>1815.738364</v>
      </c>
      <c r="T13" s="35"/>
      <c r="U13" s="74"/>
      <c r="V13" s="28" t="n">
        <v>0</v>
      </c>
      <c r="W13" s="36" t="n">
        <v>1815.738364</v>
      </c>
      <c r="X13" s="28" t="n">
        <v>1800</v>
      </c>
      <c r="Y13" s="37" t="n">
        <v>15.7383639999998</v>
      </c>
      <c r="Z13" s="38" t="n">
        <v>0.0087435355555554</v>
      </c>
      <c r="AA13" s="38" t="n">
        <v>0.0087435355555554</v>
      </c>
      <c r="AB13" s="75" t="s">
        <v>518</v>
      </c>
    </row>
    <row r="14" customFormat="false" ht="16" hidden="false" customHeight="false" outlineLevel="0" collapsed="false">
      <c r="A14" s="19" t="s">
        <v>538</v>
      </c>
      <c r="B14" s="20" t="n">
        <v>150</v>
      </c>
      <c r="C14" s="34" t="n">
        <v>197.08</v>
      </c>
      <c r="D14" s="69" t="n">
        <v>0.7611</v>
      </c>
      <c r="E14" s="23" t="n">
        <v>0.23</v>
      </c>
      <c r="F14" s="38" t="n">
        <v>0.238533333333333</v>
      </c>
      <c r="G14" s="25" t="n">
        <v>185.78</v>
      </c>
      <c r="H14" s="70" t="n">
        <v>35.78</v>
      </c>
      <c r="I14" s="27" t="s">
        <v>26</v>
      </c>
      <c r="J14" s="28" t="s">
        <v>539</v>
      </c>
      <c r="K14" s="71" t="n">
        <v>43483</v>
      </c>
      <c r="L14" s="72" t="n">
        <v>43531</v>
      </c>
      <c r="M14" s="73" t="n">
        <v>7350</v>
      </c>
      <c r="N14" s="31" t="n">
        <v>1.77682993197279</v>
      </c>
      <c r="O14" s="32" t="n">
        <v>149.997588</v>
      </c>
      <c r="P14" s="32" t="n">
        <v>-0.00241199999999253</v>
      </c>
      <c r="Q14" s="33" t="n">
        <v>0.99998392</v>
      </c>
      <c r="R14" s="37" t="n">
        <v>2605.86</v>
      </c>
      <c r="S14" s="35" t="n">
        <v>1983.320046</v>
      </c>
      <c r="T14" s="35"/>
      <c r="U14" s="74"/>
      <c r="V14" s="28" t="n">
        <v>0</v>
      </c>
      <c r="W14" s="36" t="n">
        <v>1983.320046</v>
      </c>
      <c r="X14" s="28" t="n">
        <v>1950</v>
      </c>
      <c r="Y14" s="37" t="n">
        <v>33.3200459999998</v>
      </c>
      <c r="Z14" s="38" t="n">
        <v>0.0170872030769229</v>
      </c>
      <c r="AA14" s="38" t="n">
        <v>0.0170872030769229</v>
      </c>
      <c r="AB14" s="75" t="s">
        <v>518</v>
      </c>
    </row>
    <row r="15" customFormat="false" ht="16" hidden="false" customHeight="false" outlineLevel="0" collapsed="false">
      <c r="A15" s="19" t="s">
        <v>540</v>
      </c>
      <c r="B15" s="20" t="n">
        <v>150</v>
      </c>
      <c r="C15" s="34" t="n">
        <v>195.98</v>
      </c>
      <c r="D15" s="69" t="n">
        <v>0.7654</v>
      </c>
      <c r="E15" s="23" t="n">
        <v>0.23</v>
      </c>
      <c r="F15" s="38" t="n">
        <v>0.231666666666667</v>
      </c>
      <c r="G15" s="25" t="n">
        <v>184.75</v>
      </c>
      <c r="H15" s="70" t="n">
        <v>34.75</v>
      </c>
      <c r="I15" s="27" t="s">
        <v>26</v>
      </c>
      <c r="J15" s="28" t="s">
        <v>541</v>
      </c>
      <c r="K15" s="71" t="n">
        <v>43486</v>
      </c>
      <c r="L15" s="72" t="n">
        <v>43531</v>
      </c>
      <c r="M15" s="73" t="n">
        <v>6900</v>
      </c>
      <c r="N15" s="31" t="n">
        <v>1.83822463768116</v>
      </c>
      <c r="O15" s="32" t="n">
        <v>150.003092</v>
      </c>
      <c r="P15" s="32" t="n">
        <v>0.003091999999981</v>
      </c>
      <c r="Q15" s="33" t="n">
        <v>1.00002061333333</v>
      </c>
      <c r="R15" s="37" t="n">
        <v>2801.84</v>
      </c>
      <c r="S15" s="35" t="n">
        <v>2144.528336</v>
      </c>
      <c r="T15" s="35"/>
      <c r="U15" s="74"/>
      <c r="V15" s="28" t="n">
        <v>0</v>
      </c>
      <c r="W15" s="36" t="n">
        <v>2144.528336</v>
      </c>
      <c r="X15" s="28" t="n">
        <v>2100</v>
      </c>
      <c r="Y15" s="37" t="n">
        <v>44.5283359999999</v>
      </c>
      <c r="Z15" s="38" t="n">
        <v>0.0212039695238095</v>
      </c>
      <c r="AA15" s="38" t="n">
        <v>0.0212039695238095</v>
      </c>
      <c r="AB15" s="75" t="s">
        <v>518</v>
      </c>
    </row>
    <row r="16" customFormat="false" ht="16" hidden="false" customHeight="false" outlineLevel="0" collapsed="false">
      <c r="A16" s="19" t="s">
        <v>542</v>
      </c>
      <c r="B16" s="20" t="n">
        <v>150</v>
      </c>
      <c r="C16" s="34" t="n">
        <v>198.78</v>
      </c>
      <c r="D16" s="69" t="n">
        <v>0.7546</v>
      </c>
      <c r="E16" s="23" t="n">
        <v>0.23</v>
      </c>
      <c r="F16" s="38" t="n">
        <v>0.233933333333333</v>
      </c>
      <c r="G16" s="25" t="n">
        <v>185.09</v>
      </c>
      <c r="H16" s="70" t="n">
        <v>35.09</v>
      </c>
      <c r="I16" s="27" t="s">
        <v>26</v>
      </c>
      <c r="J16" s="28" t="s">
        <v>543</v>
      </c>
      <c r="K16" s="71" t="n">
        <v>43487</v>
      </c>
      <c r="L16" s="72" t="n">
        <v>43530</v>
      </c>
      <c r="M16" s="73" t="n">
        <v>6600</v>
      </c>
      <c r="N16" s="31" t="n">
        <v>1.94058333333333</v>
      </c>
      <c r="O16" s="32" t="n">
        <v>149.999388</v>
      </c>
      <c r="P16" s="32" t="n">
        <v>-0.000611999999989621</v>
      </c>
      <c r="Q16" s="33" t="n">
        <v>0.99999592</v>
      </c>
      <c r="R16" s="37" t="n">
        <v>3000.62</v>
      </c>
      <c r="S16" s="35" t="n">
        <v>2264.267852</v>
      </c>
      <c r="T16" s="35"/>
      <c r="U16" s="74"/>
      <c r="V16" s="28" t="n">
        <v>0</v>
      </c>
      <c r="W16" s="36" t="n">
        <v>2264.267852</v>
      </c>
      <c r="X16" s="28" t="n">
        <v>2250</v>
      </c>
      <c r="Y16" s="37" t="n">
        <v>14.2678519999999</v>
      </c>
      <c r="Z16" s="38" t="n">
        <v>0.00634126755555564</v>
      </c>
      <c r="AA16" s="38" t="n">
        <v>0.00634126755555564</v>
      </c>
      <c r="AB16" s="75" t="s">
        <v>28</v>
      </c>
    </row>
    <row r="17" customFormat="false" ht="16" hidden="false" customHeight="false" outlineLevel="0" collapsed="false">
      <c r="A17" s="19" t="s">
        <v>544</v>
      </c>
      <c r="B17" s="20" t="n">
        <v>150</v>
      </c>
      <c r="C17" s="34" t="n">
        <v>198.44</v>
      </c>
      <c r="D17" s="69" t="n">
        <v>0.7559</v>
      </c>
      <c r="E17" s="23" t="n">
        <v>0.23</v>
      </c>
      <c r="F17" s="38" t="n">
        <v>0.231933333333333</v>
      </c>
      <c r="G17" s="25" t="n">
        <v>184.79</v>
      </c>
      <c r="H17" s="70" t="n">
        <v>34.79</v>
      </c>
      <c r="I17" s="27" t="s">
        <v>26</v>
      </c>
      <c r="J17" s="28" t="s">
        <v>545</v>
      </c>
      <c r="K17" s="71" t="n">
        <v>43488</v>
      </c>
      <c r="L17" s="72" t="n">
        <v>43530</v>
      </c>
      <c r="M17" s="73" t="n">
        <v>6450</v>
      </c>
      <c r="N17" s="31" t="n">
        <v>1.96873643410853</v>
      </c>
      <c r="O17" s="32" t="n">
        <v>150.000796</v>
      </c>
      <c r="P17" s="32" t="n">
        <v>0.000796000000008235</v>
      </c>
      <c r="Q17" s="33" t="n">
        <v>1.00000530666667</v>
      </c>
      <c r="R17" s="37" t="n">
        <v>3199.06</v>
      </c>
      <c r="S17" s="35" t="n">
        <v>2418.169454</v>
      </c>
      <c r="T17" s="35"/>
      <c r="U17" s="74"/>
      <c r="V17" s="28" t="n">
        <v>0</v>
      </c>
      <c r="W17" s="36" t="n">
        <v>2418.169454</v>
      </c>
      <c r="X17" s="28" t="n">
        <v>2400</v>
      </c>
      <c r="Y17" s="37" t="n">
        <v>18.1694539999999</v>
      </c>
      <c r="Z17" s="38" t="n">
        <v>0.00757060583333336</v>
      </c>
      <c r="AA17" s="38" t="n">
        <v>0.00757060583333336</v>
      </c>
      <c r="AB17" s="75" t="s">
        <v>28</v>
      </c>
    </row>
    <row r="18" customFormat="false" ht="16" hidden="false" customHeight="false" outlineLevel="0" collapsed="false">
      <c r="A18" s="19" t="s">
        <v>546</v>
      </c>
      <c r="B18" s="20" t="n">
        <v>150</v>
      </c>
      <c r="C18" s="34" t="n">
        <v>197.45</v>
      </c>
      <c r="D18" s="69" t="n">
        <v>0.7597</v>
      </c>
      <c r="E18" s="23" t="n">
        <v>0.23</v>
      </c>
      <c r="F18" s="38" t="n">
        <v>0.240933333333333</v>
      </c>
      <c r="G18" s="25" t="n">
        <v>186.14</v>
      </c>
      <c r="H18" s="70" t="n">
        <v>36.14</v>
      </c>
      <c r="I18" s="27" t="s">
        <v>26</v>
      </c>
      <c r="J18" s="28" t="s">
        <v>547</v>
      </c>
      <c r="K18" s="71" t="n">
        <v>43489</v>
      </c>
      <c r="L18" s="72" t="n">
        <v>43531</v>
      </c>
      <c r="M18" s="73" t="n">
        <v>6450</v>
      </c>
      <c r="N18" s="31" t="n">
        <v>2.04513178294574</v>
      </c>
      <c r="O18" s="32" t="n">
        <v>150.002765</v>
      </c>
      <c r="P18" s="32" t="n">
        <v>0.00276500000001079</v>
      </c>
      <c r="Q18" s="33" t="n">
        <v>1.00001843333333</v>
      </c>
      <c r="R18" s="37" t="n">
        <v>3396.51</v>
      </c>
      <c r="S18" s="35" t="n">
        <v>2580.328647</v>
      </c>
      <c r="T18" s="35"/>
      <c r="U18" s="74"/>
      <c r="V18" s="28" t="n">
        <v>0</v>
      </c>
      <c r="W18" s="36" t="n">
        <v>2580.328647</v>
      </c>
      <c r="X18" s="28" t="n">
        <v>2550</v>
      </c>
      <c r="Y18" s="37" t="n">
        <v>30.3286469999998</v>
      </c>
      <c r="Z18" s="38" t="n">
        <v>0.0118935870588235</v>
      </c>
      <c r="AA18" s="38" t="n">
        <v>0.0118935870588235</v>
      </c>
      <c r="AB18" s="75" t="s">
        <v>28</v>
      </c>
    </row>
    <row r="19" customFormat="false" ht="16" hidden="false" customHeight="false" outlineLevel="0" collapsed="false">
      <c r="A19" s="19" t="s">
        <v>548</v>
      </c>
      <c r="B19" s="20" t="n">
        <v>150</v>
      </c>
      <c r="C19" s="34" t="n">
        <v>198.26</v>
      </c>
      <c r="D19" s="69" t="n">
        <v>0.7566</v>
      </c>
      <c r="E19" s="23" t="n">
        <v>0.23</v>
      </c>
      <c r="F19" s="38" t="n">
        <v>0.230733333333333</v>
      </c>
      <c r="G19" s="25" t="n">
        <v>184.61</v>
      </c>
      <c r="H19" s="70" t="n">
        <v>34.61</v>
      </c>
      <c r="I19" s="27" t="s">
        <v>26</v>
      </c>
      <c r="J19" s="28" t="s">
        <v>549</v>
      </c>
      <c r="K19" s="71" t="n">
        <v>43490</v>
      </c>
      <c r="L19" s="72" t="n">
        <v>43530</v>
      </c>
      <c r="M19" s="73" t="n">
        <v>6150</v>
      </c>
      <c r="N19" s="31" t="n">
        <v>2.05408943089431</v>
      </c>
      <c r="O19" s="32" t="n">
        <v>150.003516</v>
      </c>
      <c r="P19" s="32" t="n">
        <v>0.00351599999999053</v>
      </c>
      <c r="Q19" s="33" t="n">
        <v>1.00002344</v>
      </c>
      <c r="R19" s="37" t="n">
        <v>3594.77</v>
      </c>
      <c r="S19" s="35" t="n">
        <v>2719.802982</v>
      </c>
      <c r="T19" s="35"/>
      <c r="U19" s="74"/>
      <c r="V19" s="28" t="n">
        <v>0</v>
      </c>
      <c r="W19" s="36" t="n">
        <v>2719.802982</v>
      </c>
      <c r="X19" s="28" t="n">
        <v>2700</v>
      </c>
      <c r="Y19" s="37" t="n">
        <v>19.8029819999997</v>
      </c>
      <c r="Z19" s="38" t="n">
        <v>0.00733443777777776</v>
      </c>
      <c r="AA19" s="38" t="n">
        <v>0.00733443777777776</v>
      </c>
      <c r="AB19" s="75" t="s">
        <v>28</v>
      </c>
    </row>
    <row r="20" customFormat="false" ht="16" hidden="false" customHeight="false" outlineLevel="0" collapsed="false">
      <c r="A20" s="19" t="s">
        <v>550</v>
      </c>
      <c r="B20" s="20" t="n">
        <v>270</v>
      </c>
      <c r="C20" s="34" t="n">
        <v>357.76</v>
      </c>
      <c r="D20" s="69" t="n">
        <v>0.7547</v>
      </c>
      <c r="E20" s="23" t="n">
        <v>0.310000981333333</v>
      </c>
      <c r="F20" s="38" t="n">
        <v>0.31537037037037</v>
      </c>
      <c r="G20" s="25" t="n">
        <v>355.15</v>
      </c>
      <c r="H20" s="70" t="n">
        <v>85.15</v>
      </c>
      <c r="I20" s="27" t="s">
        <v>26</v>
      </c>
      <c r="J20" s="28" t="s">
        <v>551</v>
      </c>
      <c r="K20" s="71" t="n">
        <v>43493</v>
      </c>
      <c r="L20" s="72" t="n">
        <v>43556</v>
      </c>
      <c r="M20" s="73" t="n">
        <v>17280</v>
      </c>
      <c r="N20" s="31" t="n">
        <v>1.79859664351852</v>
      </c>
      <c r="O20" s="32" t="n">
        <v>270.001472</v>
      </c>
      <c r="P20" s="32" t="n">
        <v>0.00147199999997838</v>
      </c>
      <c r="Q20" s="33" t="n">
        <v>1.80000981333333</v>
      </c>
      <c r="R20" s="37" t="n">
        <v>3952.53</v>
      </c>
      <c r="S20" s="35" t="n">
        <v>2982.974391</v>
      </c>
      <c r="T20" s="35"/>
      <c r="U20" s="74"/>
      <c r="V20" s="28" t="n">
        <v>0</v>
      </c>
      <c r="W20" s="36" t="n">
        <v>2982.974391</v>
      </c>
      <c r="X20" s="28" t="n">
        <v>2970</v>
      </c>
      <c r="Y20" s="37" t="n">
        <v>12.9743909999997</v>
      </c>
      <c r="Z20" s="38" t="n">
        <v>0.00436848181818172</v>
      </c>
      <c r="AA20" s="38" t="n">
        <v>0.00436848181818172</v>
      </c>
      <c r="AB20" s="75" t="s">
        <v>28</v>
      </c>
    </row>
    <row r="21" customFormat="false" ht="16" hidden="false" customHeight="false" outlineLevel="0" collapsed="false">
      <c r="A21" s="19" t="s">
        <v>552</v>
      </c>
      <c r="B21" s="20" t="n">
        <v>270</v>
      </c>
      <c r="C21" s="34" t="n">
        <v>361.93</v>
      </c>
      <c r="D21" s="69" t="n">
        <v>0.746</v>
      </c>
      <c r="E21" s="23" t="n">
        <v>0.309999853333333</v>
      </c>
      <c r="F21" s="38" t="n">
        <v>0.330703703703704</v>
      </c>
      <c r="G21" s="25" t="n">
        <v>359.29</v>
      </c>
      <c r="H21" s="70" t="n">
        <v>89.29</v>
      </c>
      <c r="I21" s="27" t="s">
        <v>26</v>
      </c>
      <c r="J21" s="28" t="s">
        <v>553</v>
      </c>
      <c r="K21" s="71" t="n">
        <v>43494</v>
      </c>
      <c r="L21" s="72" t="n">
        <v>43556</v>
      </c>
      <c r="M21" s="73" t="n">
        <v>17010</v>
      </c>
      <c r="N21" s="31" t="n">
        <v>1.91598177542622</v>
      </c>
      <c r="O21" s="32" t="n">
        <v>269.99978</v>
      </c>
      <c r="P21" s="32" t="n">
        <v>-0.000220000000012988</v>
      </c>
      <c r="Q21" s="33" t="n">
        <v>1.79999853333333</v>
      </c>
      <c r="R21" s="37" t="n">
        <v>4314.46</v>
      </c>
      <c r="S21" s="35" t="n">
        <v>3218.58716</v>
      </c>
      <c r="T21" s="35"/>
      <c r="U21" s="74"/>
      <c r="V21" s="28" t="n">
        <v>0</v>
      </c>
      <c r="W21" s="36" t="n">
        <v>3218.58716</v>
      </c>
      <c r="X21" s="28" t="n">
        <v>3240</v>
      </c>
      <c r="Y21" s="37" t="n">
        <v>-21.41284</v>
      </c>
      <c r="Z21" s="38" t="n">
        <v>-0.00660890123456792</v>
      </c>
      <c r="AA21" s="38" t="n">
        <v>-0.00660890123456792</v>
      </c>
      <c r="AB21" s="75" t="s">
        <v>28</v>
      </c>
    </row>
    <row r="22" customFormat="false" ht="16" hidden="false" customHeight="false" outlineLevel="0" collapsed="false">
      <c r="A22" s="19" t="s">
        <v>554</v>
      </c>
      <c r="B22" s="20" t="n">
        <v>270</v>
      </c>
      <c r="C22" s="34" t="n">
        <v>365.31</v>
      </c>
      <c r="D22" s="69" t="n">
        <v>0.7391</v>
      </c>
      <c r="E22" s="23" t="n">
        <v>0.310000414</v>
      </c>
      <c r="F22" s="38" t="n">
        <v>0.343111111111111</v>
      </c>
      <c r="G22" s="25" t="n">
        <v>362.64</v>
      </c>
      <c r="H22" s="70" t="n">
        <v>92.64</v>
      </c>
      <c r="I22" s="27" t="s">
        <v>26</v>
      </c>
      <c r="J22" s="28" t="s">
        <v>555</v>
      </c>
      <c r="K22" s="71" t="n">
        <v>43495</v>
      </c>
      <c r="L22" s="72" t="n">
        <v>43556</v>
      </c>
      <c r="M22" s="73" t="n">
        <v>16740</v>
      </c>
      <c r="N22" s="31" t="n">
        <v>2.01992831541219</v>
      </c>
      <c r="O22" s="32" t="n">
        <v>270.000621</v>
      </c>
      <c r="P22" s="32" t="n">
        <v>0.000620999999966898</v>
      </c>
      <c r="Q22" s="33" t="n">
        <v>1.80000414</v>
      </c>
      <c r="R22" s="37" t="n">
        <v>4679.77</v>
      </c>
      <c r="S22" s="35" t="n">
        <v>3458.818007</v>
      </c>
      <c r="T22" s="35"/>
      <c r="U22" s="74"/>
      <c r="V22" s="28" t="n">
        <v>0</v>
      </c>
      <c r="W22" s="36" t="n">
        <v>3458.818007</v>
      </c>
      <c r="X22" s="28" t="n">
        <v>3510</v>
      </c>
      <c r="Y22" s="37" t="n">
        <v>-51.1819929999997</v>
      </c>
      <c r="Z22" s="38" t="n">
        <v>-0.0145817643874643</v>
      </c>
      <c r="AA22" s="38" t="n">
        <v>-0.0145817643874643</v>
      </c>
      <c r="AB22" s="75" t="s">
        <v>28</v>
      </c>
    </row>
    <row r="23" customFormat="false" ht="16" hidden="false" customHeight="false" outlineLevel="0" collapsed="false">
      <c r="A23" s="19" t="s">
        <v>556</v>
      </c>
      <c r="B23" s="20" t="n">
        <v>270</v>
      </c>
      <c r="C23" s="34" t="n">
        <v>368.2</v>
      </c>
      <c r="D23" s="69" t="n">
        <v>0.7333</v>
      </c>
      <c r="E23" s="23" t="n">
        <v>0.310000706666667</v>
      </c>
      <c r="F23" s="38" t="n">
        <v>0.316074074074074</v>
      </c>
      <c r="G23" s="25" t="n">
        <v>355.34</v>
      </c>
      <c r="H23" s="70" t="n">
        <v>85.34</v>
      </c>
      <c r="I23" s="27" t="s">
        <v>26</v>
      </c>
      <c r="J23" s="28" t="s">
        <v>557</v>
      </c>
      <c r="K23" s="71" t="n">
        <v>43496</v>
      </c>
      <c r="L23" s="72" t="n">
        <v>43545</v>
      </c>
      <c r="M23" s="73" t="n">
        <v>13500</v>
      </c>
      <c r="N23" s="31" t="n">
        <v>2.30734074074074</v>
      </c>
      <c r="O23" s="32" t="n">
        <v>270.00106</v>
      </c>
      <c r="P23" s="32" t="n">
        <v>0.0010599999999954</v>
      </c>
      <c r="Q23" s="33" t="n">
        <v>1.80000706666667</v>
      </c>
      <c r="R23" s="37" t="n">
        <v>5047.97</v>
      </c>
      <c r="S23" s="35" t="n">
        <v>3701.676401</v>
      </c>
      <c r="T23" s="35"/>
      <c r="U23" s="74"/>
      <c r="V23" s="28" t="n">
        <v>0</v>
      </c>
      <c r="W23" s="36" t="n">
        <v>3701.676401</v>
      </c>
      <c r="X23" s="28" t="n">
        <v>3780</v>
      </c>
      <c r="Y23" s="37" t="n">
        <v>-78.3235989999998</v>
      </c>
      <c r="Z23" s="38" t="n">
        <v>-0.0207205288359787</v>
      </c>
      <c r="AA23" s="38" t="n">
        <v>-0.0207205288359787</v>
      </c>
      <c r="AB23" s="75" t="s">
        <v>28</v>
      </c>
    </row>
    <row r="24" customFormat="false" ht="16" hidden="false" customHeight="false" outlineLevel="0" collapsed="false">
      <c r="A24" s="19" t="s">
        <v>558</v>
      </c>
      <c r="B24" s="20" t="n">
        <v>270</v>
      </c>
      <c r="C24" s="34" t="n">
        <v>358.76</v>
      </c>
      <c r="D24" s="69" t="n">
        <v>0.7526</v>
      </c>
      <c r="E24" s="23" t="n">
        <v>0.310001850666667</v>
      </c>
      <c r="F24" s="38" t="n">
        <v>0.319037037037037</v>
      </c>
      <c r="G24" s="25" t="n">
        <v>356.14</v>
      </c>
      <c r="H24" s="70" t="n">
        <v>86.14</v>
      </c>
      <c r="I24" s="27" t="s">
        <v>26</v>
      </c>
      <c r="J24" s="28" t="s">
        <v>559</v>
      </c>
      <c r="K24" s="71" t="n">
        <v>43497</v>
      </c>
      <c r="L24" s="72" t="n">
        <v>43556</v>
      </c>
      <c r="M24" s="73" t="n">
        <v>16200</v>
      </c>
      <c r="N24" s="31" t="n">
        <v>1.94080864197531</v>
      </c>
      <c r="O24" s="32" t="n">
        <v>270.002776</v>
      </c>
      <c r="P24" s="32" t="n">
        <v>0.00277599999998301</v>
      </c>
      <c r="Q24" s="33" t="n">
        <v>1.80001850666667</v>
      </c>
      <c r="R24" s="37" t="n">
        <v>5406.73</v>
      </c>
      <c r="S24" s="35" t="n">
        <v>4069.104998</v>
      </c>
      <c r="T24" s="35"/>
      <c r="U24" s="74"/>
      <c r="V24" s="28" t="n">
        <v>0</v>
      </c>
      <c r="W24" s="36" t="n">
        <v>4069.104998</v>
      </c>
      <c r="X24" s="28" t="n">
        <v>4050</v>
      </c>
      <c r="Y24" s="37" t="n">
        <v>19.1049980000007</v>
      </c>
      <c r="Z24" s="38" t="n">
        <v>0.00471728345679034</v>
      </c>
      <c r="AA24" s="38" t="n">
        <v>0.00471728345679034</v>
      </c>
      <c r="AB24" s="75" t="s">
        <v>28</v>
      </c>
    </row>
    <row r="25" customFormat="false" ht="16" hidden="false" customHeight="false" outlineLevel="0" collapsed="false">
      <c r="A25" s="19" t="s">
        <v>560</v>
      </c>
      <c r="B25" s="20" t="n">
        <v>270</v>
      </c>
      <c r="C25" s="34" t="n">
        <v>350.56</v>
      </c>
      <c r="D25" s="69" t="n">
        <v>0.7702</v>
      </c>
      <c r="E25" s="23" t="n">
        <v>0.310000874666667</v>
      </c>
      <c r="F25" s="38" t="n">
        <v>0.313296296296296</v>
      </c>
      <c r="G25" s="25" t="n">
        <v>354.59</v>
      </c>
      <c r="H25" s="70" t="n">
        <v>84.59</v>
      </c>
      <c r="I25" s="27" t="s">
        <v>26</v>
      </c>
      <c r="J25" s="28" t="s">
        <v>561</v>
      </c>
      <c r="K25" s="71" t="n">
        <v>43507</v>
      </c>
      <c r="L25" s="72" t="n">
        <v>43559</v>
      </c>
      <c r="M25" s="73" t="n">
        <v>14310</v>
      </c>
      <c r="N25" s="31" t="n">
        <v>2.15760656883298</v>
      </c>
      <c r="O25" s="32" t="n">
        <v>270.001312</v>
      </c>
      <c r="P25" s="32" t="n">
        <v>0.00131199999998444</v>
      </c>
      <c r="Q25" s="33" t="n">
        <v>1.80000874666667</v>
      </c>
      <c r="R25" s="37" t="n">
        <v>5757.29</v>
      </c>
      <c r="S25" s="35" t="n">
        <v>4434.264758</v>
      </c>
      <c r="T25" s="35"/>
      <c r="U25" s="74"/>
      <c r="V25" s="28" t="n">
        <v>0</v>
      </c>
      <c r="W25" s="36" t="n">
        <v>4434.264758</v>
      </c>
      <c r="X25" s="28" t="n">
        <v>4320</v>
      </c>
      <c r="Y25" s="37" t="n">
        <v>114.264758</v>
      </c>
      <c r="Z25" s="38" t="n">
        <v>0.0264501754629631</v>
      </c>
      <c r="AA25" s="38" t="n">
        <v>0.0264501754629631</v>
      </c>
      <c r="AB25" s="75" t="s">
        <v>28</v>
      </c>
    </row>
    <row r="26" customFormat="false" ht="16" hidden="false" customHeight="false" outlineLevel="0" collapsed="false">
      <c r="A26" s="19" t="s">
        <v>562</v>
      </c>
      <c r="B26" s="20" t="n">
        <v>120</v>
      </c>
      <c r="C26" s="34" t="n">
        <v>154.58</v>
      </c>
      <c r="D26" s="69" t="n">
        <v>0.7763</v>
      </c>
      <c r="E26" s="23" t="n">
        <v>0.210000302666667</v>
      </c>
      <c r="F26" s="38" t="n">
        <v>0.214333333333333</v>
      </c>
      <c r="G26" s="25" t="n">
        <v>145.72</v>
      </c>
      <c r="H26" s="70" t="n">
        <v>25.72</v>
      </c>
      <c r="I26" s="27" t="s">
        <v>26</v>
      </c>
      <c r="J26" s="28" t="s">
        <v>563</v>
      </c>
      <c r="K26" s="71" t="n">
        <v>43508</v>
      </c>
      <c r="L26" s="72" t="n">
        <v>43531</v>
      </c>
      <c r="M26" s="73" t="n">
        <v>2880</v>
      </c>
      <c r="N26" s="31" t="n">
        <v>3.25965277777778</v>
      </c>
      <c r="O26" s="32" t="n">
        <v>120.000454</v>
      </c>
      <c r="P26" s="32" t="n">
        <v>0.000454000000004839</v>
      </c>
      <c r="Q26" s="33" t="n">
        <v>0.800003026666667</v>
      </c>
      <c r="R26" s="37" t="n">
        <v>5911.87</v>
      </c>
      <c r="S26" s="35" t="n">
        <v>4589.384681</v>
      </c>
      <c r="T26" s="35"/>
      <c r="U26" s="74"/>
      <c r="V26" s="28" t="n">
        <v>0</v>
      </c>
      <c r="W26" s="36" t="n">
        <v>4589.384681</v>
      </c>
      <c r="X26" s="28" t="n">
        <v>4440</v>
      </c>
      <c r="Y26" s="37" t="n">
        <v>149.384681</v>
      </c>
      <c r="Z26" s="38" t="n">
        <v>0.0336451984234236</v>
      </c>
      <c r="AA26" s="38" t="n">
        <v>0.0336451984234236</v>
      </c>
      <c r="AB26" s="75" t="s">
        <v>28</v>
      </c>
    </row>
    <row r="27" customFormat="false" ht="16" hidden="false" customHeight="false" outlineLevel="0" collapsed="false">
      <c r="A27" s="19" t="s">
        <v>564</v>
      </c>
      <c r="B27" s="20" t="n">
        <v>120</v>
      </c>
      <c r="C27" s="34" t="n">
        <v>152.23</v>
      </c>
      <c r="D27" s="69" t="n">
        <v>0.7883</v>
      </c>
      <c r="E27" s="23" t="n">
        <v>0.210001939333333</v>
      </c>
      <c r="F27" s="38" t="n">
        <v>0.21025</v>
      </c>
      <c r="G27" s="25" t="n">
        <v>145.23</v>
      </c>
      <c r="H27" s="70" t="n">
        <v>25.23</v>
      </c>
      <c r="I27" s="27" t="s">
        <v>26</v>
      </c>
      <c r="J27" s="28" t="s">
        <v>565</v>
      </c>
      <c r="K27" s="71" t="n">
        <v>43509</v>
      </c>
      <c r="L27" s="72" t="n">
        <v>43543</v>
      </c>
      <c r="M27" s="73" t="n">
        <v>4200</v>
      </c>
      <c r="N27" s="31" t="n">
        <v>2.19260714285714</v>
      </c>
      <c r="O27" s="32" t="n">
        <v>120.002909</v>
      </c>
      <c r="P27" s="32" t="n">
        <v>0.00290899999998828</v>
      </c>
      <c r="Q27" s="33" t="n">
        <v>0.800019393333333</v>
      </c>
      <c r="R27" s="37" t="n">
        <v>6064.1</v>
      </c>
      <c r="S27" s="35" t="n">
        <v>4780.33003</v>
      </c>
      <c r="T27" s="35"/>
      <c r="U27" s="74"/>
      <c r="V27" s="28" t="n">
        <v>0</v>
      </c>
      <c r="W27" s="36" t="n">
        <v>4780.33003</v>
      </c>
      <c r="X27" s="28" t="n">
        <v>4560</v>
      </c>
      <c r="Y27" s="37" t="n">
        <v>220.33003</v>
      </c>
      <c r="Z27" s="38" t="n">
        <v>0.0483179890350878</v>
      </c>
      <c r="AA27" s="38" t="n">
        <v>0.0483179890350878</v>
      </c>
      <c r="AB27" s="75" t="s">
        <v>28</v>
      </c>
    </row>
    <row r="28" customFormat="false" ht="16" hidden="false" customHeight="false" outlineLevel="0" collapsed="false">
      <c r="A28" s="19" t="s">
        <v>566</v>
      </c>
      <c r="B28" s="20" t="n">
        <v>120</v>
      </c>
      <c r="C28" s="34" t="n">
        <v>151.59</v>
      </c>
      <c r="D28" s="69" t="n">
        <v>0.7916</v>
      </c>
      <c r="E28" s="23" t="n">
        <v>0.209999096</v>
      </c>
      <c r="F28" s="38" t="n">
        <v>0.219166666666667</v>
      </c>
      <c r="G28" s="25" t="n">
        <v>146.3</v>
      </c>
      <c r="H28" s="70" t="n">
        <v>26.3</v>
      </c>
      <c r="I28" s="27" t="s">
        <v>26</v>
      </c>
      <c r="J28" s="28" t="s">
        <v>567</v>
      </c>
      <c r="K28" s="71" t="n">
        <v>43510</v>
      </c>
      <c r="L28" s="72" t="n">
        <v>43545</v>
      </c>
      <c r="M28" s="73" t="n">
        <v>4320</v>
      </c>
      <c r="N28" s="31" t="n">
        <v>2.22210648148148</v>
      </c>
      <c r="O28" s="32" t="n">
        <v>119.998644</v>
      </c>
      <c r="P28" s="32" t="n">
        <v>-0.00135600000000125</v>
      </c>
      <c r="Q28" s="33" t="n">
        <v>0.79999096</v>
      </c>
      <c r="R28" s="37" t="n">
        <v>6215.69</v>
      </c>
      <c r="S28" s="35" t="n">
        <v>4920.340204</v>
      </c>
      <c r="T28" s="35"/>
      <c r="U28" s="74"/>
      <c r="V28" s="28" t="n">
        <v>0</v>
      </c>
      <c r="W28" s="36" t="n">
        <v>4920.340204</v>
      </c>
      <c r="X28" s="28" t="n">
        <v>4680</v>
      </c>
      <c r="Y28" s="37" t="n">
        <v>240.340204</v>
      </c>
      <c r="Z28" s="38" t="n">
        <v>0.0513547444444444</v>
      </c>
      <c r="AA28" s="38" t="n">
        <v>0.0513547444444444</v>
      </c>
      <c r="AB28" s="75" t="s">
        <v>28</v>
      </c>
    </row>
    <row r="29" customFormat="false" ht="16" hidden="false" customHeight="false" outlineLevel="0" collapsed="false">
      <c r="A29" s="19" t="s">
        <v>568</v>
      </c>
      <c r="B29" s="20" t="n">
        <v>120</v>
      </c>
      <c r="C29" s="34" t="n">
        <v>152.56</v>
      </c>
      <c r="D29" s="69" t="n">
        <v>0.7866</v>
      </c>
      <c r="E29" s="23" t="n">
        <v>0.210002464</v>
      </c>
      <c r="F29" s="38" t="n">
        <v>0.212833333333333</v>
      </c>
      <c r="G29" s="25" t="n">
        <v>145.54</v>
      </c>
      <c r="H29" s="70" t="n">
        <v>25.54</v>
      </c>
      <c r="I29" s="27" t="s">
        <v>26</v>
      </c>
      <c r="J29" s="28" t="s">
        <v>569</v>
      </c>
      <c r="K29" s="71" t="n">
        <v>43511</v>
      </c>
      <c r="L29" s="72" t="n">
        <v>43543</v>
      </c>
      <c r="M29" s="73" t="n">
        <v>3960</v>
      </c>
      <c r="N29" s="31" t="n">
        <v>2.35406565656566</v>
      </c>
      <c r="O29" s="32" t="n">
        <v>120.003696</v>
      </c>
      <c r="P29" s="32" t="n">
        <v>0.00369599999999082</v>
      </c>
      <c r="Q29" s="33" t="n">
        <v>0.80002464</v>
      </c>
      <c r="R29" s="37" t="n">
        <v>6368.25</v>
      </c>
      <c r="S29" s="35" t="n">
        <v>5009.26545</v>
      </c>
      <c r="T29" s="35"/>
      <c r="U29" s="74"/>
      <c r="V29" s="28" t="n">
        <v>0</v>
      </c>
      <c r="W29" s="36" t="n">
        <v>5009.26545</v>
      </c>
      <c r="X29" s="28" t="n">
        <v>4800</v>
      </c>
      <c r="Y29" s="37" t="n">
        <v>209.265450000001</v>
      </c>
      <c r="Z29" s="38" t="n">
        <v>0.0435969687500002</v>
      </c>
      <c r="AA29" s="38" t="n">
        <v>0.0435969687500002</v>
      </c>
      <c r="AB29" s="75" t="s">
        <v>28</v>
      </c>
    </row>
    <row r="30" customFormat="false" ht="16" hidden="false" customHeight="false" outlineLevel="0" collapsed="false">
      <c r="A30" s="19" t="s">
        <v>570</v>
      </c>
      <c r="B30" s="20" t="n">
        <v>120</v>
      </c>
      <c r="C30" s="34" t="n">
        <v>147.64</v>
      </c>
      <c r="D30" s="69" t="n">
        <v>0.8128</v>
      </c>
      <c r="E30" s="23" t="n">
        <v>0.210001194666667</v>
      </c>
      <c r="F30" s="38" t="n">
        <v>0.22125</v>
      </c>
      <c r="G30" s="25" t="n">
        <v>146.55</v>
      </c>
      <c r="H30" s="70" t="n">
        <v>26.55</v>
      </c>
      <c r="I30" s="27" t="s">
        <v>26</v>
      </c>
      <c r="J30" s="28" t="s">
        <v>571</v>
      </c>
      <c r="K30" s="71" t="n">
        <v>43514</v>
      </c>
      <c r="L30" s="72" t="n">
        <v>43556</v>
      </c>
      <c r="M30" s="73" t="n">
        <v>5160</v>
      </c>
      <c r="N30" s="31" t="n">
        <v>1.8780523255814</v>
      </c>
      <c r="O30" s="32" t="n">
        <v>120.001792</v>
      </c>
      <c r="P30" s="32" t="n">
        <v>0.00179199999998048</v>
      </c>
      <c r="Q30" s="33" t="n">
        <v>0.800011946666667</v>
      </c>
      <c r="R30" s="37" t="n">
        <v>6515.89</v>
      </c>
      <c r="S30" s="35" t="n">
        <v>5296.115392</v>
      </c>
      <c r="T30" s="35"/>
      <c r="U30" s="74"/>
      <c r="V30" s="28" t="n">
        <v>0</v>
      </c>
      <c r="W30" s="36" t="n">
        <v>5296.115392</v>
      </c>
      <c r="X30" s="28" t="n">
        <v>4920</v>
      </c>
      <c r="Y30" s="37" t="n">
        <v>376.115392000001</v>
      </c>
      <c r="Z30" s="38" t="n">
        <v>0.0764462178861789</v>
      </c>
      <c r="AA30" s="38" t="n">
        <v>0.0764462178861789</v>
      </c>
      <c r="AB30" s="75" t="s">
        <v>28</v>
      </c>
    </row>
    <row r="31" customFormat="false" ht="16" hidden="false" customHeight="false" outlineLevel="0" collapsed="false">
      <c r="A31" s="19" t="s">
        <v>572</v>
      </c>
      <c r="B31" s="20" t="n">
        <v>105</v>
      </c>
      <c r="C31" s="34" t="n">
        <v>129.06</v>
      </c>
      <c r="D31" s="69" t="n">
        <v>0.8136</v>
      </c>
      <c r="E31" s="23" t="n">
        <v>0.200002144</v>
      </c>
      <c r="F31" s="38" t="n">
        <v>0.220190476190476</v>
      </c>
      <c r="G31" s="25" t="n">
        <v>128.12</v>
      </c>
      <c r="H31" s="70" t="n">
        <v>23.12</v>
      </c>
      <c r="I31" s="27" t="s">
        <v>26</v>
      </c>
      <c r="J31" s="28" t="s">
        <v>573</v>
      </c>
      <c r="K31" s="71" t="n">
        <v>43515</v>
      </c>
      <c r="L31" s="72" t="n">
        <v>43556</v>
      </c>
      <c r="M31" s="73" t="n">
        <v>4410</v>
      </c>
      <c r="N31" s="31" t="n">
        <v>1.91356009070295</v>
      </c>
      <c r="O31" s="32" t="n">
        <v>105.003216</v>
      </c>
      <c r="P31" s="32" t="n">
        <v>0.00321599999999478</v>
      </c>
      <c r="Q31" s="33" t="n">
        <v>0.70002144</v>
      </c>
      <c r="R31" s="37" t="n">
        <v>6644.95</v>
      </c>
      <c r="S31" s="35" t="n">
        <v>5406.33132</v>
      </c>
      <c r="T31" s="35"/>
      <c r="U31" s="74"/>
      <c r="V31" s="28" t="n">
        <v>0</v>
      </c>
      <c r="W31" s="36" t="n">
        <v>5406.33132</v>
      </c>
      <c r="X31" s="28" t="n">
        <v>5025</v>
      </c>
      <c r="Y31" s="37" t="n">
        <v>381.331320000001</v>
      </c>
      <c r="Z31" s="38" t="n">
        <v>0.0758868298507465</v>
      </c>
      <c r="AA31" s="38" t="n">
        <v>0.0758868298507465</v>
      </c>
      <c r="AB31" s="75" t="s">
        <v>28</v>
      </c>
    </row>
    <row r="32" customFormat="false" ht="16" hidden="false" customHeight="false" outlineLevel="0" collapsed="false">
      <c r="A32" s="19" t="s">
        <v>574</v>
      </c>
      <c r="B32" s="20" t="n">
        <v>105</v>
      </c>
      <c r="C32" s="34" t="n">
        <v>129.04</v>
      </c>
      <c r="D32" s="69" t="n">
        <v>0.8137</v>
      </c>
      <c r="E32" s="23" t="n">
        <v>0.199999898666667</v>
      </c>
      <c r="F32" s="38" t="n">
        <v>0.22</v>
      </c>
      <c r="G32" s="25" t="n">
        <v>128.1</v>
      </c>
      <c r="H32" s="70" t="n">
        <v>23.1</v>
      </c>
      <c r="I32" s="27" t="s">
        <v>26</v>
      </c>
      <c r="J32" s="28" t="s">
        <v>575</v>
      </c>
      <c r="K32" s="71" t="n">
        <v>43516</v>
      </c>
      <c r="L32" s="72" t="n">
        <v>43556</v>
      </c>
      <c r="M32" s="73" t="n">
        <v>4305</v>
      </c>
      <c r="N32" s="31" t="n">
        <v>1.95853658536585</v>
      </c>
      <c r="O32" s="32" t="n">
        <v>104.999848</v>
      </c>
      <c r="P32" s="32" t="n">
        <v>-0.000152000000014141</v>
      </c>
      <c r="Q32" s="33" t="n">
        <v>0.699998986666667</v>
      </c>
      <c r="R32" s="37" t="n">
        <v>6773.99</v>
      </c>
      <c r="S32" s="35" t="n">
        <v>5511.995663</v>
      </c>
      <c r="T32" s="35"/>
      <c r="U32" s="74"/>
      <c r="V32" s="28" t="n">
        <v>0</v>
      </c>
      <c r="W32" s="36" t="n">
        <v>5511.995663</v>
      </c>
      <c r="X32" s="28" t="n">
        <v>5130</v>
      </c>
      <c r="Y32" s="37" t="n">
        <v>381.995663000001</v>
      </c>
      <c r="Z32" s="38" t="n">
        <v>0.0744630922027294</v>
      </c>
      <c r="AA32" s="38" t="n">
        <v>0.0744630922027294</v>
      </c>
      <c r="AB32" s="75" t="s">
        <v>28</v>
      </c>
    </row>
    <row r="33" customFormat="false" ht="16" hidden="false" customHeight="false" outlineLevel="0" collapsed="false">
      <c r="A33" s="19" t="s">
        <v>576</v>
      </c>
      <c r="B33" s="20" t="n">
        <v>105</v>
      </c>
      <c r="C33" s="34" t="n">
        <v>129.26</v>
      </c>
      <c r="D33" s="69" t="n">
        <v>0.8123</v>
      </c>
      <c r="E33" s="23" t="n">
        <v>0.199998598666667</v>
      </c>
      <c r="F33" s="38" t="n">
        <v>0.222095238095238</v>
      </c>
      <c r="G33" s="25" t="n">
        <v>128.32</v>
      </c>
      <c r="H33" s="70" t="n">
        <v>23.32</v>
      </c>
      <c r="I33" s="27" t="s">
        <v>26</v>
      </c>
      <c r="J33" s="28" t="s">
        <v>577</v>
      </c>
      <c r="K33" s="71" t="n">
        <v>43517</v>
      </c>
      <c r="L33" s="72" t="n">
        <v>43556</v>
      </c>
      <c r="M33" s="73" t="n">
        <v>4200</v>
      </c>
      <c r="N33" s="31" t="n">
        <v>2.02661904761905</v>
      </c>
      <c r="O33" s="32" t="n">
        <v>104.997898</v>
      </c>
      <c r="P33" s="32" t="n">
        <v>-0.00210200000000782</v>
      </c>
      <c r="Q33" s="33" t="n">
        <v>0.699985986666667</v>
      </c>
      <c r="R33" s="37" t="n">
        <v>6903.25</v>
      </c>
      <c r="S33" s="35" t="n">
        <v>5607.509975</v>
      </c>
      <c r="T33" s="35"/>
      <c r="U33" s="74"/>
      <c r="V33" s="28" t="n">
        <v>0</v>
      </c>
      <c r="W33" s="36" t="n">
        <v>5607.509975</v>
      </c>
      <c r="X33" s="28" t="n">
        <v>5235</v>
      </c>
      <c r="Y33" s="37" t="n">
        <v>372.509975000002</v>
      </c>
      <c r="Z33" s="38" t="n">
        <v>0.0711575883476603</v>
      </c>
      <c r="AA33" s="38" t="n">
        <v>0.0711575883476603</v>
      </c>
      <c r="AB33" s="75" t="s">
        <v>28</v>
      </c>
    </row>
    <row r="34" customFormat="false" ht="16" hidden="false" customHeight="false" outlineLevel="0" collapsed="false">
      <c r="A34" s="19" t="s">
        <v>578</v>
      </c>
      <c r="B34" s="20" t="n">
        <v>105</v>
      </c>
      <c r="C34" s="34" t="n">
        <v>126.26</v>
      </c>
      <c r="D34" s="69" t="n">
        <v>0.8316</v>
      </c>
      <c r="E34" s="23" t="n">
        <v>0.199998544</v>
      </c>
      <c r="F34" s="38" t="n">
        <v>0.209238095238095</v>
      </c>
      <c r="G34" s="25" t="n">
        <v>126.97</v>
      </c>
      <c r="H34" s="70" t="n">
        <v>21.97</v>
      </c>
      <c r="I34" s="27" t="s">
        <v>26</v>
      </c>
      <c r="J34" s="28" t="s">
        <v>579</v>
      </c>
      <c r="K34" s="71" t="n">
        <v>43518</v>
      </c>
      <c r="L34" s="72" t="n">
        <v>43558</v>
      </c>
      <c r="M34" s="73" t="n">
        <v>4305</v>
      </c>
      <c r="N34" s="31" t="n">
        <v>1.8627293844367</v>
      </c>
      <c r="O34" s="32" t="n">
        <v>104.997816</v>
      </c>
      <c r="P34" s="32" t="n">
        <v>-0.00218399999999974</v>
      </c>
      <c r="Q34" s="33" t="n">
        <v>0.69998544</v>
      </c>
      <c r="R34" s="37" t="n">
        <v>7029.51</v>
      </c>
      <c r="S34" s="35" t="n">
        <v>5845.740516</v>
      </c>
      <c r="T34" s="35"/>
      <c r="U34" s="74"/>
      <c r="V34" s="36" t="n">
        <v>0</v>
      </c>
      <c r="W34" s="36" t="n">
        <v>5845.740516</v>
      </c>
      <c r="X34" s="28" t="n">
        <v>5340</v>
      </c>
      <c r="Y34" s="37" t="n">
        <v>505.740516000002</v>
      </c>
      <c r="Z34" s="38" t="n">
        <v>0.0947079617977531</v>
      </c>
      <c r="AA34" s="38" t="n">
        <v>0.0947079617977531</v>
      </c>
      <c r="AB34" s="75" t="s">
        <v>28</v>
      </c>
    </row>
    <row r="35" customFormat="false" ht="16" hidden="false" customHeight="false" outlineLevel="0" collapsed="false">
      <c r="A35" s="19" t="s">
        <v>580</v>
      </c>
      <c r="B35" s="20" t="n">
        <v>500</v>
      </c>
      <c r="C35" s="34" t="n">
        <v>587.89</v>
      </c>
      <c r="D35" s="69" t="n">
        <v>0.8505</v>
      </c>
      <c r="E35" s="23" t="n">
        <v>0.03</v>
      </c>
      <c r="F35" s="38" t="n">
        <v>0.0345999999999999</v>
      </c>
      <c r="G35" s="25" t="n">
        <v>517.3</v>
      </c>
      <c r="H35" s="70" t="n">
        <v>17.3</v>
      </c>
      <c r="I35" s="27" t="s">
        <v>26</v>
      </c>
      <c r="J35" s="28" t="s">
        <v>581</v>
      </c>
      <c r="K35" s="71" t="n">
        <v>43594</v>
      </c>
      <c r="L35" s="72" t="n">
        <v>43595</v>
      </c>
      <c r="M35" s="73" t="n">
        <v>1000</v>
      </c>
      <c r="N35" s="31" t="n">
        <v>6.31449999999998</v>
      </c>
      <c r="O35" s="32" t="n">
        <v>500.000445</v>
      </c>
      <c r="P35" s="32" t="n">
        <v>0.000445000000013351</v>
      </c>
      <c r="Q35" s="33" t="n">
        <v>0</v>
      </c>
      <c r="R35" s="37" t="n">
        <v>7029.51</v>
      </c>
      <c r="S35" s="35" t="n">
        <v>5978.598255</v>
      </c>
      <c r="T35" s="35" t="n">
        <v>587.89</v>
      </c>
      <c r="U35" s="74" t="n">
        <v>517.3</v>
      </c>
      <c r="V35" s="36" t="n">
        <v>517.3</v>
      </c>
      <c r="W35" s="36" t="n">
        <v>6495.898255</v>
      </c>
      <c r="X35" s="28" t="n">
        <v>5840</v>
      </c>
      <c r="Y35" s="37" t="n">
        <v>655.898255000002</v>
      </c>
      <c r="Z35" s="38" t="n">
        <v>0.112311345034247</v>
      </c>
      <c r="AA35" s="38" t="n">
        <v>0.12322660585793</v>
      </c>
      <c r="AB35" s="75" t="s">
        <v>28</v>
      </c>
    </row>
    <row r="36" customFormat="false" ht="16" hidden="false" customHeight="false" outlineLevel="0" collapsed="false">
      <c r="A36" s="43" t="s">
        <v>582</v>
      </c>
      <c r="B36" s="0" t="n">
        <v>105</v>
      </c>
      <c r="C36" s="76" t="n">
        <v>108.14</v>
      </c>
      <c r="D36" s="77" t="n">
        <v>0.9705</v>
      </c>
      <c r="E36" s="46" t="n">
        <f aca="false">10%*Q36+13%</f>
        <v>0.19996658</v>
      </c>
      <c r="F36" s="38" t="n">
        <f aca="false">IF(G36="",($F$1*C36-B36)/B36,H36/B36)</f>
        <v>0.0635826476190476</v>
      </c>
      <c r="G36" s="3"/>
      <c r="H36" s="78" t="n">
        <f aca="false">IF(G36="",$F$1*C36-B36,G36-B36)</f>
        <v>6.67617799999999</v>
      </c>
      <c r="I36" s="0" t="s">
        <v>95</v>
      </c>
      <c r="J36" s="47" t="s">
        <v>96</v>
      </c>
      <c r="K36" s="79" t="n">
        <f aca="false">DATE(MID(J36,1,4),MID(J36,5,2),MID(J36,7,2))</f>
        <v>43521</v>
      </c>
      <c r="L36" s="80" t="str">
        <f aca="true">IF(LEN(J36) &gt; 15,DATE(MID(J36,12,4),MID(J36,16,2),MID(J36,18,2)),TEXT(TODAY(),"yyyy/m/d"))</f>
        <v>2020/1/2</v>
      </c>
      <c r="M36" s="61" t="n">
        <f aca="false">(L36-K36+1)*B36</f>
        <v>32760</v>
      </c>
      <c r="N36" s="81" t="n">
        <f aca="false">H36/M36*365</f>
        <v>0.074383546092796</v>
      </c>
      <c r="O36" s="49" t="n">
        <f aca="false">D36*C36</f>
        <v>104.94987</v>
      </c>
      <c r="P36" s="49" t="n">
        <f aca="false">O36-B36</f>
        <v>-0.0501299999999958</v>
      </c>
      <c r="Q36" s="50" t="n">
        <f aca="false">O36/150</f>
        <v>0.6996658</v>
      </c>
      <c r="R36" s="51" t="n">
        <f aca="false">R35+C36-T36</f>
        <v>7137.65</v>
      </c>
      <c r="S36" s="52" t="n">
        <f aca="false">R36*D36</f>
        <v>6927.089325</v>
      </c>
      <c r="T36" s="52"/>
      <c r="U36" s="82"/>
      <c r="V36" s="53" t="n">
        <f aca="false">U36+V35</f>
        <v>517.3</v>
      </c>
      <c r="W36" s="53" t="n">
        <f aca="false">S36+V36</f>
        <v>7444.389325</v>
      </c>
      <c r="X36" s="1" t="n">
        <f aca="false">X35+B36</f>
        <v>5945</v>
      </c>
      <c r="Y36" s="51" t="n">
        <f aca="false">W36-X36</f>
        <v>1499.389325</v>
      </c>
      <c r="Z36" s="54" t="n">
        <f aca="false">W36/X36-1</f>
        <v>0.252210147182507</v>
      </c>
      <c r="AA36" s="54" t="n">
        <f aca="false">S36/(X36-V36)-1</f>
        <v>0.276247641726699</v>
      </c>
      <c r="AB36" s="55" t="n">
        <f aca="false">IF(E36-F36&lt;0,"达成",E36-F36)</f>
        <v>0.136383932380952</v>
      </c>
    </row>
    <row r="37" customFormat="false" ht="16" hidden="false" customHeight="false" outlineLevel="0" collapsed="false">
      <c r="A37" s="43" t="s">
        <v>583</v>
      </c>
      <c r="B37" s="0" t="n">
        <v>90</v>
      </c>
      <c r="C37" s="76" t="n">
        <v>92.8</v>
      </c>
      <c r="D37" s="77" t="n">
        <v>0.9693</v>
      </c>
      <c r="E37" s="46" t="n">
        <f aca="false">10%*Q37+13%</f>
        <v>0.18996736</v>
      </c>
      <c r="F37" s="38" t="n">
        <f aca="false">IF(G37="",($F$1*C37-B37)/B37,H37/B37)</f>
        <v>0.0648284444444444</v>
      </c>
      <c r="G37" s="3"/>
      <c r="H37" s="78" t="n">
        <f aca="false">IF(G37="",$F$1*C37-B37,G37-B37)</f>
        <v>5.83456</v>
      </c>
      <c r="I37" s="0" t="s">
        <v>95</v>
      </c>
      <c r="J37" s="47" t="s">
        <v>98</v>
      </c>
      <c r="K37" s="79" t="n">
        <f aca="false">DATE(MID(J37,1,4),MID(J37,5,2),MID(J37,7,2))</f>
        <v>43522</v>
      </c>
      <c r="L37" s="80" t="str">
        <f aca="true">IF(LEN(J37) &gt; 15,DATE(MID(J37,12,4),MID(J37,16,2),MID(J37,18,2)),TEXT(TODAY(),"yyyy/m/d"))</f>
        <v>2020/1/2</v>
      </c>
      <c r="M37" s="61" t="n">
        <f aca="false">(L37-K37+1)*B37</f>
        <v>27990</v>
      </c>
      <c r="N37" s="81" t="n">
        <f aca="false">H37/M37*365</f>
        <v>0.0760848302965345</v>
      </c>
      <c r="O37" s="49" t="n">
        <f aca="false">D37*C37</f>
        <v>89.95104</v>
      </c>
      <c r="P37" s="49" t="n">
        <f aca="false">O37-B37</f>
        <v>-0.0489599999999939</v>
      </c>
      <c r="Q37" s="50" t="n">
        <f aca="false">O37/150</f>
        <v>0.5996736</v>
      </c>
      <c r="R37" s="51" t="n">
        <f aca="false">R36+C37-T37</f>
        <v>7230.45</v>
      </c>
      <c r="S37" s="52" t="n">
        <f aca="false">R37*D37</f>
        <v>7008.475185</v>
      </c>
      <c r="T37" s="52"/>
      <c r="U37" s="82"/>
      <c r="V37" s="53" t="n">
        <f aca="false">U37+V36</f>
        <v>517.3</v>
      </c>
      <c r="W37" s="53" t="n">
        <f aca="false">S37+V37</f>
        <v>7525.775185</v>
      </c>
      <c r="X37" s="1" t="n">
        <f aca="false">X36+B37</f>
        <v>6035</v>
      </c>
      <c r="Y37" s="51" t="n">
        <f aca="false">W37-X37</f>
        <v>1490.775185</v>
      </c>
      <c r="Z37" s="54" t="n">
        <f aca="false">W37/X37-1</f>
        <v>0.247021571665286</v>
      </c>
      <c r="AA37" s="54" t="n">
        <f aca="false">S37/(X37-V37)-1</f>
        <v>0.27018054352357</v>
      </c>
      <c r="AB37" s="55" t="n">
        <f aca="false">IF(E37-F37&lt;0,"达成",E37-F37)</f>
        <v>0.125138915555556</v>
      </c>
    </row>
    <row r="38" customFormat="false" ht="16" hidden="false" customHeight="false" outlineLevel="0" collapsed="false">
      <c r="A38" s="43" t="s">
        <v>584</v>
      </c>
      <c r="B38" s="0" t="n">
        <v>90</v>
      </c>
      <c r="C38" s="76" t="n">
        <v>93.17</v>
      </c>
      <c r="D38" s="77" t="n">
        <v>0.9655</v>
      </c>
      <c r="E38" s="46" t="n">
        <f aca="false">10%*Q38+13%</f>
        <v>0.189970423333333</v>
      </c>
      <c r="F38" s="38" t="n">
        <f aca="false">IF(G38="",($F$1*C38-B38)/B38,H38/B38)</f>
        <v>0.0690739888888888</v>
      </c>
      <c r="G38" s="3"/>
      <c r="H38" s="78" t="n">
        <f aca="false">IF(G38="",$F$1*C38-B38,G38-B38)</f>
        <v>6.21665899999999</v>
      </c>
      <c r="I38" s="0" t="s">
        <v>95</v>
      </c>
      <c r="J38" s="47" t="s">
        <v>100</v>
      </c>
      <c r="K38" s="79" t="n">
        <f aca="false">DATE(MID(J38,1,4),MID(J38,5,2),MID(J38,7,2))</f>
        <v>43523</v>
      </c>
      <c r="L38" s="80" t="str">
        <f aca="true">IF(LEN(J38) &gt; 15,DATE(MID(J38,12,4),MID(J38,16,2),MID(J38,18,2)),TEXT(TODAY(),"yyyy/m/d"))</f>
        <v>2020/1/2</v>
      </c>
      <c r="M38" s="61" t="n">
        <f aca="false">(L38-K38+1)*B38</f>
        <v>27900</v>
      </c>
      <c r="N38" s="81" t="n">
        <f aca="false">H38/M38*365</f>
        <v>0.0813290514336916</v>
      </c>
      <c r="O38" s="49" t="n">
        <f aca="false">D38*C38</f>
        <v>89.955635</v>
      </c>
      <c r="P38" s="49" t="n">
        <f aca="false">O38-B38</f>
        <v>-0.0443649999999991</v>
      </c>
      <c r="Q38" s="50" t="n">
        <f aca="false">O38/150</f>
        <v>0.599704233333333</v>
      </c>
      <c r="R38" s="51" t="n">
        <f aca="false">R37+C38-T38</f>
        <v>7323.62</v>
      </c>
      <c r="S38" s="52" t="n">
        <f aca="false">R38*D38</f>
        <v>7070.95511</v>
      </c>
      <c r="T38" s="52"/>
      <c r="U38" s="82"/>
      <c r="V38" s="53" t="n">
        <f aca="false">U38+V37</f>
        <v>517.3</v>
      </c>
      <c r="W38" s="53" t="n">
        <f aca="false">S38+V38</f>
        <v>7588.25511</v>
      </c>
      <c r="X38" s="1" t="n">
        <f aca="false">X37+B38</f>
        <v>6125</v>
      </c>
      <c r="Y38" s="51" t="n">
        <f aca="false">W38-X38</f>
        <v>1463.25511</v>
      </c>
      <c r="Z38" s="54" t="n">
        <f aca="false">W38/X38-1</f>
        <v>0.238898793469388</v>
      </c>
      <c r="AA38" s="54" t="n">
        <f aca="false">S38/(X38-V38)-1</f>
        <v>0.260936767302103</v>
      </c>
      <c r="AB38" s="55" t="n">
        <f aca="false">IF(E38-F38&lt;0,"达成",E38-F38)</f>
        <v>0.120896434444445</v>
      </c>
    </row>
    <row r="39" customFormat="false" ht="16" hidden="false" customHeight="false" outlineLevel="0" collapsed="false">
      <c r="A39" s="43" t="s">
        <v>585</v>
      </c>
      <c r="B39" s="0" t="n">
        <v>90</v>
      </c>
      <c r="C39" s="76" t="n">
        <v>93.05</v>
      </c>
      <c r="D39" s="77" t="n">
        <v>0.9667</v>
      </c>
      <c r="E39" s="46" t="n">
        <f aca="false">10%*Q39+13%</f>
        <v>0.189967623333333</v>
      </c>
      <c r="F39" s="38" t="n">
        <f aca="false">IF(G39="",($F$1*C39-B39)/B39,H39/B39)</f>
        <v>0.0676970555555555</v>
      </c>
      <c r="G39" s="3"/>
      <c r="H39" s="78" t="n">
        <f aca="false">IF(G39="",$F$1*C39-B39,G39-B39)</f>
        <v>6.09273499999999</v>
      </c>
      <c r="I39" s="0" t="s">
        <v>95</v>
      </c>
      <c r="J39" s="47" t="s">
        <v>102</v>
      </c>
      <c r="K39" s="79" t="n">
        <f aca="false">DATE(MID(J39,1,4),MID(J39,5,2),MID(J39,7,2))</f>
        <v>43524</v>
      </c>
      <c r="L39" s="80" t="str">
        <f aca="true">IF(LEN(J39) &gt; 15,DATE(MID(J39,12,4),MID(J39,16,2),MID(J39,18,2)),TEXT(TODAY(),"yyyy/m/d"))</f>
        <v>2020/1/2</v>
      </c>
      <c r="M39" s="61" t="n">
        <f aca="false">(L39-K39+1)*B39</f>
        <v>27810</v>
      </c>
      <c r="N39" s="81" t="n">
        <f aca="false">H39/M39*365</f>
        <v>0.0799657775979862</v>
      </c>
      <c r="O39" s="49" t="n">
        <f aca="false">D39*C39</f>
        <v>89.951435</v>
      </c>
      <c r="P39" s="49" t="n">
        <f aca="false">O39-B39</f>
        <v>-0.0485649999999964</v>
      </c>
      <c r="Q39" s="50" t="n">
        <f aca="false">O39/150</f>
        <v>0.599676233333333</v>
      </c>
      <c r="R39" s="51" t="n">
        <f aca="false">R38+C39-T39</f>
        <v>7416.67</v>
      </c>
      <c r="S39" s="52" t="n">
        <f aca="false">R39*D39</f>
        <v>7169.694889</v>
      </c>
      <c r="T39" s="52"/>
      <c r="U39" s="82"/>
      <c r="V39" s="53" t="n">
        <f aca="false">U39+V38</f>
        <v>517.3</v>
      </c>
      <c r="W39" s="53" t="n">
        <f aca="false">S39+V39</f>
        <v>7686.994889</v>
      </c>
      <c r="X39" s="1" t="n">
        <f aca="false">X38+B39</f>
        <v>6215</v>
      </c>
      <c r="Y39" s="51" t="n">
        <f aca="false">W39-X39</f>
        <v>1471.994889</v>
      </c>
      <c r="Z39" s="54" t="n">
        <f aca="false">W39/X39-1</f>
        <v>0.236845517135962</v>
      </c>
      <c r="AA39" s="54" t="n">
        <f aca="false">S39/(X39-V39)-1</f>
        <v>0.258348963441389</v>
      </c>
      <c r="AB39" s="55" t="n">
        <f aca="false">IF(E39-F39&lt;0,"达成",E39-F39)</f>
        <v>0.122270567777778</v>
      </c>
    </row>
    <row r="40" customFormat="false" ht="16" hidden="false" customHeight="false" outlineLevel="0" collapsed="false">
      <c r="A40" s="43" t="s">
        <v>586</v>
      </c>
      <c r="B40" s="0" t="n">
        <v>90</v>
      </c>
      <c r="C40" s="76" t="n">
        <v>92.33</v>
      </c>
      <c r="D40" s="77" t="n">
        <v>0.9743</v>
      </c>
      <c r="E40" s="46" t="n">
        <f aca="false">10%*Q40+13%</f>
        <v>0.189971412666667</v>
      </c>
      <c r="F40" s="38" t="n">
        <f aca="false">IF(G40="",($F$1*C40-B40)/B40,H40/B40)</f>
        <v>0.0594354555555555</v>
      </c>
      <c r="G40" s="3"/>
      <c r="H40" s="78" t="n">
        <f aca="false">IF(G40="",$F$1*C40-B40,G40-B40)</f>
        <v>5.34919099999999</v>
      </c>
      <c r="I40" s="0" t="s">
        <v>95</v>
      </c>
      <c r="J40" s="47" t="s">
        <v>104</v>
      </c>
      <c r="K40" s="79" t="n">
        <f aca="false">DATE(MID(J40,1,4),MID(J40,5,2),MID(J40,7,2))</f>
        <v>43525</v>
      </c>
      <c r="L40" s="80" t="str">
        <f aca="true">IF(LEN(J40) &gt; 15,DATE(MID(J40,12,4),MID(J40,16,2),MID(J40,18,2)),TEXT(TODAY(),"yyyy/m/d"))</f>
        <v>2020/1/2</v>
      </c>
      <c r="M40" s="61" t="n">
        <f aca="false">(L40-K40+1)*B40</f>
        <v>27720</v>
      </c>
      <c r="N40" s="81" t="n">
        <f aca="false">H40/M40*365</f>
        <v>0.0704348742784991</v>
      </c>
      <c r="O40" s="49" t="n">
        <f aca="false">D40*C40</f>
        <v>89.957119</v>
      </c>
      <c r="P40" s="49" t="n">
        <f aca="false">O40-B40</f>
        <v>-0.0428809999999942</v>
      </c>
      <c r="Q40" s="50" t="n">
        <f aca="false">O40/150</f>
        <v>0.599714126666667</v>
      </c>
      <c r="R40" s="51" t="n">
        <f aca="false">R39+C40-T40</f>
        <v>7509</v>
      </c>
      <c r="S40" s="52" t="n">
        <f aca="false">R40*D40</f>
        <v>7316.0187</v>
      </c>
      <c r="T40" s="52"/>
      <c r="U40" s="82"/>
      <c r="V40" s="53" t="n">
        <f aca="false">U40+V39</f>
        <v>517.3</v>
      </c>
      <c r="W40" s="53" t="n">
        <f aca="false">S40+V40</f>
        <v>7833.3187</v>
      </c>
      <c r="X40" s="1" t="n">
        <f aca="false">X39+B40</f>
        <v>6305</v>
      </c>
      <c r="Y40" s="51" t="n">
        <f aca="false">W40-X40</f>
        <v>1528.3187</v>
      </c>
      <c r="Z40" s="54" t="n">
        <f aca="false">W40/X40-1</f>
        <v>0.242397890563046</v>
      </c>
      <c r="AA40" s="54" t="n">
        <f aca="false">S40/(X40-V40)-1</f>
        <v>0.264063220277486</v>
      </c>
      <c r="AB40" s="55" t="n">
        <f aca="false">IF(E40-F40&lt;0,"达成",E40-F40)</f>
        <v>0.130535957111111</v>
      </c>
    </row>
    <row r="41" customFormat="false" ht="16" hidden="false" customHeight="false" outlineLevel="0" collapsed="false">
      <c r="A41" s="43" t="s">
        <v>587</v>
      </c>
      <c r="B41" s="0" t="n">
        <v>135</v>
      </c>
      <c r="C41" s="76" t="n">
        <v>136.19</v>
      </c>
      <c r="D41" s="77" t="n">
        <v>0.9908</v>
      </c>
      <c r="E41" s="46" t="n">
        <f aca="false">10%*Q41+13%</f>
        <v>0.219958034666667</v>
      </c>
      <c r="F41" s="38" t="n">
        <f aca="false">IF(G41="",($F$1*C41-B41)/B41,H41/B41)</f>
        <v>0.0418030592592591</v>
      </c>
      <c r="G41" s="3"/>
      <c r="H41" s="78" t="n">
        <f aca="false">IF(G41="",$F$1*C41-B41,G41-B41)</f>
        <v>5.64341299999998</v>
      </c>
      <c r="I41" s="0" t="s">
        <v>95</v>
      </c>
      <c r="J41" s="47" t="s">
        <v>106</v>
      </c>
      <c r="K41" s="79" t="n">
        <f aca="false">DATE(MID(J41,1,4),MID(J41,5,2),MID(J41,7,2))</f>
        <v>43528</v>
      </c>
      <c r="L41" s="80" t="str">
        <f aca="true">IF(LEN(J41) &gt; 15,DATE(MID(J41,12,4),MID(J41,16,2),MID(J41,18,2)),TEXT(TODAY(),"yyyy/m/d"))</f>
        <v>2020/1/2</v>
      </c>
      <c r="M41" s="61" t="n">
        <f aca="false">(L41-K41+1)*B41</f>
        <v>41175</v>
      </c>
      <c r="N41" s="81" t="n">
        <f aca="false">H41/M41*365</f>
        <v>0.0500266119004248</v>
      </c>
      <c r="O41" s="49" t="n">
        <f aca="false">D41*C41</f>
        <v>134.937052</v>
      </c>
      <c r="P41" s="49" t="n">
        <f aca="false">O41-B41</f>
        <v>-0.0629479999999774</v>
      </c>
      <c r="Q41" s="50" t="n">
        <f aca="false">O41/150</f>
        <v>0.899580346666667</v>
      </c>
      <c r="R41" s="51" t="n">
        <f aca="false">R40+C41-T41</f>
        <v>7645.19</v>
      </c>
      <c r="S41" s="52" t="n">
        <f aca="false">R41*D41</f>
        <v>7574.854252</v>
      </c>
      <c r="T41" s="52"/>
      <c r="U41" s="82"/>
      <c r="V41" s="53" t="n">
        <f aca="false">U41+V40</f>
        <v>517.3</v>
      </c>
      <c r="W41" s="53" t="n">
        <f aca="false">S41+V41</f>
        <v>8092.154252</v>
      </c>
      <c r="X41" s="1" t="n">
        <f aca="false">X40+B41</f>
        <v>6440</v>
      </c>
      <c r="Y41" s="51" t="n">
        <f aca="false">W41-X41</f>
        <v>1652.154252</v>
      </c>
      <c r="Z41" s="54" t="n">
        <f aca="false">W41/X41-1</f>
        <v>0.256545691304348</v>
      </c>
      <c r="AA41" s="54" t="n">
        <f aca="false">S41/(X41-V41)-1</f>
        <v>0.278952885001773</v>
      </c>
      <c r="AB41" s="55" t="n">
        <f aca="false">IF(E41-F41&lt;0,"达成",E41-F41)</f>
        <v>0.178154975407408</v>
      </c>
    </row>
    <row r="42" customFormat="false" ht="16" hidden="false" customHeight="false" outlineLevel="0" collapsed="false">
      <c r="A42" s="43" t="s">
        <v>588</v>
      </c>
      <c r="B42" s="0" t="n">
        <v>135</v>
      </c>
      <c r="C42" s="76" t="n">
        <v>132.86</v>
      </c>
      <c r="D42" s="77" t="n">
        <v>1.0156</v>
      </c>
      <c r="E42" s="46" t="n">
        <f aca="false">10%*Q42+13%</f>
        <v>0.219955077333333</v>
      </c>
      <c r="F42" s="38" t="n">
        <f aca="false">IF(G42="",($F$1*C42-B42)/B42,H42/B42)</f>
        <v>0.0163297925925926</v>
      </c>
      <c r="G42" s="3"/>
      <c r="H42" s="78" t="n">
        <f aca="false">IF(G42="",$F$1*C42-B42,G42-B42)</f>
        <v>2.204522</v>
      </c>
      <c r="I42" s="0" t="s">
        <v>95</v>
      </c>
      <c r="J42" s="47" t="s">
        <v>108</v>
      </c>
      <c r="K42" s="79" t="n">
        <f aca="false">DATE(MID(J42,1,4),MID(J42,5,2),MID(J42,7,2))</f>
        <v>43529</v>
      </c>
      <c r="L42" s="80" t="str">
        <f aca="true">IF(LEN(J42) &gt; 15,DATE(MID(J42,12,4),MID(J42,16,2),MID(J42,18,2)),TEXT(TODAY(),"yyyy/m/d"))</f>
        <v>2020/1/2</v>
      </c>
      <c r="M42" s="61" t="n">
        <f aca="false">(L42-K42+1)*B42</f>
        <v>41040</v>
      </c>
      <c r="N42" s="81" t="n">
        <f aca="false">H42/M42*365</f>
        <v>0.0196064943957115</v>
      </c>
      <c r="O42" s="49" t="n">
        <f aca="false">D42*C42</f>
        <v>134.932616</v>
      </c>
      <c r="P42" s="49" t="n">
        <f aca="false">O42-B42</f>
        <v>-0.0673839999999757</v>
      </c>
      <c r="Q42" s="50" t="n">
        <f aca="false">O42/150</f>
        <v>0.899550773333333</v>
      </c>
      <c r="R42" s="51" t="n">
        <f aca="false">R41+C42-T42</f>
        <v>7160.62</v>
      </c>
      <c r="S42" s="52" t="n">
        <f aca="false">R42*D42</f>
        <v>7272.325672</v>
      </c>
      <c r="T42" s="52" t="n">
        <v>617.43</v>
      </c>
      <c r="U42" s="82" t="n">
        <v>565.69</v>
      </c>
      <c r="V42" s="53" t="n">
        <f aca="false">U42+V41</f>
        <v>1082.99</v>
      </c>
      <c r="W42" s="53" t="n">
        <f aca="false">S42+V42</f>
        <v>8355.315672</v>
      </c>
      <c r="X42" s="1" t="n">
        <f aca="false">X41+B42</f>
        <v>6575</v>
      </c>
      <c r="Y42" s="51" t="n">
        <f aca="false">W42-X42</f>
        <v>1780.315672</v>
      </c>
      <c r="Z42" s="54" t="n">
        <f aca="false">W42/X42-1</f>
        <v>0.270770444410647</v>
      </c>
      <c r="AA42" s="54" t="n">
        <f aca="false">S42/(X42-V42)-1</f>
        <v>0.324164681419007</v>
      </c>
      <c r="AB42" s="55" t="n">
        <f aca="false">IF(E42-F42&lt;0,"达成",E42-F42)</f>
        <v>0.203625284740741</v>
      </c>
    </row>
    <row r="43" customFormat="false" ht="16" hidden="false" customHeight="false" outlineLevel="0" collapsed="false">
      <c r="A43" s="83" t="s">
        <v>589</v>
      </c>
      <c r="B43" s="0" t="n">
        <v>135</v>
      </c>
      <c r="C43" s="76" t="n">
        <v>130.72</v>
      </c>
      <c r="D43" s="77" t="n">
        <v>1.0323</v>
      </c>
      <c r="E43" s="46" t="n">
        <f aca="false">10%*Q43+13%</f>
        <v>0.219961504</v>
      </c>
      <c r="F43" s="38" t="n">
        <f aca="false">IF(G43="",($F$1*C43-B43)/B43,H43/B43)</f>
        <v>-4.04148148148848E-005</v>
      </c>
      <c r="G43" s="3"/>
      <c r="H43" s="78" t="n">
        <f aca="false">IF(G43="",$F$1*C43-B43,G43-B43)</f>
        <v>-0.00545600000000945</v>
      </c>
      <c r="I43" s="0" t="s">
        <v>95</v>
      </c>
      <c r="J43" s="47" t="s">
        <v>110</v>
      </c>
      <c r="K43" s="79" t="n">
        <f aca="false">DATE(MID(J43,1,4),MID(J43,5,2),MID(J43,7,2))</f>
        <v>43530</v>
      </c>
      <c r="L43" s="80" t="str">
        <f aca="true">IF(LEN(J43) &gt; 15,DATE(MID(J43,12,4),MID(J43,16,2),MID(J43,18,2)),TEXT(TODAY(),"yyyy/m/d"))</f>
        <v>2020/1/2</v>
      </c>
      <c r="M43" s="61" t="n">
        <f aca="false">(L43-K43+1)*B43</f>
        <v>40905</v>
      </c>
      <c r="N43" s="81" t="n">
        <f aca="false">H43/M43*365</f>
        <v>-4.86845128958183E-005</v>
      </c>
      <c r="O43" s="49" t="n">
        <f aca="false">D43*C43</f>
        <v>134.942256</v>
      </c>
      <c r="P43" s="49" t="n">
        <f aca="false">O43-B43</f>
        <v>-0.0577440000000138</v>
      </c>
      <c r="Q43" s="50" t="n">
        <f aca="false">O43/150</f>
        <v>0.89961504</v>
      </c>
      <c r="R43" s="51" t="n">
        <f aca="false">R42+C43-T43</f>
        <v>5299.2</v>
      </c>
      <c r="S43" s="52" t="n">
        <f aca="false">R43*D43</f>
        <v>5470.36416</v>
      </c>
      <c r="T43" s="52" t="n">
        <v>1992.14</v>
      </c>
      <c r="U43" s="82" t="n">
        <v>1855.08</v>
      </c>
      <c r="V43" s="53" t="n">
        <f aca="false">U43+V42</f>
        <v>2938.07</v>
      </c>
      <c r="W43" s="53" t="n">
        <f aca="false">S43+V43</f>
        <v>8408.43416</v>
      </c>
      <c r="X43" s="1" t="n">
        <f aca="false">X42+B43</f>
        <v>6710</v>
      </c>
      <c r="Y43" s="51" t="n">
        <f aca="false">W43-X43</f>
        <v>1698.43416</v>
      </c>
      <c r="Z43" s="54" t="n">
        <f aca="false">W43/X43-1</f>
        <v>0.253119845007452</v>
      </c>
      <c r="AA43" s="54" t="n">
        <f aca="false">S43/(X43-V43)-1</f>
        <v>0.450282523800813</v>
      </c>
      <c r="AB43" s="55" t="n">
        <f aca="false">IF(E43-F43&lt;0,"达成",E43-F43)</f>
        <v>0.220001918814815</v>
      </c>
    </row>
    <row r="44" customFormat="false" ht="16" hidden="false" customHeight="false" outlineLevel="0" collapsed="false">
      <c r="A44" s="83" t="s">
        <v>590</v>
      </c>
      <c r="B44" s="0" t="n">
        <v>135</v>
      </c>
      <c r="C44" s="76" t="n">
        <v>129.13</v>
      </c>
      <c r="D44" s="77" t="n">
        <v>1.045</v>
      </c>
      <c r="E44" s="46" t="n">
        <f aca="false">10%*Q44+13%</f>
        <v>0.219960566666667</v>
      </c>
      <c r="F44" s="38" t="n">
        <f aca="false">IF(G44="",($F$1*C44-B44)/B44,H44/B44)</f>
        <v>-0.0122033259259261</v>
      </c>
      <c r="G44" s="3"/>
      <c r="H44" s="78" t="n">
        <f aca="false">IF(G44="",$F$1*C44-B44,G44-B44)</f>
        <v>-1.64744900000002</v>
      </c>
      <c r="I44" s="0" t="s">
        <v>95</v>
      </c>
      <c r="J44" s="47" t="s">
        <v>112</v>
      </c>
      <c r="K44" s="79" t="n">
        <f aca="false">DATE(MID(J44,1,4),MID(J44,5,2),MID(J44,7,2))</f>
        <v>43531</v>
      </c>
      <c r="L44" s="80" t="str">
        <f aca="true">IF(LEN(J44) &gt; 15,DATE(MID(J44,12,4),MID(J44,16,2),MID(J44,18,2)),TEXT(TODAY(),"yyyy/m/d"))</f>
        <v>2020/1/2</v>
      </c>
      <c r="M44" s="61" t="n">
        <f aca="false">(L44-K44+1)*B44</f>
        <v>40770</v>
      </c>
      <c r="N44" s="81" t="n">
        <f aca="false">H44/M44*365</f>
        <v>-0.0147490528574934</v>
      </c>
      <c r="O44" s="49" t="n">
        <f aca="false">D44*C44</f>
        <v>134.94085</v>
      </c>
      <c r="P44" s="49" t="n">
        <f aca="false">O44-B44</f>
        <v>-0.0591500000000167</v>
      </c>
      <c r="Q44" s="50" t="n">
        <f aca="false">O44/150</f>
        <v>0.899605666666666</v>
      </c>
      <c r="R44" s="51" t="n">
        <f aca="false">R43+C44-T44</f>
        <v>4288.55</v>
      </c>
      <c r="S44" s="52" t="n">
        <f aca="false">R44*D44</f>
        <v>4481.53475</v>
      </c>
      <c r="T44" s="52" t="n">
        <v>1139.78</v>
      </c>
      <c r="U44" s="82" t="n">
        <v>1074.47</v>
      </c>
      <c r="V44" s="53" t="n">
        <f aca="false">U44+V43</f>
        <v>4012.54</v>
      </c>
      <c r="W44" s="53" t="n">
        <f aca="false">S44+V44</f>
        <v>8494.07475</v>
      </c>
      <c r="X44" s="1" t="n">
        <f aca="false">X43+B44</f>
        <v>6845</v>
      </c>
      <c r="Y44" s="51" t="n">
        <f aca="false">W44-X44</f>
        <v>1649.07475</v>
      </c>
      <c r="Z44" s="54" t="n">
        <f aca="false">W44/X44-1</f>
        <v>0.24091669101534</v>
      </c>
      <c r="AA44" s="54" t="n">
        <f aca="false">S44/(X44-V44)-1</f>
        <v>0.582205838740883</v>
      </c>
      <c r="AB44" s="55" t="n">
        <f aca="false">IF(E44-F44&lt;0,"达成",E44-F44)</f>
        <v>0.232163892592593</v>
      </c>
    </row>
    <row r="45" customFormat="false" ht="16" hidden="false" customHeight="false" outlineLevel="0" collapsed="false">
      <c r="A45" s="83" t="s">
        <v>591</v>
      </c>
      <c r="B45" s="0" t="n">
        <v>135</v>
      </c>
      <c r="C45" s="76" t="n">
        <v>133.72</v>
      </c>
      <c r="D45" s="77" t="n">
        <v>1.0091</v>
      </c>
      <c r="E45" s="46" t="n">
        <f aca="false">10%*Q45+13%</f>
        <v>0.219957901333333</v>
      </c>
      <c r="F45" s="38" t="n">
        <f aca="false">IF(G45="",($F$1*C45-B45)/B45,H45/B45)</f>
        <v>0.0229084740740739</v>
      </c>
      <c r="G45" s="3"/>
      <c r="H45" s="78" t="n">
        <f aca="false">IF(G45="",$F$1*C45-B45,G45-B45)</f>
        <v>3.09264399999998</v>
      </c>
      <c r="I45" s="0" t="s">
        <v>95</v>
      </c>
      <c r="J45" s="47" t="s">
        <v>114</v>
      </c>
      <c r="K45" s="79" t="n">
        <f aca="false">DATE(MID(J45,1,4),MID(J45,5,2),MID(J45,7,2))</f>
        <v>43532</v>
      </c>
      <c r="L45" s="80" t="str">
        <f aca="true">IF(LEN(J45) &gt; 15,DATE(MID(J45,12,4),MID(J45,16,2),MID(J45,18,2)),TEXT(TODAY(),"yyyy/m/d"))</f>
        <v>2020/1/2</v>
      </c>
      <c r="M45" s="61" t="n">
        <f aca="false">(L45-K45+1)*B45</f>
        <v>40635</v>
      </c>
      <c r="N45" s="81" t="n">
        <f aca="false">H45/M45*365</f>
        <v>0.027779378860588</v>
      </c>
      <c r="O45" s="49" t="n">
        <f aca="false">D45*C45</f>
        <v>134.936852</v>
      </c>
      <c r="P45" s="49" t="n">
        <f aca="false">O45-B45</f>
        <v>-0.063147999999984</v>
      </c>
      <c r="Q45" s="50" t="n">
        <f aca="false">O45/150</f>
        <v>0.899579013333333</v>
      </c>
      <c r="R45" s="51" t="n">
        <f aca="false">R44+C45-T45</f>
        <v>4422.27</v>
      </c>
      <c r="S45" s="52" t="n">
        <f aca="false">R45*D45</f>
        <v>4462.512657</v>
      </c>
      <c r="T45" s="52"/>
      <c r="U45" s="82"/>
      <c r="V45" s="53" t="n">
        <f aca="false">U45+V44</f>
        <v>4012.54</v>
      </c>
      <c r="W45" s="53" t="n">
        <f aca="false">S45+V45</f>
        <v>8475.052657</v>
      </c>
      <c r="X45" s="1" t="n">
        <f aca="false">X44+B45</f>
        <v>6980</v>
      </c>
      <c r="Y45" s="51" t="n">
        <f aca="false">W45-X45</f>
        <v>1495.052657</v>
      </c>
      <c r="Z45" s="54" t="n">
        <f aca="false">W45/X45-1</f>
        <v>0.214190925071634</v>
      </c>
      <c r="AA45" s="54" t="n">
        <f aca="false">S45/(X45-V45)-1</f>
        <v>0.503815605602098</v>
      </c>
      <c r="AB45" s="55" t="n">
        <f aca="false">IF(E45-F45&lt;0,"达成",E45-F45)</f>
        <v>0.197049427259259</v>
      </c>
    </row>
    <row r="46" customFormat="false" ht="16" hidden="false" customHeight="false" outlineLevel="0" collapsed="false">
      <c r="A46" s="83" t="s">
        <v>592</v>
      </c>
      <c r="B46" s="0" t="n">
        <v>135</v>
      </c>
      <c r="C46" s="76" t="n">
        <v>128.99</v>
      </c>
      <c r="D46" s="77" t="n">
        <v>1.0462</v>
      </c>
      <c r="E46" s="46" t="n">
        <f aca="false">10%*Q46+13%</f>
        <v>0.219966225333333</v>
      </c>
      <c r="F46" s="38" t="n">
        <f aca="false">IF(G46="",($F$1*C46-B46)/B46,H46/B46)</f>
        <v>-0.013274274074074</v>
      </c>
      <c r="G46" s="3"/>
      <c r="H46" s="78" t="n">
        <f aca="false">IF(G46="",$F$1*C46-B46,G46-B46)</f>
        <v>-1.79202699999999</v>
      </c>
      <c r="I46" s="0" t="s">
        <v>95</v>
      </c>
      <c r="J46" s="47" t="s">
        <v>116</v>
      </c>
      <c r="K46" s="79" t="n">
        <f aca="false">DATE(MID(J46,1,4),MID(J46,5,2),MID(J46,7,2))</f>
        <v>43535</v>
      </c>
      <c r="L46" s="80" t="str">
        <f aca="true">IF(LEN(J46) &gt; 15,DATE(MID(J46,12,4),MID(J46,16,2),MID(J46,18,2)),TEXT(TODAY(),"yyyy/m/d"))</f>
        <v>2020/1/2</v>
      </c>
      <c r="M46" s="61" t="n">
        <f aca="false">(L46-K46+1)*B46</f>
        <v>40230</v>
      </c>
      <c r="N46" s="81" t="n">
        <f aca="false">H46/M46*365</f>
        <v>-0.016258758513547</v>
      </c>
      <c r="O46" s="49" t="n">
        <f aca="false">D46*C46</f>
        <v>134.949338</v>
      </c>
      <c r="P46" s="49" t="n">
        <f aca="false">O46-B46</f>
        <v>-0.0506619999999884</v>
      </c>
      <c r="Q46" s="50" t="n">
        <f aca="false">O46/150</f>
        <v>0.899662253333333</v>
      </c>
      <c r="R46" s="51" t="n">
        <f aca="false">R45+C46-T46</f>
        <v>4551.26</v>
      </c>
      <c r="S46" s="52" t="n">
        <f aca="false">R46*D46</f>
        <v>4761.528212</v>
      </c>
      <c r="T46" s="52"/>
      <c r="U46" s="82"/>
      <c r="V46" s="53" t="n">
        <f aca="false">U46+V45</f>
        <v>4012.54</v>
      </c>
      <c r="W46" s="53" t="n">
        <f aca="false">S46+V46</f>
        <v>8774.068212</v>
      </c>
      <c r="X46" s="1" t="n">
        <f aca="false">X45+B46</f>
        <v>7115</v>
      </c>
      <c r="Y46" s="51" t="n">
        <f aca="false">W46-X46</f>
        <v>1659.068212</v>
      </c>
      <c r="Z46" s="54" t="n">
        <f aca="false">W46/X46-1</f>
        <v>0.233178947575545</v>
      </c>
      <c r="AA46" s="54" t="n">
        <f aca="false">S46/(X46-V46)-1</f>
        <v>0.534758937101526</v>
      </c>
      <c r="AB46" s="55" t="n">
        <f aca="false">IF(E46-F46&lt;0,"达成",E46-F46)</f>
        <v>0.233240499407407</v>
      </c>
    </row>
    <row r="47" customFormat="false" ht="16" hidden="false" customHeight="false" outlineLevel="0" collapsed="false">
      <c r="A47" s="83" t="s">
        <v>593</v>
      </c>
      <c r="B47" s="0" t="n">
        <v>135</v>
      </c>
      <c r="C47" s="76" t="n">
        <v>126.93</v>
      </c>
      <c r="D47" s="77" t="n">
        <v>1.0631</v>
      </c>
      <c r="E47" s="46" t="n">
        <f aca="false">10%*Q47+13%</f>
        <v>0.219959522</v>
      </c>
      <c r="F47" s="38" t="n">
        <f aca="false">IF(G47="",($F$1*C47-B47)/B47,H47/B47)</f>
        <v>-0.0290325111111111</v>
      </c>
      <c r="G47" s="3"/>
      <c r="H47" s="78" t="n">
        <f aca="false">IF(G47="",$F$1*C47-B47,G47-B47)</f>
        <v>-3.919389</v>
      </c>
      <c r="I47" s="0" t="s">
        <v>95</v>
      </c>
      <c r="J47" s="47" t="s">
        <v>118</v>
      </c>
      <c r="K47" s="79" t="n">
        <f aca="false">DATE(MID(J47,1,4),MID(J47,5,2),MID(J47,7,2))</f>
        <v>43536</v>
      </c>
      <c r="L47" s="80" t="str">
        <f aca="true">IF(LEN(J47) &gt; 15,DATE(MID(J47,12,4),MID(J47,16,2),MID(J47,18,2)),TEXT(TODAY(),"yyyy/m/d"))</f>
        <v>2020/1/2</v>
      </c>
      <c r="M47" s="61" t="n">
        <f aca="false">(L47-K47+1)*B47</f>
        <v>40095</v>
      </c>
      <c r="N47" s="81" t="n">
        <f aca="false">H47/M47*365</f>
        <v>-0.0356796853722409</v>
      </c>
      <c r="O47" s="49" t="n">
        <f aca="false">D47*C47</f>
        <v>134.939283</v>
      </c>
      <c r="P47" s="49" t="n">
        <f aca="false">O47-B47</f>
        <v>-0.060717000000011</v>
      </c>
      <c r="Q47" s="50" t="n">
        <f aca="false">O47/150</f>
        <v>0.89959522</v>
      </c>
      <c r="R47" s="51" t="n">
        <f aca="false">R46+C47-T47</f>
        <v>4678.19</v>
      </c>
      <c r="S47" s="52" t="n">
        <f aca="false">R47*D47</f>
        <v>4973.383789</v>
      </c>
      <c r="T47" s="52"/>
      <c r="U47" s="82"/>
      <c r="V47" s="53" t="n">
        <f aca="false">U47+V46</f>
        <v>4012.54</v>
      </c>
      <c r="W47" s="53" t="n">
        <f aca="false">S47+V47</f>
        <v>8985.923789</v>
      </c>
      <c r="X47" s="1" t="n">
        <f aca="false">X46+B47</f>
        <v>7250</v>
      </c>
      <c r="Y47" s="51" t="n">
        <f aca="false">W47-X47</f>
        <v>1735.923789</v>
      </c>
      <c r="Z47" s="54" t="n">
        <f aca="false">W47/X47-1</f>
        <v>0.239437764</v>
      </c>
      <c r="AA47" s="54" t="n">
        <f aca="false">S47/(X47-V47)-1</f>
        <v>0.536199300995225</v>
      </c>
      <c r="AB47" s="55" t="n">
        <f aca="false">IF(E47-F47&lt;0,"达成",E47-F47)</f>
        <v>0.248992033111111</v>
      </c>
    </row>
    <row r="48" customFormat="false" ht="16" hidden="false" customHeight="false" outlineLevel="0" collapsed="false">
      <c r="A48" s="83" t="s">
        <v>594</v>
      </c>
      <c r="B48" s="0" t="n">
        <v>135</v>
      </c>
      <c r="C48" s="76" t="n">
        <v>129.74</v>
      </c>
      <c r="D48" s="77" t="n">
        <v>1.04</v>
      </c>
      <c r="E48" s="46" t="n">
        <f aca="false">10%*Q48+13%</f>
        <v>0.219953066666667</v>
      </c>
      <c r="F48" s="38" t="n">
        <f aca="false">IF(G48="",($F$1*C48-B48)/B48,H48/B48)</f>
        <v>-0.00753705185185191</v>
      </c>
      <c r="G48" s="3"/>
      <c r="H48" s="78" t="n">
        <f aca="false">IF(G48="",$F$1*C48-B48,G48-B48)</f>
        <v>-1.01750200000001</v>
      </c>
      <c r="I48" s="0" t="s">
        <v>95</v>
      </c>
      <c r="J48" s="47" t="s">
        <v>120</v>
      </c>
      <c r="K48" s="79" t="n">
        <f aca="false">DATE(MID(J48,1,4),MID(J48,5,2),MID(J48,7,2))</f>
        <v>43537</v>
      </c>
      <c r="L48" s="80" t="str">
        <f aca="true">IF(LEN(J48) &gt; 15,DATE(MID(J48,12,4),MID(J48,16,2),MID(J48,18,2)),TEXT(TODAY(),"yyyy/m/d"))</f>
        <v>2020/1/2</v>
      </c>
      <c r="M48" s="61" t="n">
        <f aca="false">(L48-K48+1)*B48</f>
        <v>39960</v>
      </c>
      <c r="N48" s="81" t="n">
        <f aca="false">H48/M48*365</f>
        <v>-0.00929399974974984</v>
      </c>
      <c r="O48" s="49" t="n">
        <f aca="false">D48*C48</f>
        <v>134.9296</v>
      </c>
      <c r="P48" s="49" t="n">
        <f aca="false">O48-B48</f>
        <v>-0.070399999999978</v>
      </c>
      <c r="Q48" s="50" t="n">
        <f aca="false">O48/150</f>
        <v>0.899530666666667</v>
      </c>
      <c r="R48" s="51" t="n">
        <f aca="false">R47+C48-T48</f>
        <v>4807.93</v>
      </c>
      <c r="S48" s="52" t="n">
        <f aca="false">R48*D48</f>
        <v>5000.2472</v>
      </c>
      <c r="T48" s="52"/>
      <c r="U48" s="82"/>
      <c r="V48" s="53" t="n">
        <f aca="false">U48+V47</f>
        <v>4012.54</v>
      </c>
      <c r="W48" s="53" t="n">
        <f aca="false">S48+V48</f>
        <v>9012.7872</v>
      </c>
      <c r="X48" s="1" t="n">
        <f aca="false">X47+B48</f>
        <v>7385</v>
      </c>
      <c r="Y48" s="51" t="n">
        <f aca="false">W48-X48</f>
        <v>1627.7872</v>
      </c>
      <c r="Z48" s="54" t="n">
        <f aca="false">W48/X48-1</f>
        <v>0.220418036560596</v>
      </c>
      <c r="AA48" s="54" t="n">
        <f aca="false">S48/(X48-V48)-1</f>
        <v>0.482670572816283</v>
      </c>
      <c r="AB48" s="55" t="n">
        <f aca="false">IF(E48-F48&lt;0,"达成",E48-F48)</f>
        <v>0.227490118518519</v>
      </c>
    </row>
    <row r="49" customFormat="false" ht="16" hidden="false" customHeight="false" outlineLevel="0" collapsed="false">
      <c r="A49" s="83" t="s">
        <v>595</v>
      </c>
      <c r="B49" s="0" t="n">
        <v>135</v>
      </c>
      <c r="C49" s="76" t="n">
        <v>132.66</v>
      </c>
      <c r="D49" s="77" t="n">
        <v>1.0172</v>
      </c>
      <c r="E49" s="46" t="n">
        <f aca="false">10%*Q49+13%</f>
        <v>0.219961168</v>
      </c>
      <c r="F49" s="38" t="n">
        <f aca="false">IF(G49="",($F$1*C49-B49)/B49,H49/B49)</f>
        <v>0.0147998666666665</v>
      </c>
      <c r="G49" s="3"/>
      <c r="H49" s="78" t="n">
        <f aca="false">IF(G49="",$F$1*C49-B49,G49-B49)</f>
        <v>1.99798199999998</v>
      </c>
      <c r="I49" s="0" t="s">
        <v>95</v>
      </c>
      <c r="J49" s="47" t="s">
        <v>122</v>
      </c>
      <c r="K49" s="79" t="n">
        <f aca="false">DATE(MID(J49,1,4),MID(J49,5,2),MID(J49,7,2))</f>
        <v>43538</v>
      </c>
      <c r="L49" s="80" t="str">
        <f aca="true">IF(LEN(J49) &gt; 15,DATE(MID(J49,12,4),MID(J49,16,2),MID(J49,18,2)),TEXT(TODAY(),"yyyy/m/d"))</f>
        <v>2020/1/2</v>
      </c>
      <c r="M49" s="61" t="n">
        <f aca="false">(L49-K49+1)*B49</f>
        <v>39825</v>
      </c>
      <c r="N49" s="81" t="n">
        <f aca="false">H49/M49*365</f>
        <v>0.0183116994350281</v>
      </c>
      <c r="O49" s="49" t="n">
        <f aca="false">D49*C49</f>
        <v>134.941752</v>
      </c>
      <c r="P49" s="49" t="n">
        <f aca="false">O49-B49</f>
        <v>-0.0582479999999919</v>
      </c>
      <c r="Q49" s="50" t="n">
        <f aca="false">O49/150</f>
        <v>0.89961168</v>
      </c>
      <c r="R49" s="51" t="n">
        <f aca="false">R48+C49-T49</f>
        <v>4940.59</v>
      </c>
      <c r="S49" s="52" t="n">
        <f aca="false">R49*D49</f>
        <v>5025.568148</v>
      </c>
      <c r="T49" s="52"/>
      <c r="U49" s="82"/>
      <c r="V49" s="53" t="n">
        <f aca="false">U49+V48</f>
        <v>4012.54</v>
      </c>
      <c r="W49" s="53" t="n">
        <f aca="false">S49+V49</f>
        <v>9038.108148</v>
      </c>
      <c r="X49" s="1" t="n">
        <f aca="false">X48+B49</f>
        <v>7520</v>
      </c>
      <c r="Y49" s="51" t="n">
        <f aca="false">W49-X49</f>
        <v>1518.108148</v>
      </c>
      <c r="Z49" s="54" t="n">
        <f aca="false">W49/X49-1</f>
        <v>0.201876083510639</v>
      </c>
      <c r="AA49" s="54" t="n">
        <f aca="false">S49/(X49-V49)-1</f>
        <v>0.432822654570544</v>
      </c>
      <c r="AB49" s="55" t="n">
        <f aca="false">IF(E49-F49&lt;0,"达成",E49-F49)</f>
        <v>0.205161301333333</v>
      </c>
    </row>
    <row r="50" customFormat="false" ht="16" hidden="false" customHeight="false" outlineLevel="0" collapsed="false">
      <c r="A50" s="83" t="s">
        <v>596</v>
      </c>
      <c r="B50" s="0" t="n">
        <v>135</v>
      </c>
      <c r="C50" s="76" t="n">
        <v>131.27</v>
      </c>
      <c r="D50" s="77" t="n">
        <v>1.028</v>
      </c>
      <c r="E50" s="46" t="n">
        <f aca="false">10%*Q50+13%</f>
        <v>0.219963706666667</v>
      </c>
      <c r="F50" s="38" t="n">
        <f aca="false">IF(G50="",($F$1*C50-B50)/B50,H50/B50)</f>
        <v>0.00416688148148157</v>
      </c>
      <c r="G50" s="3"/>
      <c r="H50" s="78" t="n">
        <f aca="false">IF(G50="",$F$1*C50-B50,G50-B50)</f>
        <v>0.562529000000012</v>
      </c>
      <c r="I50" s="0" t="s">
        <v>95</v>
      </c>
      <c r="J50" s="47" t="s">
        <v>124</v>
      </c>
      <c r="K50" s="79" t="n">
        <f aca="false">DATE(MID(J50,1,4),MID(J50,5,2),MID(J50,7,2))</f>
        <v>43539</v>
      </c>
      <c r="L50" s="80" t="str">
        <f aca="true">IF(LEN(J50) &gt; 15,DATE(MID(J50,12,4),MID(J50,16,2),MID(J50,18,2)),TEXT(TODAY(),"yyyy/m/d"))</f>
        <v>2020/1/2</v>
      </c>
      <c r="M50" s="61" t="n">
        <f aca="false">(L50-K50+1)*B50</f>
        <v>39690</v>
      </c>
      <c r="N50" s="81" t="n">
        <f aca="false">H50/M50*365</f>
        <v>0.00517316918619311</v>
      </c>
      <c r="O50" s="49" t="n">
        <f aca="false">D50*C50</f>
        <v>134.94556</v>
      </c>
      <c r="P50" s="49" t="n">
        <f aca="false">O50-B50</f>
        <v>-0.0544399999999996</v>
      </c>
      <c r="Q50" s="50" t="n">
        <f aca="false">O50/150</f>
        <v>0.899637066666667</v>
      </c>
      <c r="R50" s="51" t="n">
        <f aca="false">R49+C50-T50</f>
        <v>5071.86</v>
      </c>
      <c r="S50" s="52" t="n">
        <f aca="false">R50*D50</f>
        <v>5213.87208</v>
      </c>
      <c r="T50" s="52"/>
      <c r="U50" s="82"/>
      <c r="V50" s="53" t="n">
        <f aca="false">U50+V49</f>
        <v>4012.54</v>
      </c>
      <c r="W50" s="53" t="n">
        <f aca="false">S50+V50</f>
        <v>9226.41208</v>
      </c>
      <c r="X50" s="1" t="n">
        <f aca="false">X49+B50</f>
        <v>7655</v>
      </c>
      <c r="Y50" s="51" t="n">
        <f aca="false">W50-X50</f>
        <v>1571.41208</v>
      </c>
      <c r="Z50" s="54" t="n">
        <f aca="false">W50/X50-1</f>
        <v>0.20527917439582</v>
      </c>
      <c r="AA50" s="54" t="n">
        <f aca="false">S50/(X50-V50)-1</f>
        <v>0.431415054660862</v>
      </c>
      <c r="AB50" s="55" t="n">
        <f aca="false">IF(E50-F50&lt;0,"达成",E50-F50)</f>
        <v>0.215796825185185</v>
      </c>
    </row>
    <row r="51" customFormat="false" ht="16" hidden="false" customHeight="false" outlineLevel="0" collapsed="false">
      <c r="A51" s="83" t="s">
        <v>597</v>
      </c>
      <c r="B51" s="0" t="n">
        <v>135</v>
      </c>
      <c r="C51" s="76" t="n">
        <v>128.06</v>
      </c>
      <c r="D51" s="77" t="n">
        <v>1.0537</v>
      </c>
      <c r="E51" s="46" t="n">
        <f aca="false">10%*Q51+13%</f>
        <v>0.219957881333333</v>
      </c>
      <c r="F51" s="38" t="n">
        <f aca="false">IF(G51="",($F$1*C51-B51)/B51,H51/B51)</f>
        <v>-0.0203884296296297</v>
      </c>
      <c r="G51" s="3"/>
      <c r="H51" s="78" t="n">
        <f aca="false">IF(G51="",$F$1*C51-B51,G51-B51)</f>
        <v>-2.75243800000001</v>
      </c>
      <c r="I51" s="0" t="s">
        <v>95</v>
      </c>
      <c r="J51" s="47" t="s">
        <v>126</v>
      </c>
      <c r="K51" s="79" t="n">
        <f aca="false">DATE(MID(J51,1,4),MID(J51,5,2),MID(J51,7,2))</f>
        <v>43542</v>
      </c>
      <c r="L51" s="80" t="str">
        <f aca="true">IF(LEN(J51) &gt; 15,DATE(MID(J51,12,4),MID(J51,16,2),MID(J51,18,2)),TEXT(TODAY(),"yyyy/m/d"))</f>
        <v>2020/1/2</v>
      </c>
      <c r="M51" s="61" t="n">
        <f aca="false">(L51-K51+1)*B51</f>
        <v>39285</v>
      </c>
      <c r="N51" s="81" t="n">
        <f aca="false">H51/M51*365</f>
        <v>-0.0255731162021129</v>
      </c>
      <c r="O51" s="49" t="n">
        <f aca="false">D51*C51</f>
        <v>134.936822</v>
      </c>
      <c r="P51" s="49" t="n">
        <f aca="false">O51-B51</f>
        <v>-0.0631779999999935</v>
      </c>
      <c r="Q51" s="50" t="n">
        <f aca="false">O51/150</f>
        <v>0.899578813333333</v>
      </c>
      <c r="R51" s="51" t="n">
        <f aca="false">R50+C51-T51</f>
        <v>5199.92</v>
      </c>
      <c r="S51" s="52" t="n">
        <f aca="false">R51*D51</f>
        <v>5479.155704</v>
      </c>
      <c r="T51" s="52"/>
      <c r="U51" s="82"/>
      <c r="V51" s="53" t="n">
        <f aca="false">U51+V50</f>
        <v>4012.54</v>
      </c>
      <c r="W51" s="53" t="n">
        <f aca="false">S51+V51</f>
        <v>9491.695704</v>
      </c>
      <c r="X51" s="1" t="n">
        <f aca="false">X50+B51</f>
        <v>7790</v>
      </c>
      <c r="Y51" s="51" t="n">
        <f aca="false">W51-X51</f>
        <v>1701.695704</v>
      </c>
      <c r="Z51" s="54" t="n">
        <f aca="false">W51/X51-1</f>
        <v>0.218446175096278</v>
      </c>
      <c r="AA51" s="54" t="n">
        <f aca="false">S51/(X51-V51)-1</f>
        <v>0.450486756709536</v>
      </c>
      <c r="AB51" s="55" t="n">
        <f aca="false">IF(E51-F51&lt;0,"达成",E51-F51)</f>
        <v>0.240346310962963</v>
      </c>
    </row>
    <row r="52" customFormat="false" ht="16" hidden="false" customHeight="false" outlineLevel="0" collapsed="false">
      <c r="A52" s="83" t="s">
        <v>598</v>
      </c>
      <c r="B52" s="0" t="n">
        <v>135</v>
      </c>
      <c r="C52" s="76" t="n">
        <v>127.6</v>
      </c>
      <c r="D52" s="77" t="n">
        <v>1.0575</v>
      </c>
      <c r="E52" s="46" t="n">
        <f aca="false">10%*Q52+13%</f>
        <v>0.219958</v>
      </c>
      <c r="F52" s="38" t="n">
        <f aca="false">IF(G52="",($F$1*C52-B52)/B52,H52/B52)</f>
        <v>-0.0239072592592594</v>
      </c>
      <c r="G52" s="3"/>
      <c r="H52" s="78" t="n">
        <f aca="false">IF(G52="",$F$1*C52-B52,G52-B52)</f>
        <v>-3.22748000000001</v>
      </c>
      <c r="I52" s="0" t="s">
        <v>95</v>
      </c>
      <c r="J52" s="47" t="s">
        <v>128</v>
      </c>
      <c r="K52" s="79" t="n">
        <f aca="false">DATE(MID(J52,1,4),MID(J52,5,2),MID(J52,7,2))</f>
        <v>43543</v>
      </c>
      <c r="L52" s="80" t="str">
        <f aca="true">IF(LEN(J52) &gt; 15,DATE(MID(J52,12,4),MID(J52,16,2),MID(J52,18,2)),TEXT(TODAY(),"yyyy/m/d"))</f>
        <v>2020/1/2</v>
      </c>
      <c r="M52" s="61" t="n">
        <f aca="false">(L52-K52+1)*B52</f>
        <v>39150</v>
      </c>
      <c r="N52" s="81" t="n">
        <f aca="false">H52/M52*365</f>
        <v>-0.030090171136654</v>
      </c>
      <c r="O52" s="49" t="n">
        <f aca="false">D52*C52</f>
        <v>134.937</v>
      </c>
      <c r="P52" s="49" t="n">
        <f aca="false">O52-B52</f>
        <v>-0.0629999999999882</v>
      </c>
      <c r="Q52" s="50" t="n">
        <f aca="false">O52/150</f>
        <v>0.89958</v>
      </c>
      <c r="R52" s="51" t="n">
        <f aca="false">R51+C52-T52</f>
        <v>5022.73</v>
      </c>
      <c r="S52" s="52" t="n">
        <f aca="false">R52*D52</f>
        <v>5311.536975</v>
      </c>
      <c r="T52" s="52" t="n">
        <v>304.79</v>
      </c>
      <c r="U52" s="82" t="n">
        <v>290.77</v>
      </c>
      <c r="V52" s="53" t="n">
        <f aca="false">U52+V51</f>
        <v>4303.31</v>
      </c>
      <c r="W52" s="53" t="n">
        <f aca="false">S52+V52</f>
        <v>9614.846975</v>
      </c>
      <c r="X52" s="1" t="n">
        <f aca="false">X51+B52</f>
        <v>7925</v>
      </c>
      <c r="Y52" s="51" t="n">
        <f aca="false">W52-X52</f>
        <v>1689.846975</v>
      </c>
      <c r="Z52" s="54" t="n">
        <f aca="false">W52/X52-1</f>
        <v>0.213229902208202</v>
      </c>
      <c r="AA52" s="54" t="n">
        <f aca="false">S52/(X52-V52)-1</f>
        <v>0.466590728361622</v>
      </c>
      <c r="AB52" s="55" t="n">
        <f aca="false">IF(E52-F52&lt;0,"达成",E52-F52)</f>
        <v>0.243865259259259</v>
      </c>
    </row>
    <row r="53" customFormat="false" ht="16" hidden="false" customHeight="false" outlineLevel="0" collapsed="false">
      <c r="A53" s="83" t="s">
        <v>599</v>
      </c>
      <c r="B53" s="0" t="n">
        <v>135</v>
      </c>
      <c r="C53" s="76" t="n">
        <v>127.77</v>
      </c>
      <c r="D53" s="77" t="n">
        <v>1.0561</v>
      </c>
      <c r="E53" s="46" t="n">
        <f aca="false">10%*Q53+13%</f>
        <v>0.219958598</v>
      </c>
      <c r="F53" s="38" t="n">
        <f aca="false">IF(G53="",($F$1*C53-B53)/B53,H53/B53)</f>
        <v>-0.0226068222222224</v>
      </c>
      <c r="G53" s="3"/>
      <c r="H53" s="78" t="n">
        <f aca="false">IF(G53="",$F$1*C53-B53,G53-B53)</f>
        <v>-3.05192100000002</v>
      </c>
      <c r="I53" s="0" t="s">
        <v>95</v>
      </c>
      <c r="J53" s="47" t="s">
        <v>130</v>
      </c>
      <c r="K53" s="79" t="n">
        <f aca="false">DATE(MID(J53,1,4),MID(J53,5,2),MID(J53,7,2))</f>
        <v>43544</v>
      </c>
      <c r="L53" s="80" t="str">
        <f aca="true">IF(LEN(J53) &gt; 15,DATE(MID(J53,12,4),MID(J53,16,2),MID(J53,18,2)),TEXT(TODAY(),"yyyy/m/d"))</f>
        <v>2020/1/2</v>
      </c>
      <c r="M53" s="61" t="n">
        <f aca="false">(L53-K53+1)*B53</f>
        <v>39015</v>
      </c>
      <c r="N53" s="81" t="n">
        <f aca="false">H53/M53*365</f>
        <v>-0.0285518688965784</v>
      </c>
      <c r="O53" s="49" t="n">
        <f aca="false">D53*C53</f>
        <v>134.937897</v>
      </c>
      <c r="P53" s="49" t="n">
        <f aca="false">O53-B53</f>
        <v>-0.0621030000000076</v>
      </c>
      <c r="Q53" s="50" t="n">
        <f aca="false">O53/150</f>
        <v>0.89958598</v>
      </c>
      <c r="R53" s="51" t="n">
        <f aca="false">R52+C53-T53</f>
        <v>5150.5</v>
      </c>
      <c r="S53" s="52" t="n">
        <f aca="false">R53*D53</f>
        <v>5439.44305000001</v>
      </c>
      <c r="T53" s="52"/>
      <c r="U53" s="82"/>
      <c r="V53" s="53" t="n">
        <f aca="false">U53+V52</f>
        <v>4303.31</v>
      </c>
      <c r="W53" s="53" t="n">
        <f aca="false">S53+V53</f>
        <v>9742.75305</v>
      </c>
      <c r="X53" s="1" t="n">
        <f aca="false">X52+B53</f>
        <v>8060</v>
      </c>
      <c r="Y53" s="51" t="n">
        <f aca="false">W53-X53</f>
        <v>1682.75305</v>
      </c>
      <c r="Z53" s="54" t="n">
        <f aca="false">W53/X53-1</f>
        <v>0.208778294044665</v>
      </c>
      <c r="AA53" s="54" t="n">
        <f aca="false">S53/(X53-V53)-1</f>
        <v>0.447935030572127</v>
      </c>
      <c r="AB53" s="55" t="n">
        <f aca="false">IF(E53-F53&lt;0,"达成",E53-F53)</f>
        <v>0.242565420222222</v>
      </c>
    </row>
    <row r="54" customFormat="false" ht="16" hidden="false" customHeight="false" outlineLevel="0" collapsed="false">
      <c r="A54" s="83" t="s">
        <v>600</v>
      </c>
      <c r="B54" s="0" t="n">
        <v>135</v>
      </c>
      <c r="C54" s="76" t="n">
        <v>126.13</v>
      </c>
      <c r="D54" s="77" t="n">
        <v>1.0699</v>
      </c>
      <c r="E54" s="46" t="n">
        <f aca="false">10%*Q54+13%</f>
        <v>0.219964324666667</v>
      </c>
      <c r="F54" s="38" t="n">
        <f aca="false">IF(G54="",($F$1*C54-B54)/B54,H54/B54)</f>
        <v>-0.0351522148148149</v>
      </c>
      <c r="G54" s="3"/>
      <c r="H54" s="78" t="n">
        <f aca="false">IF(G54="",$F$1*C54-B54,G54-B54)</f>
        <v>-4.74554900000001</v>
      </c>
      <c r="I54" s="0" t="s">
        <v>95</v>
      </c>
      <c r="J54" s="47" t="s">
        <v>132</v>
      </c>
      <c r="K54" s="79" t="n">
        <f aca="false">DATE(MID(J54,1,4),MID(J54,5,2),MID(J54,7,2))</f>
        <v>43545</v>
      </c>
      <c r="L54" s="80" t="str">
        <f aca="true">IF(LEN(J54) &gt; 15,DATE(MID(J54,12,4),MID(J54,16,2),MID(J54,18,2)),TEXT(TODAY(),"yyyy/m/d"))</f>
        <v>2020/1/2</v>
      </c>
      <c r="M54" s="61" t="n">
        <f aca="false">(L54-K54+1)*B54</f>
        <v>38880</v>
      </c>
      <c r="N54" s="81" t="n">
        <f aca="false">H54/M54*365</f>
        <v>-0.0445505500257203</v>
      </c>
      <c r="O54" s="49" t="n">
        <f aca="false">D54*C54</f>
        <v>134.946487</v>
      </c>
      <c r="P54" s="49" t="n">
        <f aca="false">O54-B54</f>
        <v>-0.0535130000000095</v>
      </c>
      <c r="Q54" s="50" t="n">
        <f aca="false">O54/150</f>
        <v>0.899643246666667</v>
      </c>
      <c r="R54" s="51" t="n">
        <f aca="false">R53+C54-T54</f>
        <v>4756.84</v>
      </c>
      <c r="S54" s="52" t="n">
        <f aca="false">R54*D54</f>
        <v>5089.343116</v>
      </c>
      <c r="T54" s="52" t="n">
        <v>519.79</v>
      </c>
      <c r="U54" s="82" t="n">
        <v>501.64</v>
      </c>
      <c r="V54" s="53" t="n">
        <f aca="false">U54+V53</f>
        <v>4804.95</v>
      </c>
      <c r="W54" s="53" t="n">
        <f aca="false">S54+V54</f>
        <v>9894.293116</v>
      </c>
      <c r="X54" s="1" t="n">
        <f aca="false">X53+B54</f>
        <v>8195</v>
      </c>
      <c r="Y54" s="51" t="n">
        <f aca="false">W54-X54</f>
        <v>1699.293116</v>
      </c>
      <c r="Z54" s="54" t="n">
        <f aca="false">W54/X54-1</f>
        <v>0.20735730518609</v>
      </c>
      <c r="AA54" s="54" t="n">
        <f aca="false">S54/(X54-V54)-1</f>
        <v>0.501259012698929</v>
      </c>
      <c r="AB54" s="55" t="n">
        <f aca="false">IF(E54-F54&lt;0,"达成",E54-F54)</f>
        <v>0.255116539481482</v>
      </c>
    </row>
    <row r="55" customFormat="false" ht="16" hidden="false" customHeight="false" outlineLevel="0" collapsed="false">
      <c r="A55" s="83" t="s">
        <v>601</v>
      </c>
      <c r="B55" s="0" t="n">
        <v>135</v>
      </c>
      <c r="C55" s="76" t="n">
        <v>125.44</v>
      </c>
      <c r="D55" s="77" t="n">
        <v>1.0757</v>
      </c>
      <c r="E55" s="46" t="n">
        <f aca="false">10%*Q55+13%</f>
        <v>0.219957205333333</v>
      </c>
      <c r="F55" s="38" t="n">
        <f aca="false">IF(G55="",($F$1*C55-B55)/B55,H55/B55)</f>
        <v>-0.0404304592592593</v>
      </c>
      <c r="G55" s="3"/>
      <c r="H55" s="78" t="n">
        <f aca="false">IF(G55="",$F$1*C55-B55,G55-B55)</f>
        <v>-5.458112</v>
      </c>
      <c r="I55" s="0" t="s">
        <v>95</v>
      </c>
      <c r="J55" s="47" t="s">
        <v>134</v>
      </c>
      <c r="K55" s="79" t="n">
        <f aca="false">DATE(MID(J55,1,4),MID(J55,5,2),MID(J55,7,2))</f>
        <v>43546</v>
      </c>
      <c r="L55" s="80" t="str">
        <f aca="true">IF(LEN(J55) &gt; 15,DATE(MID(J55,12,4),MID(J55,16,2),MID(J55,18,2)),TEXT(TODAY(),"yyyy/m/d"))</f>
        <v>2020/1/2</v>
      </c>
      <c r="M55" s="61" t="n">
        <f aca="false">(L55-K55+1)*B55</f>
        <v>38745</v>
      </c>
      <c r="N55" s="81" t="n">
        <f aca="false">H55/M55*365</f>
        <v>-0.0514185283262357</v>
      </c>
      <c r="O55" s="49" t="n">
        <f aca="false">D55*C55</f>
        <v>134.935808</v>
      </c>
      <c r="P55" s="49" t="n">
        <f aca="false">O55-B55</f>
        <v>-0.0641919999999914</v>
      </c>
      <c r="Q55" s="50" t="n">
        <f aca="false">O55/150</f>
        <v>0.899572053333333</v>
      </c>
      <c r="R55" s="51" t="n">
        <f aca="false">R54+C55-T55</f>
        <v>4882.28</v>
      </c>
      <c r="S55" s="52" t="n">
        <f aca="false">R55*D55</f>
        <v>5251.868596</v>
      </c>
      <c r="T55" s="52"/>
      <c r="U55" s="82"/>
      <c r="V55" s="53" t="n">
        <f aca="false">U55+V54</f>
        <v>4804.95</v>
      </c>
      <c r="W55" s="53" t="n">
        <f aca="false">S55+V55</f>
        <v>10056.818596</v>
      </c>
      <c r="X55" s="1" t="n">
        <f aca="false">X54+B55</f>
        <v>8330</v>
      </c>
      <c r="Y55" s="51" t="n">
        <f aca="false">W55-X55</f>
        <v>1726.818596</v>
      </c>
      <c r="Z55" s="54" t="n">
        <f aca="false">W55/X55-1</f>
        <v>0.207301151980793</v>
      </c>
      <c r="AA55" s="54" t="n">
        <f aca="false">S55/(X55-V55)-1</f>
        <v>0.489870667366421</v>
      </c>
      <c r="AB55" s="55" t="n">
        <f aca="false">IF(E55-F55&lt;0,"达成",E55-F55)</f>
        <v>0.260387664592593</v>
      </c>
      <c r="AC55" s="51"/>
    </row>
    <row r="56" customFormat="false" ht="16" hidden="false" customHeight="false" outlineLevel="0" collapsed="false">
      <c r="A56" s="83" t="s">
        <v>602</v>
      </c>
      <c r="B56" s="0" t="n">
        <v>135</v>
      </c>
      <c r="C56" s="76" t="n">
        <v>126.97</v>
      </c>
      <c r="D56" s="77" t="n">
        <v>1.0627</v>
      </c>
      <c r="E56" s="46" t="n">
        <f aca="false">10%*Q56+13%</f>
        <v>0.219954012666667</v>
      </c>
      <c r="F56" s="38" t="n">
        <f aca="false">IF(G56="",($F$1*C56-B56)/B56,H56/B56)</f>
        <v>-0.028726525925926</v>
      </c>
      <c r="G56" s="3"/>
      <c r="H56" s="78" t="n">
        <f aca="false">IF(G56="",$F$1*C56-B56,G56-B56)</f>
        <v>-3.87808100000001</v>
      </c>
      <c r="I56" s="0" t="s">
        <v>95</v>
      </c>
      <c r="J56" s="47" t="s">
        <v>136</v>
      </c>
      <c r="K56" s="79" t="n">
        <f aca="false">DATE(MID(J56,1,4),MID(J56,5,2),MID(J56,7,2))</f>
        <v>43549</v>
      </c>
      <c r="L56" s="80" t="str">
        <f aca="true">IF(LEN(J56) &gt; 15,DATE(MID(J56,12,4),MID(J56,16,2),MID(J56,18,2)),TEXT(TODAY(),"yyyy/m/d"))</f>
        <v>2020/1/2</v>
      </c>
      <c r="M56" s="61" t="n">
        <f aca="false">(L56-K56+1)*B56</f>
        <v>38340</v>
      </c>
      <c r="N56" s="81" t="n">
        <f aca="false">H56/M56*365</f>
        <v>-0.0369196547991655</v>
      </c>
      <c r="O56" s="49" t="n">
        <f aca="false">D56*C56</f>
        <v>134.931019</v>
      </c>
      <c r="P56" s="49" t="n">
        <f aca="false">O56-B56</f>
        <v>-0.068981000000008</v>
      </c>
      <c r="Q56" s="50" t="n">
        <f aca="false">O56/150</f>
        <v>0.899540126666667</v>
      </c>
      <c r="R56" s="51" t="n">
        <f aca="false">R55+C56-T56</f>
        <v>5009.25</v>
      </c>
      <c r="S56" s="52" t="n">
        <f aca="false">R56*D56</f>
        <v>5323.329975</v>
      </c>
      <c r="T56" s="52"/>
      <c r="U56" s="82"/>
      <c r="V56" s="53" t="n">
        <f aca="false">U56+V55</f>
        <v>4804.95</v>
      </c>
      <c r="W56" s="53" t="n">
        <f aca="false">S56+V56</f>
        <v>10128.279975</v>
      </c>
      <c r="X56" s="1" t="n">
        <f aca="false">X55+B56</f>
        <v>8465</v>
      </c>
      <c r="Y56" s="51" t="n">
        <f aca="false">W56-X56</f>
        <v>1663.279975</v>
      </c>
      <c r="Z56" s="54" t="n">
        <f aca="false">W56/X56-1</f>
        <v>0.19648906969876</v>
      </c>
      <c r="AA56" s="54" t="n">
        <f aca="false">S56/(X56-V56)-1</f>
        <v>0.454441872378794</v>
      </c>
      <c r="AB56" s="55" t="n">
        <f aca="false">IF(E56-F56&lt;0,"达成",E56-F56)</f>
        <v>0.248680538592593</v>
      </c>
    </row>
    <row r="57" customFormat="false" ht="16" hidden="false" customHeight="false" outlineLevel="0" collapsed="false">
      <c r="A57" s="83" t="s">
        <v>603</v>
      </c>
      <c r="B57" s="0" t="n">
        <v>135</v>
      </c>
      <c r="C57" s="76" t="n">
        <v>130.43</v>
      </c>
      <c r="D57" s="77" t="n">
        <v>1.0346</v>
      </c>
      <c r="E57" s="46" t="n">
        <f aca="false">10%*Q57+13%</f>
        <v>0.219961918666667</v>
      </c>
      <c r="F57" s="38" t="n">
        <f aca="false">IF(G57="",($F$1*C57-B57)/B57,H57/B57)</f>
        <v>-0.00225880740740734</v>
      </c>
      <c r="G57" s="3"/>
      <c r="H57" s="78" t="n">
        <f aca="false">IF(G57="",$F$1*C57-B57,G57-B57)</f>
        <v>-0.30493899999999</v>
      </c>
      <c r="I57" s="0" t="s">
        <v>95</v>
      </c>
      <c r="J57" s="47" t="s">
        <v>138</v>
      </c>
      <c r="K57" s="79" t="n">
        <f aca="false">DATE(MID(J57,1,4),MID(J57,5,2),MID(J57,7,2))</f>
        <v>43550</v>
      </c>
      <c r="L57" s="80" t="str">
        <f aca="true">IF(LEN(J57) &gt; 15,DATE(MID(J57,12,4),MID(J57,16,2),MID(J57,18,2)),TEXT(TODAY(),"yyyy/m/d"))</f>
        <v>2020/1/2</v>
      </c>
      <c r="M57" s="61" t="n">
        <f aca="false">(L57-K57+1)*B57</f>
        <v>38205</v>
      </c>
      <c r="N57" s="81" t="n">
        <f aca="false">H57/M57*365</f>
        <v>-0.00291330283994232</v>
      </c>
      <c r="O57" s="49" t="n">
        <f aca="false">D57*C57</f>
        <v>134.942878</v>
      </c>
      <c r="P57" s="49" t="n">
        <f aca="false">O57-B57</f>
        <v>-0.0571219999999926</v>
      </c>
      <c r="Q57" s="50" t="n">
        <f aca="false">O57/150</f>
        <v>0.899619186666667</v>
      </c>
      <c r="R57" s="51" t="n">
        <f aca="false">R56+C57-T57</f>
        <v>5139.68</v>
      </c>
      <c r="S57" s="52" t="n">
        <f aca="false">R57*D57</f>
        <v>5317.512928</v>
      </c>
      <c r="T57" s="52"/>
      <c r="U57" s="82"/>
      <c r="V57" s="53" t="n">
        <f aca="false">U57+V56</f>
        <v>4804.95</v>
      </c>
      <c r="W57" s="53" t="n">
        <f aca="false">S57+V57</f>
        <v>10122.462928</v>
      </c>
      <c r="X57" s="1" t="n">
        <f aca="false">X56+B57</f>
        <v>8600</v>
      </c>
      <c r="Y57" s="51" t="n">
        <f aca="false">W57-X57</f>
        <v>1522.462928</v>
      </c>
      <c r="Z57" s="54" t="n">
        <f aca="false">W57/X57-1</f>
        <v>0.177030573023256</v>
      </c>
      <c r="AA57" s="54" t="n">
        <f aca="false">S57/(X57-V57)-1</f>
        <v>0.40117071659135</v>
      </c>
      <c r="AB57" s="55" t="n">
        <f aca="false">IF(E57-F57&lt;0,"达成",E57-F57)</f>
        <v>0.222220726074074</v>
      </c>
    </row>
    <row r="58" customFormat="false" ht="16" hidden="false" customHeight="false" outlineLevel="0" collapsed="false">
      <c r="A58" s="83" t="s">
        <v>604</v>
      </c>
      <c r="B58" s="0" t="n">
        <v>135</v>
      </c>
      <c r="C58" s="76" t="n">
        <v>129.27</v>
      </c>
      <c r="D58" s="77" t="n">
        <v>1.0439</v>
      </c>
      <c r="E58" s="46" t="n">
        <f aca="false">10%*Q58+13%</f>
        <v>0.219963302</v>
      </c>
      <c r="F58" s="38" t="n">
        <f aca="false">IF(G58="",($F$1*C58-B58)/B58,H58/B58)</f>
        <v>-0.0111323777777778</v>
      </c>
      <c r="G58" s="3"/>
      <c r="H58" s="78" t="n">
        <f aca="false">IF(G58="",$F$1*C58-B58,G58-B58)</f>
        <v>-1.502871</v>
      </c>
      <c r="I58" s="0" t="s">
        <v>95</v>
      </c>
      <c r="J58" s="47" t="s">
        <v>140</v>
      </c>
      <c r="K58" s="79" t="n">
        <f aca="false">DATE(MID(J58,1,4),MID(J58,5,2),MID(J58,7,2))</f>
        <v>43551</v>
      </c>
      <c r="L58" s="80" t="str">
        <f aca="true">IF(LEN(J58) &gt; 15,DATE(MID(J58,12,4),MID(J58,16,2),MID(J58,18,2)),TEXT(TODAY(),"yyyy/m/d"))</f>
        <v>2020/1/2</v>
      </c>
      <c r="M58" s="61" t="n">
        <f aca="false">(L58-K58+1)*B58</f>
        <v>38070</v>
      </c>
      <c r="N58" s="81" t="n">
        <f aca="false">H58/M58*365</f>
        <v>-0.0144089286840032</v>
      </c>
      <c r="O58" s="49" t="n">
        <f aca="false">D58*C58</f>
        <v>134.944953</v>
      </c>
      <c r="P58" s="49" t="n">
        <f aca="false">O58-B58</f>
        <v>-0.0550469999999734</v>
      </c>
      <c r="Q58" s="50" t="n">
        <f aca="false">O58/150</f>
        <v>0.89963302</v>
      </c>
      <c r="R58" s="51" t="n">
        <f aca="false">R57+C58-T58</f>
        <v>5268.95000000001</v>
      </c>
      <c r="S58" s="52" t="n">
        <f aca="false">R58*D58</f>
        <v>5500.25690500001</v>
      </c>
      <c r="T58" s="52"/>
      <c r="U58" s="82"/>
      <c r="V58" s="53" t="n">
        <f aca="false">U58+V57</f>
        <v>4804.95</v>
      </c>
      <c r="W58" s="53" t="n">
        <f aca="false">S58+V58</f>
        <v>10305.206905</v>
      </c>
      <c r="X58" s="1" t="n">
        <f aca="false">X57+B58</f>
        <v>8735</v>
      </c>
      <c r="Y58" s="51" t="n">
        <f aca="false">W58-X58</f>
        <v>1570.206905</v>
      </c>
      <c r="Z58" s="54" t="n">
        <f aca="false">W58/X58-1</f>
        <v>0.179760378362908</v>
      </c>
      <c r="AA58" s="54" t="n">
        <f aca="false">S58/(X58-V58)-1</f>
        <v>0.399538658541241</v>
      </c>
      <c r="AB58" s="55" t="n">
        <f aca="false">IF(E58-F58&lt;0,"达成",E58-F58)</f>
        <v>0.231095679777778</v>
      </c>
    </row>
    <row r="59" customFormat="false" ht="16" hidden="false" customHeight="false" outlineLevel="0" collapsed="false">
      <c r="A59" s="83" t="s">
        <v>605</v>
      </c>
      <c r="B59" s="0" t="n">
        <v>135</v>
      </c>
      <c r="C59" s="76" t="n">
        <v>131.01</v>
      </c>
      <c r="D59" s="77" t="n">
        <v>1.03</v>
      </c>
      <c r="E59" s="46" t="n">
        <f aca="false">10%*Q59+13%</f>
        <v>0.2199602</v>
      </c>
      <c r="F59" s="38" t="n">
        <f aca="false">IF(G59="",($F$1*C59-B59)/B59,H59/B59)</f>
        <v>0.00217797777777757</v>
      </c>
      <c r="G59" s="3"/>
      <c r="H59" s="78" t="n">
        <f aca="false">IF(G59="",$F$1*C59-B59,G59-B59)</f>
        <v>0.294026999999971</v>
      </c>
      <c r="I59" s="0" t="s">
        <v>95</v>
      </c>
      <c r="J59" s="47" t="s">
        <v>142</v>
      </c>
      <c r="K59" s="79" t="n">
        <f aca="false">DATE(MID(J59,1,4),MID(J59,5,2),MID(J59,7,2))</f>
        <v>43552</v>
      </c>
      <c r="L59" s="80" t="str">
        <f aca="true">IF(LEN(J59) &gt; 15,DATE(MID(J59,12,4),MID(J59,16,2),MID(J59,18,2)),TEXT(TODAY(),"yyyy/m/d"))</f>
        <v>2020/1/2</v>
      </c>
      <c r="M59" s="61" t="n">
        <f aca="false">(L59-K59+1)*B59</f>
        <v>37935</v>
      </c>
      <c r="N59" s="81" t="n">
        <f aca="false">H59/M59*365</f>
        <v>0.00282904586793171</v>
      </c>
      <c r="O59" s="49" t="n">
        <f aca="false">D59*C59</f>
        <v>134.9403</v>
      </c>
      <c r="P59" s="49" t="n">
        <f aca="false">O59-B59</f>
        <v>-0.0596999999999923</v>
      </c>
      <c r="Q59" s="50" t="n">
        <f aca="false">O59/150</f>
        <v>0.899602</v>
      </c>
      <c r="R59" s="51" t="n">
        <f aca="false">R58+C59-T59</f>
        <v>5399.96</v>
      </c>
      <c r="S59" s="52" t="n">
        <f aca="false">R59*D59</f>
        <v>5561.9588</v>
      </c>
      <c r="T59" s="52"/>
      <c r="U59" s="82"/>
      <c r="V59" s="53" t="n">
        <f aca="false">U59+V58</f>
        <v>4804.95</v>
      </c>
      <c r="W59" s="53" t="n">
        <f aca="false">S59+V59</f>
        <v>10366.9088</v>
      </c>
      <c r="X59" s="1" t="n">
        <f aca="false">X58+B59</f>
        <v>8870</v>
      </c>
      <c r="Y59" s="51" t="n">
        <f aca="false">W59-X59</f>
        <v>1496.9088</v>
      </c>
      <c r="Z59" s="54" t="n">
        <f aca="false">W59/X59-1</f>
        <v>0.168760856820745</v>
      </c>
      <c r="AA59" s="54" t="n">
        <f aca="false">S59/(X59-V59)-1</f>
        <v>0.36823871785095</v>
      </c>
      <c r="AB59" s="55" t="n">
        <f aca="false">IF(E59-F59&lt;0,"达成",E59-F59)</f>
        <v>0.217782222222222</v>
      </c>
    </row>
    <row r="60" customFormat="false" ht="16" hidden="false" customHeight="false" outlineLevel="0" collapsed="false">
      <c r="A60" s="83" t="s">
        <v>606</v>
      </c>
      <c r="B60" s="0" t="n">
        <v>135</v>
      </c>
      <c r="C60" s="76" t="n">
        <v>127.02</v>
      </c>
      <c r="D60" s="77" t="n">
        <v>1.0624</v>
      </c>
      <c r="E60" s="46" t="n">
        <f aca="false">10%*Q60+13%</f>
        <v>0.219964032</v>
      </c>
      <c r="F60" s="38" t="n">
        <f aca="false">IF(G60="",($F$1*C60-B60)/B60,H60/B60)</f>
        <v>-0.0283440444444445</v>
      </c>
      <c r="G60" s="3"/>
      <c r="H60" s="78" t="n">
        <f aca="false">IF(G60="",$F$1*C60-B60,G60-B60)</f>
        <v>-3.826446</v>
      </c>
      <c r="I60" s="0" t="s">
        <v>95</v>
      </c>
      <c r="J60" s="47" t="s">
        <v>144</v>
      </c>
      <c r="K60" s="79" t="n">
        <f aca="false">DATE(MID(J60,1,4),MID(J60,5,2),MID(J60,7,2))</f>
        <v>43553</v>
      </c>
      <c r="L60" s="80" t="str">
        <f aca="true">IF(LEN(J60) &gt; 15,DATE(MID(J60,12,4),MID(J60,16,2),MID(J60,18,2)),TEXT(TODAY(),"yyyy/m/d"))</f>
        <v>2020/1/2</v>
      </c>
      <c r="M60" s="61" t="n">
        <f aca="false">(L60-K60+1)*B60</f>
        <v>37800</v>
      </c>
      <c r="N60" s="81" t="n">
        <f aca="false">H60/M60*365</f>
        <v>-0.0369484865079365</v>
      </c>
      <c r="O60" s="49" t="n">
        <f aca="false">D60*C60</f>
        <v>134.946048</v>
      </c>
      <c r="P60" s="49" t="n">
        <f aca="false">O60-B60</f>
        <v>-0.0539520000000096</v>
      </c>
      <c r="Q60" s="50" t="n">
        <f aca="false">O60/150</f>
        <v>0.89964032</v>
      </c>
      <c r="R60" s="51" t="n">
        <f aca="false">R59+C60-T60</f>
        <v>5526.98000000001</v>
      </c>
      <c r="S60" s="52" t="n">
        <f aca="false">R60*D60</f>
        <v>5871.86355200001</v>
      </c>
      <c r="T60" s="52"/>
      <c r="U60" s="82"/>
      <c r="V60" s="53" t="n">
        <f aca="false">U60+V59</f>
        <v>4804.95</v>
      </c>
      <c r="W60" s="53" t="n">
        <f aca="false">S60+V60</f>
        <v>10676.813552</v>
      </c>
      <c r="X60" s="1" t="n">
        <f aca="false">X59+B60</f>
        <v>9005</v>
      </c>
      <c r="Y60" s="51" t="n">
        <f aca="false">W60-X60</f>
        <v>1671.81355200001</v>
      </c>
      <c r="Z60" s="54" t="n">
        <f aca="false">W60/X60-1</f>
        <v>0.185653920266519</v>
      </c>
      <c r="AA60" s="54" t="n">
        <f aca="false">S60/(X60-V60)-1</f>
        <v>0.398046107070155</v>
      </c>
      <c r="AB60" s="55" t="n">
        <f aca="false">IF(E60-F60&lt;0,"达成",E60-F60)</f>
        <v>0.248308076444444</v>
      </c>
    </row>
    <row r="61" customFormat="false" ht="16" hidden="false" customHeight="false" outlineLevel="0" collapsed="false">
      <c r="A61" s="83" t="s">
        <v>607</v>
      </c>
      <c r="B61" s="0" t="n">
        <v>135</v>
      </c>
      <c r="C61" s="76" t="n">
        <v>122.62</v>
      </c>
      <c r="D61" s="77" t="n">
        <v>1.1005</v>
      </c>
      <c r="E61" s="46" t="n">
        <f aca="false">10%*Q61+13%</f>
        <v>0.219962206666667</v>
      </c>
      <c r="F61" s="38" t="n">
        <f aca="false">IF(G61="",($F$1*C61-B61)/B61,H61/B61)</f>
        <v>-0.0620024148148149</v>
      </c>
      <c r="G61" s="3"/>
      <c r="H61" s="78" t="n">
        <f aca="false">IF(G61="",$F$1*C61-B61,G61-B61)</f>
        <v>-8.37032600000001</v>
      </c>
      <c r="I61" s="0" t="s">
        <v>95</v>
      </c>
      <c r="J61" s="47" t="s">
        <v>146</v>
      </c>
      <c r="K61" s="79" t="n">
        <f aca="false">DATE(MID(J61,1,4),MID(J61,5,2),MID(J61,7,2))</f>
        <v>43556</v>
      </c>
      <c r="L61" s="80" t="str">
        <f aca="true">IF(LEN(J61) &gt; 15,DATE(MID(J61,12,4),MID(J61,16,2),MID(J61,18,2)),TEXT(TODAY(),"yyyy/m/d"))</f>
        <v>2020/1/2</v>
      </c>
      <c r="M61" s="61" t="n">
        <f aca="false">(L61-K61+1)*B61</f>
        <v>37395</v>
      </c>
      <c r="N61" s="81" t="n">
        <f aca="false">H61/M61*365</f>
        <v>-0.0816999328787272</v>
      </c>
      <c r="O61" s="49" t="n">
        <f aca="false">D61*C61</f>
        <v>134.94331</v>
      </c>
      <c r="P61" s="49" t="n">
        <f aca="false">O61-B61</f>
        <v>-0.0566900000000032</v>
      </c>
      <c r="Q61" s="50" t="n">
        <f aca="false">O61/150</f>
        <v>0.899622066666667</v>
      </c>
      <c r="R61" s="51" t="n">
        <f aca="false">R60+C61-T61</f>
        <v>3670.84</v>
      </c>
      <c r="S61" s="52" t="n">
        <f aca="false">R61*D61</f>
        <v>4039.75942000001</v>
      </c>
      <c r="T61" s="52" t="n">
        <v>1978.76</v>
      </c>
      <c r="U61" s="82" t="n">
        <v>1961.31</v>
      </c>
      <c r="V61" s="53" t="n">
        <f aca="false">U61+V60</f>
        <v>6766.26</v>
      </c>
      <c r="W61" s="53" t="n">
        <f aca="false">S61+V61</f>
        <v>10806.01942</v>
      </c>
      <c r="X61" s="1" t="n">
        <f aca="false">X60+B61</f>
        <v>9140</v>
      </c>
      <c r="Y61" s="51" t="n">
        <f aca="false">W61-X61</f>
        <v>1666.01942000001</v>
      </c>
      <c r="Z61" s="54" t="n">
        <f aca="false">W61/X61-1</f>
        <v>0.182277835886215</v>
      </c>
      <c r="AA61" s="54" t="n">
        <f aca="false">S61/(X61-V61)-1</f>
        <v>0.701854213182575</v>
      </c>
      <c r="AB61" s="55" t="n">
        <f aca="false">IF(E61-F61&lt;0,"达成",E61-F61)</f>
        <v>0.281964621481481</v>
      </c>
    </row>
    <row r="62" customFormat="false" ht="16" hidden="false" customHeight="false" outlineLevel="0" collapsed="false">
      <c r="A62" s="83" t="s">
        <v>608</v>
      </c>
      <c r="B62" s="0" t="n">
        <v>135</v>
      </c>
      <c r="C62" s="76" t="n">
        <v>122.25</v>
      </c>
      <c r="D62" s="77" t="n">
        <v>1.1038</v>
      </c>
      <c r="E62" s="46" t="n">
        <f aca="false">10%*Q62+13%</f>
        <v>0.2199597</v>
      </c>
      <c r="F62" s="38" t="n">
        <f aca="false">IF(G62="",($F$1*C62-B62)/B62,H62/B62)</f>
        <v>-0.0648327777777778</v>
      </c>
      <c r="G62" s="3"/>
      <c r="H62" s="78" t="n">
        <f aca="false">IF(G62="",$F$1*C62-B62,G62-B62)</f>
        <v>-8.752425</v>
      </c>
      <c r="I62" s="0" t="s">
        <v>95</v>
      </c>
      <c r="J62" s="47" t="s">
        <v>148</v>
      </c>
      <c r="K62" s="79" t="n">
        <f aca="false">DATE(MID(J62,1,4),MID(J62,5,2),MID(J62,7,2))</f>
        <v>43557</v>
      </c>
      <c r="L62" s="80" t="str">
        <f aca="true">IF(LEN(J62) &gt; 15,DATE(MID(J62,12,4),MID(J62,16,2),MID(J62,18,2)),TEXT(TODAY(),"yyyy/m/d"))</f>
        <v>2020/1/2</v>
      </c>
      <c r="M62" s="61" t="n">
        <f aca="false">(L62-K62+1)*B62</f>
        <v>37260</v>
      </c>
      <c r="N62" s="81" t="n">
        <f aca="false">H62/M62*365</f>
        <v>-0.0857389995974235</v>
      </c>
      <c r="O62" s="49" t="n">
        <f aca="false">D62*C62</f>
        <v>134.93955</v>
      </c>
      <c r="P62" s="49" t="n">
        <f aca="false">O62-B62</f>
        <v>-0.060450000000003</v>
      </c>
      <c r="Q62" s="50" t="n">
        <f aca="false">O62/150</f>
        <v>0.899597</v>
      </c>
      <c r="R62" s="51" t="n">
        <f aca="false">R61+C62-T62</f>
        <v>3793.09</v>
      </c>
      <c r="S62" s="52" t="n">
        <f aca="false">R62*D62</f>
        <v>4186.812742</v>
      </c>
      <c r="T62" s="52"/>
      <c r="U62" s="82"/>
      <c r="V62" s="53" t="n">
        <f aca="false">U62+V61</f>
        <v>6766.26</v>
      </c>
      <c r="W62" s="53" t="n">
        <f aca="false">S62+V62</f>
        <v>10953.072742</v>
      </c>
      <c r="X62" s="1" t="n">
        <f aca="false">X61+B62</f>
        <v>9275</v>
      </c>
      <c r="Y62" s="51" t="n">
        <f aca="false">W62-X62</f>
        <v>1678.072742</v>
      </c>
      <c r="Z62" s="54" t="n">
        <f aca="false">W62/X62-1</f>
        <v>0.180924284851753</v>
      </c>
      <c r="AA62" s="54" t="n">
        <f aca="false">S62/(X62-V62)-1</f>
        <v>0.668890655069878</v>
      </c>
      <c r="AB62" s="55" t="n">
        <f aca="false">IF(E62-F62&lt;0,"达成",E62-F62)</f>
        <v>0.284792477777778</v>
      </c>
    </row>
    <row r="63" customFormat="false" ht="16" hidden="false" customHeight="false" outlineLevel="0" collapsed="false">
      <c r="A63" s="83" t="s">
        <v>609</v>
      </c>
      <c r="B63" s="0" t="n">
        <v>120</v>
      </c>
      <c r="C63" s="76" t="n">
        <v>107.6</v>
      </c>
      <c r="D63" s="77" t="n">
        <v>1.1148</v>
      </c>
      <c r="E63" s="46" t="n">
        <f aca="false">10%*Q63+13%</f>
        <v>0.20996832</v>
      </c>
      <c r="F63" s="38" t="n">
        <f aca="false">IF(G63="",($F$1*C63-B63)/B63,H63/B63)</f>
        <v>-0.0740123333333334</v>
      </c>
      <c r="G63" s="3"/>
      <c r="H63" s="78" t="n">
        <f aca="false">IF(G63="",$F$1*C63-B63,G63-B63)</f>
        <v>-8.88148000000001</v>
      </c>
      <c r="I63" s="0" t="s">
        <v>95</v>
      </c>
      <c r="J63" s="47" t="s">
        <v>150</v>
      </c>
      <c r="K63" s="79" t="n">
        <f aca="false">DATE(MID(J63,1,4),MID(J63,5,2),MID(J63,7,2))</f>
        <v>43558</v>
      </c>
      <c r="L63" s="80" t="str">
        <f aca="true">IF(LEN(J63) &gt; 15,DATE(MID(J63,12,4),MID(J63,16,2),MID(J63,18,2)),TEXT(TODAY(),"yyyy/m/d"))</f>
        <v>2020/1/2</v>
      </c>
      <c r="M63" s="61" t="n">
        <f aca="false">(L63-K63+1)*B63</f>
        <v>33000</v>
      </c>
      <c r="N63" s="81" t="n">
        <f aca="false">H63/M63*365</f>
        <v>-0.0982345515151516</v>
      </c>
      <c r="O63" s="49" t="n">
        <f aca="false">D63*C63</f>
        <v>119.95248</v>
      </c>
      <c r="P63" s="49" t="n">
        <f aca="false">O63-B63</f>
        <v>-0.0475200000000058</v>
      </c>
      <c r="Q63" s="50" t="n">
        <f aca="false">O63/150</f>
        <v>0.7996832</v>
      </c>
      <c r="R63" s="51" t="n">
        <f aca="false">R62+C63-T63</f>
        <v>3774.43</v>
      </c>
      <c r="S63" s="52" t="n">
        <f aca="false">R63*D63</f>
        <v>4207.73456400001</v>
      </c>
      <c r="T63" s="52" t="n">
        <v>126.26</v>
      </c>
      <c r="U63" s="82" t="n">
        <v>126.97</v>
      </c>
      <c r="V63" s="53" t="n">
        <f aca="false">U63+V62</f>
        <v>6893.23</v>
      </c>
      <c r="W63" s="53" t="n">
        <f aca="false">S63+V63</f>
        <v>11100.964564</v>
      </c>
      <c r="X63" s="1" t="n">
        <f aca="false">X62+B63</f>
        <v>9395</v>
      </c>
      <c r="Y63" s="51" t="n">
        <f aca="false">W63-X63</f>
        <v>1705.96456400001</v>
      </c>
      <c r="Z63" s="54" t="n">
        <f aca="false">W63/X63-1</f>
        <v>0.181582178179883</v>
      </c>
      <c r="AA63" s="54" t="n">
        <f aca="false">S63/(X63-V63)-1</f>
        <v>0.681903038248922</v>
      </c>
      <c r="AB63" s="55" t="n">
        <f aca="false">IF(E63-F63&lt;0,"达成",E63-F63)</f>
        <v>0.283980653333333</v>
      </c>
    </row>
    <row r="64" customFormat="false" ht="16" hidden="false" customHeight="false" outlineLevel="0" collapsed="false">
      <c r="A64" s="83" t="s">
        <v>610</v>
      </c>
      <c r="B64" s="0" t="n">
        <v>120</v>
      </c>
      <c r="C64" s="76" t="n">
        <v>106.98</v>
      </c>
      <c r="D64" s="77" t="n">
        <v>1.1213</v>
      </c>
      <c r="E64" s="46" t="n">
        <f aca="false">10%*Q64+13%</f>
        <v>0.209971116</v>
      </c>
      <c r="F64" s="38" t="n">
        <f aca="false">IF(G64="",($F$1*C64-B64)/B64,H64/B64)</f>
        <v>-0.07934795</v>
      </c>
      <c r="G64" s="3"/>
      <c r="H64" s="78" t="n">
        <f aca="false">IF(G64="",$F$1*C64-B64,G64-B64)</f>
        <v>-9.521754</v>
      </c>
      <c r="I64" s="0" t="s">
        <v>95</v>
      </c>
      <c r="J64" s="47" t="s">
        <v>152</v>
      </c>
      <c r="K64" s="79" t="n">
        <f aca="false">DATE(MID(J64,1,4),MID(J64,5,2),MID(J64,7,2))</f>
        <v>43559</v>
      </c>
      <c r="L64" s="80" t="str">
        <f aca="true">IF(LEN(J64) &gt; 15,DATE(MID(J64,12,4),MID(J64,16,2),MID(J64,18,2)),TEXT(TODAY(),"yyyy/m/d"))</f>
        <v>2020/1/2</v>
      </c>
      <c r="M64" s="61" t="n">
        <f aca="false">(L64-K64+1)*B64</f>
        <v>32880</v>
      </c>
      <c r="N64" s="81" t="n">
        <f aca="false">H64/M64*365</f>
        <v>-0.105700736313869</v>
      </c>
      <c r="O64" s="49" t="n">
        <f aca="false">D64*C64</f>
        <v>119.956674</v>
      </c>
      <c r="P64" s="49" t="n">
        <f aca="false">O64-B64</f>
        <v>-0.0433259999999933</v>
      </c>
      <c r="Q64" s="50" t="n">
        <f aca="false">O64/150</f>
        <v>0.79971116</v>
      </c>
      <c r="R64" s="51" t="n">
        <f aca="false">R63+C64-T64</f>
        <v>3530.85</v>
      </c>
      <c r="S64" s="52" t="n">
        <f aca="false">R64*D64</f>
        <v>3959.14210500001</v>
      </c>
      <c r="T64" s="52" t="n">
        <v>350.56</v>
      </c>
      <c r="U64" s="82" t="n">
        <v>354.59</v>
      </c>
      <c r="V64" s="53" t="n">
        <f aca="false">U64+V63</f>
        <v>7247.82</v>
      </c>
      <c r="W64" s="53" t="n">
        <f aca="false">S64+V64</f>
        <v>11206.962105</v>
      </c>
      <c r="X64" s="1" t="n">
        <f aca="false">X63+B64</f>
        <v>9515</v>
      </c>
      <c r="Y64" s="51" t="n">
        <f aca="false">W64-X64</f>
        <v>1691.96210500001</v>
      </c>
      <c r="Z64" s="54" t="n">
        <f aca="false">W64/X64-1</f>
        <v>0.177820504992118</v>
      </c>
      <c r="AA64" s="54" t="n">
        <f aca="false">S64/(X64-V64)-1</f>
        <v>0.746284858282098</v>
      </c>
      <c r="AB64" s="55" t="n">
        <f aca="false">IF(E64-F64&lt;0,"达成",E64-F64)</f>
        <v>0.289319066</v>
      </c>
    </row>
    <row r="65" customFormat="false" ht="16" hidden="false" customHeight="false" outlineLevel="0" collapsed="false">
      <c r="A65" s="83" t="s">
        <v>611</v>
      </c>
      <c r="B65" s="0" t="n">
        <v>120</v>
      </c>
      <c r="C65" s="76" t="n">
        <v>107.41</v>
      </c>
      <c r="D65" s="77" t="n">
        <v>1.1168</v>
      </c>
      <c r="E65" s="46" t="n">
        <f aca="false">10%*Q65+13%</f>
        <v>0.209970325333333</v>
      </c>
      <c r="F65" s="38" t="n">
        <f aca="false">IF(G65="",($F$1*C65-B65)/B65,H65/B65)</f>
        <v>-0.0756474416666668</v>
      </c>
      <c r="G65" s="3"/>
      <c r="H65" s="78" t="n">
        <f aca="false">IF(G65="",$F$1*C65-B65,G65-B65)</f>
        <v>-9.07769300000001</v>
      </c>
      <c r="I65" s="0" t="s">
        <v>95</v>
      </c>
      <c r="J65" s="47" t="s">
        <v>154</v>
      </c>
      <c r="K65" s="79" t="n">
        <f aca="false">DATE(MID(J65,1,4),MID(J65,5,2),MID(J65,7,2))</f>
        <v>43563</v>
      </c>
      <c r="L65" s="80" t="str">
        <f aca="true">IF(LEN(J65) &gt; 15,DATE(MID(J65,12,4),MID(J65,16,2),MID(J65,18,2)),TEXT(TODAY(),"yyyy/m/d"))</f>
        <v>2020/1/2</v>
      </c>
      <c r="M65" s="61" t="n">
        <f aca="false">(L65-K65+1)*B65</f>
        <v>32400</v>
      </c>
      <c r="N65" s="81" t="n">
        <f aca="false">H65/M65*365</f>
        <v>-0.102264134104938</v>
      </c>
      <c r="O65" s="49" t="n">
        <f aca="false">D65*C65</f>
        <v>119.955488</v>
      </c>
      <c r="P65" s="49" t="n">
        <f aca="false">O65-B65</f>
        <v>-0.0445119999999974</v>
      </c>
      <c r="Q65" s="50" t="n">
        <f aca="false">O65/150</f>
        <v>0.799703253333333</v>
      </c>
      <c r="R65" s="51" t="n">
        <f aca="false">R64+C65-T65</f>
        <v>3638.26</v>
      </c>
      <c r="S65" s="52" t="n">
        <f aca="false">R65*D65</f>
        <v>4063.20876800001</v>
      </c>
      <c r="T65" s="52"/>
      <c r="U65" s="82"/>
      <c r="V65" s="53" t="n">
        <f aca="false">U65+V64</f>
        <v>7247.82</v>
      </c>
      <c r="W65" s="53" t="n">
        <f aca="false">S65+V65</f>
        <v>11311.028768</v>
      </c>
      <c r="X65" s="1" t="n">
        <f aca="false">X64+B65</f>
        <v>9635</v>
      </c>
      <c r="Y65" s="51" t="n">
        <f aca="false">W65-X65</f>
        <v>1676.02876800001</v>
      </c>
      <c r="Z65" s="54" t="n">
        <f aca="false">W65/X65-1</f>
        <v>0.173952129527764</v>
      </c>
      <c r="AA65" s="54" t="n">
        <f aca="false">S65/(X65-V65)-1</f>
        <v>0.702095681096526</v>
      </c>
      <c r="AB65" s="55" t="n">
        <f aca="false">IF(E65-F65&lt;0,"达成",E65-F65)</f>
        <v>0.285617767</v>
      </c>
    </row>
    <row r="66" customFormat="false" ht="16" hidden="false" customHeight="false" outlineLevel="0" collapsed="false">
      <c r="A66" s="83" t="s">
        <v>612</v>
      </c>
      <c r="B66" s="0" t="n">
        <v>120</v>
      </c>
      <c r="C66" s="76" t="n">
        <v>107.23</v>
      </c>
      <c r="D66" s="77" t="n">
        <v>1.1186</v>
      </c>
      <c r="E66" s="46" t="n">
        <f aca="false">10%*Q66+13%</f>
        <v>0.209964985333333</v>
      </c>
      <c r="F66" s="38" t="n">
        <f aca="false">IF(G66="",($F$1*C66-B66)/B66,H66/B66)</f>
        <v>-0.0771964916666667</v>
      </c>
      <c r="G66" s="3"/>
      <c r="H66" s="78" t="n">
        <f aca="false">IF(G66="",$F$1*C66-B66,G66-B66)</f>
        <v>-9.26357900000001</v>
      </c>
      <c r="I66" s="0" t="s">
        <v>95</v>
      </c>
      <c r="J66" s="47" t="s">
        <v>156</v>
      </c>
      <c r="K66" s="79" t="n">
        <f aca="false">DATE(MID(J66,1,4),MID(J66,5,2),MID(J66,7,2))</f>
        <v>43564</v>
      </c>
      <c r="L66" s="80" t="str">
        <f aca="true">IF(LEN(J66) &gt; 15,DATE(MID(J66,12,4),MID(J66,16,2),MID(J66,18,2)),TEXT(TODAY(),"yyyy/m/d"))</f>
        <v>2020/1/2</v>
      </c>
      <c r="M66" s="61" t="n">
        <f aca="false">(L66-K66+1)*B66</f>
        <v>32280</v>
      </c>
      <c r="N66" s="81" t="n">
        <f aca="false">H66/M66*365</f>
        <v>-0.104746168990087</v>
      </c>
      <c r="O66" s="49" t="n">
        <f aca="false">D66*C66</f>
        <v>119.947478</v>
      </c>
      <c r="P66" s="49" t="n">
        <f aca="false">O66-B66</f>
        <v>-0.0525219999999962</v>
      </c>
      <c r="Q66" s="50" t="n">
        <f aca="false">O66/150</f>
        <v>0.799649853333333</v>
      </c>
      <c r="R66" s="51" t="n">
        <f aca="false">R65+C66-T66</f>
        <v>3745.49</v>
      </c>
      <c r="S66" s="52" t="n">
        <f aca="false">R66*D66</f>
        <v>4189.70511400001</v>
      </c>
      <c r="T66" s="52"/>
      <c r="U66" s="82"/>
      <c r="V66" s="53" t="n">
        <f aca="false">U66+V65</f>
        <v>7247.82</v>
      </c>
      <c r="W66" s="53" t="n">
        <f aca="false">S66+V66</f>
        <v>11437.525114</v>
      </c>
      <c r="X66" s="1" t="n">
        <f aca="false">X65+B66</f>
        <v>9755</v>
      </c>
      <c r="Y66" s="51" t="n">
        <f aca="false">W66-X66</f>
        <v>1682.52511400001</v>
      </c>
      <c r="Z66" s="54" t="n">
        <f aca="false">W66/X66-1</f>
        <v>0.172478227985649</v>
      </c>
      <c r="AA66" s="54" t="n">
        <f aca="false">S66/(X66-V66)-1</f>
        <v>0.671082696096812</v>
      </c>
      <c r="AB66" s="55" t="n">
        <f aca="false">IF(E66-F66&lt;0,"达成",E66-F66)</f>
        <v>0.287161477</v>
      </c>
    </row>
    <row r="67" customFormat="false" ht="16" hidden="false" customHeight="false" outlineLevel="0" collapsed="false">
      <c r="A67" s="83" t="s">
        <v>613</v>
      </c>
      <c r="B67" s="0" t="n">
        <v>120</v>
      </c>
      <c r="C67" s="76" t="n">
        <v>107.35</v>
      </c>
      <c r="D67" s="77" t="n">
        <v>1.1174</v>
      </c>
      <c r="E67" s="46" t="n">
        <f aca="false">10%*Q67+13%</f>
        <v>0.209968593333333</v>
      </c>
      <c r="F67" s="38" t="n">
        <f aca="false">IF(G67="",($F$1*C67-B67)/B67,H67/B67)</f>
        <v>-0.0761637916666667</v>
      </c>
      <c r="G67" s="3"/>
      <c r="H67" s="78" t="n">
        <f aca="false">IF(G67="",$F$1*C67-B67,G67-B67)</f>
        <v>-9.13965500000001</v>
      </c>
      <c r="I67" s="0" t="s">
        <v>95</v>
      </c>
      <c r="J67" s="47" t="s">
        <v>158</v>
      </c>
      <c r="K67" s="79" t="n">
        <f aca="false">DATE(MID(J67,1,4),MID(J67,5,2),MID(J67,7,2))</f>
        <v>43565</v>
      </c>
      <c r="L67" s="80" t="str">
        <f aca="true">IF(LEN(J67) &gt; 15,DATE(MID(J67,12,4),MID(J67,16,2),MID(J67,18,2)),TEXT(TODAY(),"yyyy/m/d"))</f>
        <v>2020/1/2</v>
      </c>
      <c r="M67" s="61" t="n">
        <f aca="false">(L67-K67+1)*B67</f>
        <v>32160</v>
      </c>
      <c r="N67" s="81" t="n">
        <f aca="false">H67/M67*365</f>
        <v>-0.10373053715796</v>
      </c>
      <c r="O67" s="49" t="n">
        <f aca="false">D67*C67</f>
        <v>119.95289</v>
      </c>
      <c r="P67" s="49" t="n">
        <f aca="false">O67-B67</f>
        <v>-0.0471100000000178</v>
      </c>
      <c r="Q67" s="50" t="n">
        <f aca="false">O67/150</f>
        <v>0.799685933333333</v>
      </c>
      <c r="R67" s="51" t="n">
        <f aca="false">R66+C67-T67</f>
        <v>3852.84</v>
      </c>
      <c r="S67" s="52" t="n">
        <f aca="false">R67*D67</f>
        <v>4305.163416</v>
      </c>
      <c r="T67" s="52"/>
      <c r="U67" s="82"/>
      <c r="V67" s="53" t="n">
        <f aca="false">U67+V66</f>
        <v>7247.82</v>
      </c>
      <c r="W67" s="53" t="n">
        <f aca="false">S67+V67</f>
        <v>11552.983416</v>
      </c>
      <c r="X67" s="1" t="n">
        <f aca="false">X66+B67</f>
        <v>9875</v>
      </c>
      <c r="Y67" s="51" t="n">
        <f aca="false">W67-X67</f>
        <v>1677.98341600001</v>
      </c>
      <c r="Z67" s="54" t="n">
        <f aca="false">W67/X67-1</f>
        <v>0.169922371240507</v>
      </c>
      <c r="AA67" s="54" t="n">
        <f aca="false">S67/(X67-V67)-1</f>
        <v>0.638701351258766</v>
      </c>
      <c r="AB67" s="55" t="n">
        <f aca="false">IF(E67-F67&lt;0,"达成",E67-F67)</f>
        <v>0.286132385</v>
      </c>
    </row>
    <row r="68" customFormat="false" ht="16" hidden="false" customHeight="false" outlineLevel="0" collapsed="false">
      <c r="A68" s="83" t="s">
        <v>614</v>
      </c>
      <c r="B68" s="0" t="n">
        <v>120</v>
      </c>
      <c r="C68" s="76" t="n">
        <v>109.55</v>
      </c>
      <c r="D68" s="77" t="n">
        <v>1.095</v>
      </c>
      <c r="E68" s="46" t="n">
        <f aca="false">10%*Q68+13%</f>
        <v>0.2099715</v>
      </c>
      <c r="F68" s="38" t="n">
        <f aca="false">IF(G68="",($F$1*C68-B68)/B68,H68/B68)</f>
        <v>-0.0572309583333334</v>
      </c>
      <c r="G68" s="3"/>
      <c r="H68" s="78" t="n">
        <f aca="false">IF(G68="",$F$1*C68-B68,G68-B68)</f>
        <v>-6.867715</v>
      </c>
      <c r="I68" s="0" t="s">
        <v>95</v>
      </c>
      <c r="J68" s="47" t="s">
        <v>160</v>
      </c>
      <c r="K68" s="79" t="n">
        <f aca="false">DATE(MID(J68,1,4),MID(J68,5,2),MID(J68,7,2))</f>
        <v>43566</v>
      </c>
      <c r="L68" s="80" t="str">
        <f aca="true">IF(LEN(J68) &gt; 15,DATE(MID(J68,12,4),MID(J68,16,2),MID(J68,18,2)),TEXT(TODAY(),"yyyy/m/d"))</f>
        <v>2020/1/2</v>
      </c>
      <c r="M68" s="61" t="n">
        <f aca="false">(L68-K68+1)*B68</f>
        <v>32040</v>
      </c>
      <c r="N68" s="81" t="n">
        <f aca="false">H68/M68*365</f>
        <v>-0.0782370778714107</v>
      </c>
      <c r="O68" s="49" t="n">
        <f aca="false">D68*C68</f>
        <v>119.95725</v>
      </c>
      <c r="P68" s="49" t="n">
        <f aca="false">O68-B68</f>
        <v>-0.0427500000000123</v>
      </c>
      <c r="Q68" s="50" t="n">
        <f aca="false">O68/150</f>
        <v>0.799715</v>
      </c>
      <c r="R68" s="51" t="n">
        <f aca="false">R67+C68-T68</f>
        <v>3962.39</v>
      </c>
      <c r="S68" s="52" t="n">
        <f aca="false">R68*D68</f>
        <v>4338.81705000001</v>
      </c>
      <c r="T68" s="52"/>
      <c r="U68" s="82"/>
      <c r="V68" s="53" t="n">
        <f aca="false">U68+V67</f>
        <v>7247.82</v>
      </c>
      <c r="W68" s="53" t="n">
        <f aca="false">S68+V68</f>
        <v>11586.63705</v>
      </c>
      <c r="X68" s="1" t="n">
        <f aca="false">X67+B68</f>
        <v>9995</v>
      </c>
      <c r="Y68" s="51" t="n">
        <f aca="false">W68-X68</f>
        <v>1591.63705</v>
      </c>
      <c r="Z68" s="54" t="n">
        <f aca="false">W68/X68-1</f>
        <v>0.159243326663332</v>
      </c>
      <c r="AA68" s="54" t="n">
        <f aca="false">S68/(X68-V68)-1</f>
        <v>0.579371227950118</v>
      </c>
      <c r="AB68" s="55" t="n">
        <f aca="false">IF(E68-F68&lt;0,"达成",E68-F68)</f>
        <v>0.267202458333333</v>
      </c>
    </row>
    <row r="69" customFormat="false" ht="16" hidden="false" customHeight="false" outlineLevel="0" collapsed="false">
      <c r="A69" s="83" t="s">
        <v>615</v>
      </c>
      <c r="B69" s="0" t="n">
        <v>135</v>
      </c>
      <c r="C69" s="76" t="n">
        <v>123.52</v>
      </c>
      <c r="D69" s="77" t="n">
        <v>1.0925</v>
      </c>
      <c r="E69" s="46" t="n">
        <f aca="false">10%*Q69+13%</f>
        <v>0.219963733333333</v>
      </c>
      <c r="F69" s="38" t="n">
        <f aca="false">IF(G69="",($F$1*C69-B69)/B69,H69/B69)</f>
        <v>-0.0551177481481482</v>
      </c>
      <c r="G69" s="3"/>
      <c r="H69" s="78" t="n">
        <f aca="false">IF(G69="",$F$1*C69-B69,G69-B69)</f>
        <v>-7.44089600000001</v>
      </c>
      <c r="I69" s="0" t="s">
        <v>95</v>
      </c>
      <c r="J69" s="47" t="s">
        <v>162</v>
      </c>
      <c r="K69" s="79" t="n">
        <f aca="false">DATE(MID(J69,1,4),MID(J69,5,2),MID(J69,7,2))</f>
        <v>43567</v>
      </c>
      <c r="L69" s="80" t="str">
        <f aca="true">IF(LEN(J69) &gt; 15,DATE(MID(J69,12,4),MID(J69,16,2),MID(J69,18,2)),TEXT(TODAY(),"yyyy/m/d"))</f>
        <v>2020/1/2</v>
      </c>
      <c r="M69" s="61" t="n">
        <f aca="false">(L69-K69+1)*B69</f>
        <v>35910</v>
      </c>
      <c r="N69" s="81" t="n">
        <f aca="false">H69/M69*365</f>
        <v>-0.0756314965190756</v>
      </c>
      <c r="O69" s="49" t="n">
        <f aca="false">D69*C69</f>
        <v>134.9456</v>
      </c>
      <c r="P69" s="49" t="n">
        <f aca="false">O69-B69</f>
        <v>-0.0543999999999869</v>
      </c>
      <c r="Q69" s="50" t="n">
        <f aca="false">O69/150</f>
        <v>0.899637333333333</v>
      </c>
      <c r="R69" s="51" t="n">
        <f aca="false">R68+C69-T69</f>
        <v>4085.91</v>
      </c>
      <c r="S69" s="52" t="n">
        <f aca="false">R69*D69</f>
        <v>4463.856675</v>
      </c>
      <c r="T69" s="52"/>
      <c r="U69" s="82"/>
      <c r="V69" s="53" t="n">
        <f aca="false">U69+V68</f>
        <v>7247.82</v>
      </c>
      <c r="W69" s="53" t="n">
        <f aca="false">S69+V69</f>
        <v>11711.676675</v>
      </c>
      <c r="X69" s="1" t="n">
        <f aca="false">X68+B69</f>
        <v>10130</v>
      </c>
      <c r="Y69" s="51" t="n">
        <f aca="false">W69-X69</f>
        <v>1581.67667500001</v>
      </c>
      <c r="Z69" s="54" t="n">
        <f aca="false">W69/X69-1</f>
        <v>0.156137875123396</v>
      </c>
      <c r="AA69" s="54" t="n">
        <f aca="false">S69/(X69-V69)-1</f>
        <v>0.548777895551286</v>
      </c>
      <c r="AB69" s="55" t="n">
        <f aca="false">IF(E69-F69&lt;0,"达成",E69-F69)</f>
        <v>0.275081481481482</v>
      </c>
    </row>
    <row r="70" customFormat="false" ht="16" hidden="false" customHeight="false" outlineLevel="0" collapsed="false">
      <c r="A70" s="83" t="s">
        <v>616</v>
      </c>
      <c r="B70" s="0" t="n">
        <v>135</v>
      </c>
      <c r="C70" s="76" t="n">
        <v>124.78</v>
      </c>
      <c r="D70" s="77" t="n">
        <v>1.0814</v>
      </c>
      <c r="E70" s="46" t="n">
        <f aca="false">10%*Q70+13%</f>
        <v>0.219958061333333</v>
      </c>
      <c r="F70" s="38" t="n">
        <f aca="false">IF(G70="",($F$1*C70-B70)/B70,H70/B70)</f>
        <v>-0.0454792148148148</v>
      </c>
      <c r="G70" s="3"/>
      <c r="H70" s="78" t="n">
        <f aca="false">IF(G70="",$F$1*C70-B70,G70-B70)</f>
        <v>-6.13969399999999</v>
      </c>
      <c r="I70" s="0" t="s">
        <v>95</v>
      </c>
      <c r="J70" s="47" t="s">
        <v>164</v>
      </c>
      <c r="K70" s="79" t="n">
        <f aca="false">DATE(MID(J70,1,4),MID(J70,5,2),MID(J70,7,2))</f>
        <v>43570</v>
      </c>
      <c r="L70" s="80" t="str">
        <f aca="true">IF(LEN(J70) &gt; 15,DATE(MID(J70,12,4),MID(J70,16,2),MID(J70,18,2)),TEXT(TODAY(),"yyyy/m/d"))</f>
        <v>2020/1/2</v>
      </c>
      <c r="M70" s="61" t="n">
        <f aca="false">(L70-K70+1)*B70</f>
        <v>35505</v>
      </c>
      <c r="N70" s="81" t="n">
        <f aca="false">H70/M70*365</f>
        <v>-0.0631175414730319</v>
      </c>
      <c r="O70" s="49" t="n">
        <f aca="false">D70*C70</f>
        <v>134.937092</v>
      </c>
      <c r="P70" s="49" t="n">
        <f aca="false">O70-B70</f>
        <v>-0.0629080000000215</v>
      </c>
      <c r="Q70" s="50" t="n">
        <f aca="false">O70/150</f>
        <v>0.899580613333333</v>
      </c>
      <c r="R70" s="51" t="n">
        <f aca="false">R69+C70-T70</f>
        <v>4210.69</v>
      </c>
      <c r="S70" s="52" t="n">
        <f aca="false">R70*D70</f>
        <v>4553.440166</v>
      </c>
      <c r="T70" s="52"/>
      <c r="U70" s="82"/>
      <c r="V70" s="53" t="n">
        <f aca="false">U70+V69</f>
        <v>7247.82</v>
      </c>
      <c r="W70" s="53" t="n">
        <f aca="false">S70+V70</f>
        <v>11801.260166</v>
      </c>
      <c r="X70" s="1" t="n">
        <f aca="false">X69+B70</f>
        <v>10265</v>
      </c>
      <c r="Y70" s="51" t="n">
        <f aca="false">W70-X70</f>
        <v>1536.260166</v>
      </c>
      <c r="Z70" s="54" t="n">
        <f aca="false">W70/X70-1</f>
        <v>0.149660025913298</v>
      </c>
      <c r="AA70" s="54" t="n">
        <f aca="false">S70/(X70-V70)-1</f>
        <v>0.509170870150274</v>
      </c>
      <c r="AB70" s="55" t="n">
        <f aca="false">IF(E70-F70&lt;0,"达成",E70-F70)</f>
        <v>0.265437276148148</v>
      </c>
    </row>
    <row r="71" customFormat="false" ht="16" hidden="false" customHeight="false" outlineLevel="0" collapsed="false">
      <c r="A71" s="83" t="s">
        <v>617</v>
      </c>
      <c r="B71" s="0" t="n">
        <v>135</v>
      </c>
      <c r="C71" s="76" t="n">
        <v>122.31</v>
      </c>
      <c r="D71" s="77" t="n">
        <v>1.1033</v>
      </c>
      <c r="E71" s="46" t="n">
        <f aca="false">10%*Q71+13%</f>
        <v>0.219963082</v>
      </c>
      <c r="F71" s="38" t="n">
        <f aca="false">IF(G71="",($F$1*C71-B71)/B71,H71/B71)</f>
        <v>-0.0643738000000001</v>
      </c>
      <c r="G71" s="3"/>
      <c r="H71" s="78" t="n">
        <f aca="false">IF(G71="",$F$1*C71-B71,G71-B71)</f>
        <v>-8.69046300000001</v>
      </c>
      <c r="I71" s="0" t="s">
        <v>95</v>
      </c>
      <c r="J71" s="47" t="s">
        <v>166</v>
      </c>
      <c r="K71" s="79" t="n">
        <f aca="false">DATE(MID(J71,1,4),MID(J71,5,2),MID(J71,7,2))</f>
        <v>43571</v>
      </c>
      <c r="L71" s="80" t="str">
        <f aca="true">IF(LEN(J71) &gt; 15,DATE(MID(J71,12,4),MID(J71,16,2),MID(J71,18,2)),TEXT(TODAY(),"yyyy/m/d"))</f>
        <v>2020/1/2</v>
      </c>
      <c r="M71" s="61" t="n">
        <f aca="false">(L71-K71+1)*B71</f>
        <v>35370</v>
      </c>
      <c r="N71" s="81" t="n">
        <f aca="false">H71/M71*365</f>
        <v>-0.0896810572519085</v>
      </c>
      <c r="O71" s="49" t="n">
        <f aca="false">D71*C71</f>
        <v>134.944623</v>
      </c>
      <c r="P71" s="49" t="n">
        <f aca="false">O71-B71</f>
        <v>-0.0553769999999929</v>
      </c>
      <c r="Q71" s="50" t="n">
        <f aca="false">O71/150</f>
        <v>0.89963082</v>
      </c>
      <c r="R71" s="51" t="n">
        <f aca="false">R70+C71-T71</f>
        <v>4333</v>
      </c>
      <c r="S71" s="52" t="n">
        <f aca="false">R71*D71</f>
        <v>4780.5989</v>
      </c>
      <c r="T71" s="52"/>
      <c r="U71" s="82"/>
      <c r="V71" s="53" t="n">
        <f aca="false">U71+V70</f>
        <v>7247.82</v>
      </c>
      <c r="W71" s="53" t="n">
        <f aca="false">S71+V71</f>
        <v>12028.4189</v>
      </c>
      <c r="X71" s="1" t="n">
        <f aca="false">X70+B71</f>
        <v>10400</v>
      </c>
      <c r="Y71" s="51" t="n">
        <f aca="false">W71-X71</f>
        <v>1628.4189</v>
      </c>
      <c r="Z71" s="54" t="n">
        <f aca="false">W71/X71-1</f>
        <v>0.156578740384616</v>
      </c>
      <c r="AA71" s="54" t="n">
        <f aca="false">S71/(X71-V71)-1</f>
        <v>0.516600860356961</v>
      </c>
      <c r="AB71" s="55" t="n">
        <f aca="false">IF(E71-F71&lt;0,"达成",E71-F71)</f>
        <v>0.284336882</v>
      </c>
    </row>
    <row r="72" customFormat="false" ht="16" hidden="false" customHeight="false" outlineLevel="0" collapsed="false">
      <c r="A72" s="83" t="s">
        <v>618</v>
      </c>
      <c r="B72" s="0" t="n">
        <v>120</v>
      </c>
      <c r="C72" s="76" t="n">
        <v>108.19</v>
      </c>
      <c r="D72" s="77" t="n">
        <v>1.1087</v>
      </c>
      <c r="E72" s="46" t="n">
        <f aca="false">10%*Q72+13%</f>
        <v>0.209966835333333</v>
      </c>
      <c r="F72" s="38" t="n">
        <f aca="false">IF(G72="",($F$1*C72-B72)/B72,H72/B72)</f>
        <v>-0.0689348916666667</v>
      </c>
      <c r="G72" s="3"/>
      <c r="H72" s="78" t="n">
        <f aca="false">IF(G72="",$F$1*C72-B72,G72-B72)</f>
        <v>-8.272187</v>
      </c>
      <c r="I72" s="0" t="s">
        <v>95</v>
      </c>
      <c r="J72" s="47" t="s">
        <v>168</v>
      </c>
      <c r="K72" s="79" t="n">
        <f aca="false">DATE(MID(J72,1,4),MID(J72,5,2),MID(J72,7,2))</f>
        <v>43572</v>
      </c>
      <c r="L72" s="80" t="str">
        <f aca="true">IF(LEN(J72) &gt; 15,DATE(MID(J72,12,4),MID(J72,16,2),MID(J72,18,2)),TEXT(TODAY(),"yyyy/m/d"))</f>
        <v>2020/1/2</v>
      </c>
      <c r="M72" s="61" t="n">
        <f aca="false">(L72-K72+1)*B72</f>
        <v>31320</v>
      </c>
      <c r="N72" s="81" t="n">
        <f aca="false">H72/M72*365</f>
        <v>-0.0964032009897829</v>
      </c>
      <c r="O72" s="49" t="n">
        <f aca="false">D72*C72</f>
        <v>119.950253</v>
      </c>
      <c r="P72" s="49" t="n">
        <f aca="false">O72-B72</f>
        <v>-0.0497469999999964</v>
      </c>
      <c r="Q72" s="50" t="n">
        <f aca="false">O72/150</f>
        <v>0.799668353333333</v>
      </c>
      <c r="R72" s="51" t="n">
        <f aca="false">R71+C72-T72</f>
        <v>4441.19</v>
      </c>
      <c r="S72" s="52" t="n">
        <f aca="false">R72*D72</f>
        <v>4923.94735300001</v>
      </c>
      <c r="T72" s="52"/>
      <c r="U72" s="82"/>
      <c r="V72" s="53" t="n">
        <f aca="false">U72+V71</f>
        <v>7247.82</v>
      </c>
      <c r="W72" s="53" t="n">
        <f aca="false">S72+V72</f>
        <v>12171.767353</v>
      </c>
      <c r="X72" s="1" t="n">
        <f aca="false">X71+B72</f>
        <v>10520</v>
      </c>
      <c r="Y72" s="51" t="n">
        <f aca="false">W72-X72</f>
        <v>1651.76735300001</v>
      </c>
      <c r="Z72" s="54" t="n">
        <f aca="false">W72/X72-1</f>
        <v>0.15701210579848</v>
      </c>
      <c r="AA72" s="54" t="n">
        <f aca="false">S72/(X72-V72)-1</f>
        <v>0.504791103484529</v>
      </c>
      <c r="AB72" s="55" t="n">
        <f aca="false">IF(E72-F72&lt;0,"达成",E72-F72)</f>
        <v>0.278901727</v>
      </c>
    </row>
    <row r="73" customFormat="false" ht="16" hidden="false" customHeight="false" outlineLevel="0" collapsed="false">
      <c r="A73" s="83" t="s">
        <v>619</v>
      </c>
      <c r="B73" s="0" t="n">
        <v>120</v>
      </c>
      <c r="C73" s="76" t="n">
        <v>108.77</v>
      </c>
      <c r="D73" s="77" t="n">
        <v>1.1028</v>
      </c>
      <c r="E73" s="46" t="n">
        <f aca="false">10%*Q73+13%</f>
        <v>0.209967704</v>
      </c>
      <c r="F73" s="38" t="n">
        <f aca="false">IF(G73="",($F$1*C73-B73)/B73,H73/B73)</f>
        <v>-0.0639435083333334</v>
      </c>
      <c r="G73" s="3"/>
      <c r="H73" s="78" t="n">
        <f aca="false">IF(G73="",$F$1*C73-B73,G73-B73)</f>
        <v>-7.67322100000001</v>
      </c>
      <c r="I73" s="0" t="s">
        <v>95</v>
      </c>
      <c r="J73" s="47" t="s">
        <v>170</v>
      </c>
      <c r="K73" s="79" t="n">
        <f aca="false">DATE(MID(J73,1,4),MID(J73,5,2),MID(J73,7,2))</f>
        <v>43573</v>
      </c>
      <c r="L73" s="80" t="str">
        <f aca="true">IF(LEN(J73) &gt; 15,DATE(MID(J73,12,4),MID(J73,16,2),MID(J73,18,2)),TEXT(TODAY(),"yyyy/m/d"))</f>
        <v>2020/1/2</v>
      </c>
      <c r="M73" s="61" t="n">
        <f aca="false">(L73-K73+1)*B73</f>
        <v>31200</v>
      </c>
      <c r="N73" s="81" t="n">
        <f aca="false">H73/M73*365</f>
        <v>-0.0897668482371796</v>
      </c>
      <c r="O73" s="49" t="n">
        <f aca="false">D73*C73</f>
        <v>119.951556</v>
      </c>
      <c r="P73" s="49" t="n">
        <f aca="false">O73-B73</f>
        <v>-0.0484440000000035</v>
      </c>
      <c r="Q73" s="50" t="n">
        <f aca="false">O73/150</f>
        <v>0.79967704</v>
      </c>
      <c r="R73" s="51" t="n">
        <f aca="false">R72+C73-T73</f>
        <v>4549.96000000001</v>
      </c>
      <c r="S73" s="52" t="n">
        <f aca="false">R73*D73</f>
        <v>5017.69588800001</v>
      </c>
      <c r="T73" s="52"/>
      <c r="U73" s="82"/>
      <c r="V73" s="53" t="n">
        <f aca="false">U73+V72</f>
        <v>7247.82</v>
      </c>
      <c r="W73" s="53" t="n">
        <f aca="false">S73+V73</f>
        <v>12265.515888</v>
      </c>
      <c r="X73" s="1" t="n">
        <f aca="false">X72+B73</f>
        <v>10640</v>
      </c>
      <c r="Y73" s="51" t="n">
        <f aca="false">W73-X73</f>
        <v>1625.51588800001</v>
      </c>
      <c r="Z73" s="54" t="n">
        <f aca="false">W73/X73-1</f>
        <v>0.152774049624061</v>
      </c>
      <c r="AA73" s="54" t="n">
        <f aca="false">S73/(X73-V73)-1</f>
        <v>0.479195056866088</v>
      </c>
      <c r="AB73" s="55" t="n">
        <f aca="false">IF(E73-F73&lt;0,"达成",E73-F73)</f>
        <v>0.273911212333333</v>
      </c>
    </row>
    <row r="74" customFormat="false" ht="16" hidden="false" customHeight="false" outlineLevel="0" collapsed="false">
      <c r="A74" s="83" t="s">
        <v>620</v>
      </c>
      <c r="B74" s="0" t="n">
        <v>120</v>
      </c>
      <c r="C74" s="76" t="n">
        <v>108.14</v>
      </c>
      <c r="D74" s="77" t="n">
        <v>1.1092</v>
      </c>
      <c r="E74" s="46" t="n">
        <f aca="false">10%*Q74+13%</f>
        <v>0.209965925333333</v>
      </c>
      <c r="F74" s="38" t="n">
        <f aca="false">IF(G74="",($F$1*C74-B74)/B74,H74/B74)</f>
        <v>-0.0693651833333334</v>
      </c>
      <c r="G74" s="3"/>
      <c r="H74" s="78" t="n">
        <f aca="false">IF(G74="",$F$1*C74-B74,G74-B74)</f>
        <v>-8.32382200000001</v>
      </c>
      <c r="I74" s="0" t="s">
        <v>95</v>
      </c>
      <c r="J74" s="47" t="s">
        <v>172</v>
      </c>
      <c r="K74" s="79" t="n">
        <f aca="false">DATE(MID(J74,1,4),MID(J74,5,2),MID(J74,7,2))</f>
        <v>43574</v>
      </c>
      <c r="L74" s="80" t="str">
        <f aca="true">IF(LEN(J74) &gt; 15,DATE(MID(J74,12,4),MID(J74,16,2),MID(J74,18,2)),TEXT(TODAY(),"yyyy/m/d"))</f>
        <v>2020/1/2</v>
      </c>
      <c r="M74" s="61" t="n">
        <f aca="false">(L74-K74+1)*B74</f>
        <v>31080</v>
      </c>
      <c r="N74" s="81" t="n">
        <f aca="false">H74/M74*365</f>
        <v>-0.097754022844273</v>
      </c>
      <c r="O74" s="49" t="n">
        <f aca="false">D74*C74</f>
        <v>119.948888</v>
      </c>
      <c r="P74" s="49" t="n">
        <f aca="false">O74-B74</f>
        <v>-0.0511120000000034</v>
      </c>
      <c r="Q74" s="50" t="n">
        <f aca="false">O74/150</f>
        <v>0.799659253333333</v>
      </c>
      <c r="R74" s="51" t="n">
        <f aca="false">R73+C74-T74</f>
        <v>4658.1</v>
      </c>
      <c r="S74" s="52" t="n">
        <f aca="false">R74*D74</f>
        <v>5166.76452000001</v>
      </c>
      <c r="T74" s="52"/>
      <c r="U74" s="82"/>
      <c r="V74" s="53" t="n">
        <f aca="false">U74+V73</f>
        <v>7247.82</v>
      </c>
      <c r="W74" s="53" t="n">
        <f aca="false">S74+V74</f>
        <v>12414.58452</v>
      </c>
      <c r="X74" s="1" t="n">
        <f aca="false">X73+B74</f>
        <v>10760</v>
      </c>
      <c r="Y74" s="51" t="n">
        <f aca="false">W74-X74</f>
        <v>1654.58452000001</v>
      </c>
      <c r="Z74" s="54" t="n">
        <f aca="false">W74/X74-1</f>
        <v>0.153771795539034</v>
      </c>
      <c r="AA74" s="54" t="n">
        <f aca="false">S74/(X74-V74)-1</f>
        <v>0.471099009731849</v>
      </c>
      <c r="AB74" s="55" t="n">
        <f aca="false">IF(E74-F74&lt;0,"达成",E74-F74)</f>
        <v>0.279331108666667</v>
      </c>
    </row>
    <row r="75" customFormat="false" ht="16" hidden="false" customHeight="false" outlineLevel="0" collapsed="false">
      <c r="A75" s="83" t="s">
        <v>621</v>
      </c>
      <c r="B75" s="0" t="n">
        <v>120</v>
      </c>
      <c r="C75" s="76" t="n">
        <v>109.71</v>
      </c>
      <c r="D75" s="77" t="n">
        <v>1.0933</v>
      </c>
      <c r="E75" s="46" t="n">
        <f aca="false">10%*Q75+13%</f>
        <v>0.209963962</v>
      </c>
      <c r="F75" s="38" t="n">
        <f aca="false">IF(G75="",($F$1*C75-B75)/B75,H75/B75)</f>
        <v>-0.0558540250000001</v>
      </c>
      <c r="G75" s="3"/>
      <c r="H75" s="78" t="n">
        <f aca="false">IF(G75="",$F$1*C75-B75,G75-B75)</f>
        <v>-6.70248300000002</v>
      </c>
      <c r="I75" s="0" t="s">
        <v>95</v>
      </c>
      <c r="J75" s="47" t="s">
        <v>174</v>
      </c>
      <c r="K75" s="79" t="n">
        <f aca="false">DATE(MID(J75,1,4),MID(J75,5,2),MID(J75,7,2))</f>
        <v>43577</v>
      </c>
      <c r="L75" s="80" t="str">
        <f aca="true">IF(LEN(J75) &gt; 15,DATE(MID(J75,12,4),MID(J75,16,2),MID(J75,18,2)),TEXT(TODAY(),"yyyy/m/d"))</f>
        <v>2020/1/2</v>
      </c>
      <c r="M75" s="61" t="n">
        <f aca="false">(L75-K75+1)*B75</f>
        <v>30720</v>
      </c>
      <c r="N75" s="81" t="n">
        <f aca="false">H75/M75*365</f>
        <v>-0.0796356215820315</v>
      </c>
      <c r="O75" s="49" t="n">
        <f aca="false">D75*C75</f>
        <v>119.945943</v>
      </c>
      <c r="P75" s="49" t="n">
        <f aca="false">O75-B75</f>
        <v>-0.0540570000000145</v>
      </c>
      <c r="Q75" s="50" t="n">
        <f aca="false">O75/150</f>
        <v>0.79963962</v>
      </c>
      <c r="R75" s="51" t="n">
        <f aca="false">R74+C75-T75</f>
        <v>4767.81000000001</v>
      </c>
      <c r="S75" s="52" t="n">
        <f aca="false">R75*D75</f>
        <v>5212.646673</v>
      </c>
      <c r="T75" s="52"/>
      <c r="U75" s="82"/>
      <c r="V75" s="53" t="n">
        <f aca="false">U75+V74</f>
        <v>7247.82</v>
      </c>
      <c r="W75" s="53" t="n">
        <f aca="false">S75+V75</f>
        <v>12460.466673</v>
      </c>
      <c r="X75" s="1" t="n">
        <f aca="false">X74+B75</f>
        <v>10880</v>
      </c>
      <c r="Y75" s="51" t="n">
        <f aca="false">W75-X75</f>
        <v>1580.46667300001</v>
      </c>
      <c r="Z75" s="54" t="n">
        <f aca="false">W75/X75-1</f>
        <v>0.145263480974265</v>
      </c>
      <c r="AA75" s="54" t="n">
        <f aca="false">S75/(X75-V75)-1</f>
        <v>0.43512895093305</v>
      </c>
      <c r="AB75" s="55" t="n">
        <f aca="false">IF(E75-F75&lt;0,"达成",E75-F75)</f>
        <v>0.265817987</v>
      </c>
    </row>
    <row r="76" customFormat="false" ht="16" hidden="false" customHeight="false" outlineLevel="0" collapsed="false">
      <c r="A76" s="83" t="s">
        <v>622</v>
      </c>
      <c r="B76" s="0" t="n">
        <v>135</v>
      </c>
      <c r="C76" s="76" t="n">
        <v>125.35</v>
      </c>
      <c r="D76" s="77" t="n">
        <v>1.0765</v>
      </c>
      <c r="E76" s="46" t="n">
        <f aca="false">10%*Q76+13%</f>
        <v>0.219959516666667</v>
      </c>
      <c r="F76" s="38" t="n">
        <f aca="false">IF(G76="",($F$1*C76-B76)/B76,H76/B76)</f>
        <v>-0.0411189259259261</v>
      </c>
      <c r="G76" s="3"/>
      <c r="H76" s="78" t="n">
        <f aca="false">IF(G76="",$F$1*C76-B76,G76-B76)</f>
        <v>-5.55105500000002</v>
      </c>
      <c r="I76" s="0" t="s">
        <v>95</v>
      </c>
      <c r="J76" s="47" t="s">
        <v>176</v>
      </c>
      <c r="K76" s="79" t="n">
        <f aca="false">DATE(MID(J76,1,4),MID(J76,5,2),MID(J76,7,2))</f>
        <v>43578</v>
      </c>
      <c r="L76" s="80" t="str">
        <f aca="true">IF(LEN(J76) &gt; 15,DATE(MID(J76,12,4),MID(J76,16,2),MID(J76,18,2)),TEXT(TODAY(),"yyyy/m/d"))</f>
        <v>2020/1/2</v>
      </c>
      <c r="M76" s="61" t="n">
        <f aca="false">(L76-K76+1)*B76</f>
        <v>34425</v>
      </c>
      <c r="N76" s="81" t="n">
        <f aca="false">H76/M76*365</f>
        <v>-0.0588565018155413</v>
      </c>
      <c r="O76" s="49" t="n">
        <f aca="false">D76*C76</f>
        <v>134.939275</v>
      </c>
      <c r="P76" s="49" t="n">
        <f aca="false">O76-B76</f>
        <v>-0.0607249999999908</v>
      </c>
      <c r="Q76" s="50" t="n">
        <f aca="false">O76/150</f>
        <v>0.899595166666667</v>
      </c>
      <c r="R76" s="51" t="n">
        <f aca="false">R75+C76-T76</f>
        <v>4893.16000000001</v>
      </c>
      <c r="S76" s="52" t="n">
        <f aca="false">R76*D76</f>
        <v>5267.48674000001</v>
      </c>
      <c r="T76" s="52"/>
      <c r="U76" s="82"/>
      <c r="V76" s="53" t="n">
        <f aca="false">U76+V75</f>
        <v>7247.82</v>
      </c>
      <c r="W76" s="53" t="n">
        <f aca="false">S76+V76</f>
        <v>12515.30674</v>
      </c>
      <c r="X76" s="1" t="n">
        <f aca="false">X75+B76</f>
        <v>11015</v>
      </c>
      <c r="Y76" s="51" t="n">
        <f aca="false">W76-X76</f>
        <v>1500.30674000001</v>
      </c>
      <c r="Z76" s="54" t="n">
        <f aca="false">W76/X76-1</f>
        <v>0.136205786654563</v>
      </c>
      <c r="AA76" s="54" t="n">
        <f aca="false">S76/(X76-V76)-1</f>
        <v>0.398257248127248</v>
      </c>
      <c r="AB76" s="55" t="n">
        <f aca="false">IF(E76-F76&lt;0,"达成",E76-F76)</f>
        <v>0.261078442592593</v>
      </c>
    </row>
    <row r="77" customFormat="false" ht="16" hidden="false" customHeight="false" outlineLevel="0" collapsed="false">
      <c r="A77" s="83" t="s">
        <v>623</v>
      </c>
      <c r="B77" s="0" t="n">
        <v>135</v>
      </c>
      <c r="C77" s="76" t="n">
        <v>124.26</v>
      </c>
      <c r="D77" s="77" t="n">
        <v>1.086</v>
      </c>
      <c r="E77" s="46" t="n">
        <f aca="false">10%*Q77+13%</f>
        <v>0.21996424</v>
      </c>
      <c r="F77" s="38" t="n">
        <f aca="false">IF(G77="",($F$1*C77-B77)/B77,H77/B77)</f>
        <v>-0.0494570222222221</v>
      </c>
      <c r="G77" s="3"/>
      <c r="H77" s="78" t="n">
        <f aca="false">IF(G77="",$F$1*C77-B77,G77-B77)</f>
        <v>-6.67669799999999</v>
      </c>
      <c r="I77" s="0" t="s">
        <v>95</v>
      </c>
      <c r="J77" s="47" t="s">
        <v>178</v>
      </c>
      <c r="K77" s="79" t="n">
        <f aca="false">DATE(MID(J77,1,4),MID(J77,5,2),MID(J77,7,2))</f>
        <v>43579</v>
      </c>
      <c r="L77" s="80" t="str">
        <f aca="true">IF(LEN(J77) &gt; 15,DATE(MID(J77,12,4),MID(J77,16,2),MID(J77,18,2)),TEXT(TODAY(),"yyyy/m/d"))</f>
        <v>2020/1/2</v>
      </c>
      <c r="M77" s="61" t="n">
        <f aca="false">(L77-K77+1)*B77</f>
        <v>34290</v>
      </c>
      <c r="N77" s="81" t="n">
        <f aca="false">H77/M77*365</f>
        <v>-0.0710701303587051</v>
      </c>
      <c r="O77" s="49" t="n">
        <f aca="false">D77*C77</f>
        <v>134.94636</v>
      </c>
      <c r="P77" s="49" t="n">
        <f aca="false">O77-B77</f>
        <v>-0.053639999999973</v>
      </c>
      <c r="Q77" s="50" t="n">
        <f aca="false">O77/150</f>
        <v>0.8996424</v>
      </c>
      <c r="R77" s="51" t="n">
        <f aca="false">R76+C77-T77</f>
        <v>5017.42000000001</v>
      </c>
      <c r="S77" s="52" t="n">
        <f aca="false">R77*D77</f>
        <v>5448.91812000001</v>
      </c>
      <c r="T77" s="52"/>
      <c r="U77" s="82"/>
      <c r="V77" s="53" t="n">
        <f aca="false">U77+V76</f>
        <v>7247.82</v>
      </c>
      <c r="W77" s="53" t="n">
        <f aca="false">S77+V77</f>
        <v>12696.73812</v>
      </c>
      <c r="X77" s="1" t="n">
        <f aca="false">X76+B77</f>
        <v>11150</v>
      </c>
      <c r="Y77" s="51" t="n">
        <f aca="false">W77-X77</f>
        <v>1546.73812000001</v>
      </c>
      <c r="Z77" s="54" t="n">
        <f aca="false">W77/X77-1</f>
        <v>0.138720907623319</v>
      </c>
      <c r="AA77" s="54" t="n">
        <f aca="false">S77/(X77-V77)-1</f>
        <v>0.396377952836621</v>
      </c>
      <c r="AB77" s="55" t="n">
        <f aca="false">IF(E77-F77&lt;0,"达成",E77-F77)</f>
        <v>0.269421262222222</v>
      </c>
    </row>
    <row r="78" customFormat="false" ht="16" hidden="false" customHeight="false" outlineLevel="0" collapsed="false">
      <c r="A78" s="83" t="s">
        <v>624</v>
      </c>
      <c r="B78" s="0" t="n">
        <v>135</v>
      </c>
      <c r="C78" s="76" t="n">
        <v>129.08</v>
      </c>
      <c r="D78" s="77" t="n">
        <v>1.0454</v>
      </c>
      <c r="E78" s="46" t="n">
        <f aca="false">10%*Q78+13%</f>
        <v>0.219960154666667</v>
      </c>
      <c r="F78" s="38" t="n">
        <f aca="false">IF(G78="",($F$1*C78-B78)/B78,H78/B78)</f>
        <v>-0.0125858074074074</v>
      </c>
      <c r="G78" s="3"/>
      <c r="H78" s="78" t="n">
        <f aca="false">IF(G78="",$F$1*C78-B78,G78-B78)</f>
        <v>-1.699084</v>
      </c>
      <c r="I78" s="0" t="s">
        <v>95</v>
      </c>
      <c r="J78" s="47" t="s">
        <v>180</v>
      </c>
      <c r="K78" s="79" t="n">
        <f aca="false">DATE(MID(J78,1,4),MID(J78,5,2),MID(J78,7,2))</f>
        <v>43580</v>
      </c>
      <c r="L78" s="80" t="str">
        <f aca="true">IF(LEN(J78) &gt; 15,DATE(MID(J78,12,4),MID(J78,16,2),MID(J78,18,2)),TEXT(TODAY(),"yyyy/m/d"))</f>
        <v>2020/1/2</v>
      </c>
      <c r="M78" s="61" t="n">
        <f aca="false">(L78-K78+1)*B78</f>
        <v>34155</v>
      </c>
      <c r="N78" s="81" t="n">
        <f aca="false">H78/M78*365</f>
        <v>-0.0181573901332162</v>
      </c>
      <c r="O78" s="49" t="n">
        <f aca="false">D78*C78</f>
        <v>134.940232</v>
      </c>
      <c r="P78" s="49" t="n">
        <f aca="false">O78-B78</f>
        <v>-0.0597679999999627</v>
      </c>
      <c r="Q78" s="50" t="n">
        <f aca="false">O78/150</f>
        <v>0.899601546666667</v>
      </c>
      <c r="R78" s="51" t="n">
        <f aca="false">R77+C78-T78</f>
        <v>5146.50000000001</v>
      </c>
      <c r="S78" s="52" t="n">
        <f aca="false">R78*D78</f>
        <v>5380.15110000001</v>
      </c>
      <c r="T78" s="52"/>
      <c r="U78" s="82"/>
      <c r="V78" s="53" t="n">
        <f aca="false">U78+V77</f>
        <v>7247.82</v>
      </c>
      <c r="W78" s="53" t="n">
        <f aca="false">S78+V78</f>
        <v>12627.9711</v>
      </c>
      <c r="X78" s="1" t="n">
        <f aca="false">X77+B78</f>
        <v>11285</v>
      </c>
      <c r="Y78" s="51" t="n">
        <f aca="false">W78-X78</f>
        <v>1342.97110000001</v>
      </c>
      <c r="Z78" s="54" t="n">
        <f aca="false">W78/X78-1</f>
        <v>0.11900497120071</v>
      </c>
      <c r="AA78" s="54" t="n">
        <f aca="false">S78/(X78-V78)-1</f>
        <v>0.332650785944646</v>
      </c>
      <c r="AB78" s="55" t="n">
        <f aca="false">IF(E78-F78&lt;0,"达成",E78-F78)</f>
        <v>0.232545962074074</v>
      </c>
    </row>
    <row r="79" customFormat="false" ht="16" hidden="false" customHeight="false" outlineLevel="0" collapsed="false">
      <c r="A79" s="83" t="s">
        <v>625</v>
      </c>
      <c r="B79" s="0" t="n">
        <v>135</v>
      </c>
      <c r="C79" s="76" t="n">
        <v>130.18</v>
      </c>
      <c r="D79" s="77" t="n">
        <v>1.0366</v>
      </c>
      <c r="E79" s="46" t="n">
        <f aca="false">10%*Q79+13%</f>
        <v>0.219963058666667</v>
      </c>
      <c r="F79" s="38" t="n">
        <f aca="false">IF(G79="",($F$1*C79-B79)/B79,H79/B79)</f>
        <v>-0.00417121481481491</v>
      </c>
      <c r="G79" s="3"/>
      <c r="H79" s="78" t="n">
        <f aca="false">IF(G79="",$F$1*C79-B79,G79-B79)</f>
        <v>-0.563114000000013</v>
      </c>
      <c r="I79" s="0" t="s">
        <v>95</v>
      </c>
      <c r="J79" s="47" t="s">
        <v>182</v>
      </c>
      <c r="K79" s="79" t="n">
        <f aca="false">DATE(MID(J79,1,4),MID(J79,5,2),MID(J79,7,2))</f>
        <v>43581</v>
      </c>
      <c r="L79" s="80" t="str">
        <f aca="true">IF(LEN(J79) &gt; 15,DATE(MID(J79,12,4),MID(J79,16,2),MID(J79,18,2)),TEXT(TODAY(),"yyyy/m/d"))</f>
        <v>2020/1/2</v>
      </c>
      <c r="M79" s="61" t="n">
        <f aca="false">(L79-K79+1)*B79</f>
        <v>34020</v>
      </c>
      <c r="N79" s="81" t="n">
        <f aca="false">H79/M79*365</f>
        <v>-0.00604164050558509</v>
      </c>
      <c r="O79" s="49" t="n">
        <f aca="false">D79*C79</f>
        <v>134.944588</v>
      </c>
      <c r="P79" s="49" t="n">
        <f aca="false">O79-B79</f>
        <v>-0.0554119999999898</v>
      </c>
      <c r="Q79" s="50" t="n">
        <f aca="false">O79/150</f>
        <v>0.899630586666667</v>
      </c>
      <c r="R79" s="51" t="n">
        <f aca="false">R78+C79-T79</f>
        <v>5276.68000000001</v>
      </c>
      <c r="S79" s="52" t="n">
        <f aca="false">R79*D79</f>
        <v>5469.80648800001</v>
      </c>
      <c r="T79" s="52"/>
      <c r="U79" s="82"/>
      <c r="V79" s="53" t="n">
        <f aca="false">U79+V78</f>
        <v>7247.82</v>
      </c>
      <c r="W79" s="53" t="n">
        <f aca="false">S79+V79</f>
        <v>12717.626488</v>
      </c>
      <c r="X79" s="1" t="n">
        <f aca="false">X78+B79</f>
        <v>11420</v>
      </c>
      <c r="Y79" s="51" t="n">
        <f aca="false">W79-X79</f>
        <v>1297.62648800001</v>
      </c>
      <c r="Z79" s="54" t="n">
        <f aca="false">W79/X79-1</f>
        <v>0.113627538353766</v>
      </c>
      <c r="AA79" s="54" t="n">
        <f aca="false">S79/(X79-V79)-1</f>
        <v>0.311018817021319</v>
      </c>
      <c r="AB79" s="55" t="n">
        <f aca="false">IF(E79-F79&lt;0,"达成",E79-F79)</f>
        <v>0.224134273481482</v>
      </c>
    </row>
    <row r="80" customFormat="false" ht="16" hidden="false" customHeight="false" outlineLevel="0" collapsed="false">
      <c r="A80" s="83" t="s">
        <v>626</v>
      </c>
      <c r="B80" s="0" t="n">
        <v>135</v>
      </c>
      <c r="C80" s="76" t="n">
        <v>133.52</v>
      </c>
      <c r="D80" s="77" t="n">
        <v>1.0106</v>
      </c>
      <c r="E80" s="46" t="n">
        <f aca="false">10%*Q80+13%</f>
        <v>0.219956874666667</v>
      </c>
      <c r="F80" s="38" t="n">
        <f aca="false">IF(G80="",($F$1*C80-B80)/B80,H80/B80)</f>
        <v>0.0213785481481483</v>
      </c>
      <c r="G80" s="3"/>
      <c r="H80" s="78" t="n">
        <f aca="false">IF(G80="",$F$1*C80-B80,G80-B80)</f>
        <v>2.88610400000002</v>
      </c>
      <c r="I80" s="0" t="s">
        <v>95</v>
      </c>
      <c r="J80" s="47" t="s">
        <v>184</v>
      </c>
      <c r="K80" s="79" t="n">
        <f aca="false">DATE(MID(J80,1,4),MID(J80,5,2),MID(J80,7,2))</f>
        <v>43584</v>
      </c>
      <c r="L80" s="80" t="str">
        <f aca="true">IF(LEN(J80) &gt; 15,DATE(MID(J80,12,4),MID(J80,16,2),MID(J80,18,2)),TEXT(TODAY(),"yyyy/m/d"))</f>
        <v>2020/1/2</v>
      </c>
      <c r="M80" s="61" t="n">
        <f aca="false">(L80-K80+1)*B80</f>
        <v>33615</v>
      </c>
      <c r="N80" s="81" t="n">
        <f aca="false">H80/M80*365</f>
        <v>0.0313380324260005</v>
      </c>
      <c r="O80" s="49" t="n">
        <f aca="false">D80*C80</f>
        <v>134.935312</v>
      </c>
      <c r="P80" s="49" t="n">
        <f aca="false">O80-B80</f>
        <v>-0.0646879999999896</v>
      </c>
      <c r="Q80" s="50" t="n">
        <f aca="false">O80/150</f>
        <v>0.899568746666667</v>
      </c>
      <c r="R80" s="51" t="n">
        <f aca="false">R79+C80-T80</f>
        <v>5410.20000000001</v>
      </c>
      <c r="S80" s="52" t="n">
        <f aca="false">R80*D80</f>
        <v>5467.54812000001</v>
      </c>
      <c r="T80" s="52"/>
      <c r="U80" s="82"/>
      <c r="V80" s="53" t="n">
        <f aca="false">U80+V79</f>
        <v>7247.82</v>
      </c>
      <c r="W80" s="53" t="n">
        <f aca="false">S80+V80</f>
        <v>12715.36812</v>
      </c>
      <c r="X80" s="1" t="n">
        <f aca="false">X79+B80</f>
        <v>11555</v>
      </c>
      <c r="Y80" s="51" t="n">
        <f aca="false">W80-X80</f>
        <v>1160.36812000001</v>
      </c>
      <c r="Z80" s="54" t="n">
        <f aca="false">W80/X80-1</f>
        <v>0.100421299870187</v>
      </c>
      <c r="AA80" s="54" t="n">
        <f aca="false">S80/(X80-V80)-1</f>
        <v>0.269403210453245</v>
      </c>
      <c r="AB80" s="55" t="n">
        <f aca="false">IF(E80-F80&lt;0,"达成",E80-F80)</f>
        <v>0.198578326518518</v>
      </c>
    </row>
    <row r="81" customFormat="false" ht="16" hidden="false" customHeight="false" outlineLevel="0" collapsed="false">
      <c r="A81" s="83" t="s">
        <v>627</v>
      </c>
      <c r="B81" s="0" t="n">
        <v>135</v>
      </c>
      <c r="C81" s="76" t="n">
        <v>132.56</v>
      </c>
      <c r="D81" s="77" t="n">
        <v>1.018</v>
      </c>
      <c r="E81" s="46" t="n">
        <f aca="false">10%*Q81+13%</f>
        <v>0.219964053333333</v>
      </c>
      <c r="F81" s="38" t="n">
        <f aca="false">IF(G81="",($F$1*C81-B81)/B81,H81/B81)</f>
        <v>0.0140349037037037</v>
      </c>
      <c r="G81" s="3"/>
      <c r="H81" s="78" t="n">
        <f aca="false">IF(G81="",$F$1*C81-B81,G81-B81)</f>
        <v>1.894712</v>
      </c>
      <c r="I81" s="0" t="s">
        <v>95</v>
      </c>
      <c r="J81" s="47" t="s">
        <v>186</v>
      </c>
      <c r="K81" s="79" t="n">
        <f aca="false">DATE(MID(J81,1,4),MID(J81,5,2),MID(J81,7,2))</f>
        <v>43585</v>
      </c>
      <c r="L81" s="80" t="str">
        <f aca="true">IF(LEN(J81) &gt; 15,DATE(MID(J81,12,4),MID(J81,16,2),MID(J81,18,2)),TEXT(TODAY(),"yyyy/m/d"))</f>
        <v>2020/1/2</v>
      </c>
      <c r="M81" s="61" t="n">
        <f aca="false">(L81-K81+1)*B81</f>
        <v>33480</v>
      </c>
      <c r="N81" s="81" t="n">
        <f aca="false">H81/M81*365</f>
        <v>0.0206562090800478</v>
      </c>
      <c r="O81" s="49" t="n">
        <f aca="false">D81*C81</f>
        <v>134.94608</v>
      </c>
      <c r="P81" s="49" t="n">
        <f aca="false">O81-B81</f>
        <v>-0.0539200000000051</v>
      </c>
      <c r="Q81" s="50" t="n">
        <f aca="false">O81/150</f>
        <v>0.899640533333333</v>
      </c>
      <c r="R81" s="51" t="n">
        <f aca="false">R80+C81-T81</f>
        <v>5542.76000000001</v>
      </c>
      <c r="S81" s="52" t="n">
        <f aca="false">R81*D81</f>
        <v>5642.52968000001</v>
      </c>
      <c r="T81" s="52"/>
      <c r="U81" s="82"/>
      <c r="V81" s="53" t="n">
        <f aca="false">U81+V80</f>
        <v>7247.82</v>
      </c>
      <c r="W81" s="53" t="n">
        <f aca="false">S81+V81</f>
        <v>12890.34968</v>
      </c>
      <c r="X81" s="1" t="n">
        <f aca="false">X80+B81</f>
        <v>11690</v>
      </c>
      <c r="Y81" s="51" t="n">
        <f aca="false">W81-X81</f>
        <v>1200.34968000001</v>
      </c>
      <c r="Z81" s="54" t="n">
        <f aca="false">W81/X81-1</f>
        <v>0.102681751924723</v>
      </c>
      <c r="AA81" s="54" t="n">
        <f aca="false">S81/(X81-V81)-1</f>
        <v>0.270216353231973</v>
      </c>
      <c r="AB81" s="55" t="n">
        <f aca="false">IF(E81-F81&lt;0,"达成",E81-F81)</f>
        <v>0.20592914962963</v>
      </c>
    </row>
    <row r="82" customFormat="false" ht="16" hidden="false" customHeight="false" outlineLevel="0" collapsed="false">
      <c r="A82" s="83" t="s">
        <v>628</v>
      </c>
      <c r="B82" s="0" t="n">
        <v>135</v>
      </c>
      <c r="C82" s="76" t="n">
        <v>142.72</v>
      </c>
      <c r="D82" s="77" t="n">
        <v>0.9454</v>
      </c>
      <c r="E82" s="46" t="n">
        <f aca="false">10%*Q82+13%</f>
        <v>0.219951658666667</v>
      </c>
      <c r="F82" s="38" t="n">
        <f aca="false">IF(G82="",($F$1*C82-B82)/B82,H82/B82)</f>
        <v>0.0917551407407407</v>
      </c>
      <c r="G82" s="3"/>
      <c r="H82" s="78" t="n">
        <f aca="false">IF(G82="",$F$1*C82-B82,G82-B82)</f>
        <v>12.386944</v>
      </c>
      <c r="I82" s="0" t="s">
        <v>95</v>
      </c>
      <c r="J82" s="47" t="s">
        <v>188</v>
      </c>
      <c r="K82" s="79" t="n">
        <f aca="false">DATE(MID(J82,1,4),MID(J82,5,2),MID(J82,7,2))</f>
        <v>43591</v>
      </c>
      <c r="L82" s="80" t="str">
        <f aca="true">IF(LEN(J82) &gt; 15,DATE(MID(J82,12,4),MID(J82,16,2),MID(J82,18,2)),TEXT(TODAY(),"yyyy/m/d"))</f>
        <v>2020/1/2</v>
      </c>
      <c r="M82" s="61" t="n">
        <f aca="false">(L82-K82+1)*B82</f>
        <v>32670</v>
      </c>
      <c r="N82" s="81" t="n">
        <f aca="false">H82/M82*365</f>
        <v>0.138391018059382</v>
      </c>
      <c r="O82" s="49" t="n">
        <f aca="false">D82*C82</f>
        <v>134.927488</v>
      </c>
      <c r="P82" s="49" t="n">
        <f aca="false">O82-B82</f>
        <v>-0.072511999999989</v>
      </c>
      <c r="Q82" s="50" t="n">
        <f aca="false">O82/150</f>
        <v>0.899516586666667</v>
      </c>
      <c r="R82" s="51" t="n">
        <f aca="false">R81+C82-T82</f>
        <v>5685.48000000001</v>
      </c>
      <c r="S82" s="52" t="n">
        <f aca="false">R82*D82</f>
        <v>5375.05279200001</v>
      </c>
      <c r="T82" s="52"/>
      <c r="U82" s="82"/>
      <c r="V82" s="53" t="n">
        <f aca="false">U82+V81</f>
        <v>7247.82</v>
      </c>
      <c r="W82" s="53" t="n">
        <f aca="false">S82+V82</f>
        <v>12622.872792</v>
      </c>
      <c r="X82" s="1" t="n">
        <f aca="false">X81+B82</f>
        <v>11825</v>
      </c>
      <c r="Y82" s="51" t="n">
        <f aca="false">W82-X82</f>
        <v>797.872792000007</v>
      </c>
      <c r="Z82" s="54" t="n">
        <f aca="false">W82/X82-1</f>
        <v>0.0674733862156454</v>
      </c>
      <c r="AA82" s="54" t="n">
        <f aca="false">S82/(X82-V82)-1</f>
        <v>0.174315362734262</v>
      </c>
      <c r="AB82" s="55" t="n">
        <f aca="false">IF(E82-F82&lt;0,"达成",E82-F82)</f>
        <v>0.128196517925926</v>
      </c>
    </row>
    <row r="83" customFormat="false" ht="16" hidden="false" customHeight="false" outlineLevel="0" collapsed="false">
      <c r="A83" s="83" t="s">
        <v>629</v>
      </c>
      <c r="B83" s="0" t="n">
        <v>90</v>
      </c>
      <c r="C83" s="76" t="n">
        <v>93.96</v>
      </c>
      <c r="D83" s="77" t="n">
        <v>0.9574</v>
      </c>
      <c r="E83" s="46" t="n">
        <f aca="false">10%*Q83+13%</f>
        <v>0.189971536</v>
      </c>
      <c r="F83" s="38" t="n">
        <f aca="false">IF(G83="",($F$1*C83-B83)/B83,H83/B83)</f>
        <v>0.0781387999999999</v>
      </c>
      <c r="G83" s="3"/>
      <c r="H83" s="78" t="n">
        <f aca="false">IF(G83="",$F$1*C83-B83,G83-B83)</f>
        <v>7.03249199999999</v>
      </c>
      <c r="I83" s="0" t="s">
        <v>95</v>
      </c>
      <c r="J83" s="47" t="s">
        <v>190</v>
      </c>
      <c r="K83" s="79" t="n">
        <f aca="false">DATE(MID(J83,1,4),MID(J83,5,2),MID(J83,7,2))</f>
        <v>43592</v>
      </c>
      <c r="L83" s="80" t="str">
        <f aca="true">IF(LEN(J83) &gt; 15,DATE(MID(J83,12,4),MID(J83,16,2),MID(J83,18,2)),TEXT(TODAY(),"yyyy/m/d"))</f>
        <v>2020/1/2</v>
      </c>
      <c r="M83" s="61" t="n">
        <f aca="false">(L83-K83+1)*B83</f>
        <v>21690</v>
      </c>
      <c r="N83" s="81" t="n">
        <f aca="false">H83/M83*365</f>
        <v>0.118342995850622</v>
      </c>
      <c r="O83" s="49" t="n">
        <f aca="false">D83*C83</f>
        <v>89.957304</v>
      </c>
      <c r="P83" s="49" t="n">
        <f aca="false">O83-B83</f>
        <v>-0.0426960000000065</v>
      </c>
      <c r="Q83" s="50" t="n">
        <f aca="false">O83/150</f>
        <v>0.59971536</v>
      </c>
      <c r="R83" s="51" t="n">
        <f aca="false">R82+C83-T83</f>
        <v>5779.44000000001</v>
      </c>
      <c r="S83" s="52" t="n">
        <f aca="false">R83*D83</f>
        <v>5533.23585600001</v>
      </c>
      <c r="T83" s="52"/>
      <c r="U83" s="82"/>
      <c r="V83" s="53" t="n">
        <f aca="false">U83+V82</f>
        <v>7247.82</v>
      </c>
      <c r="W83" s="53" t="n">
        <f aca="false">S83+V83</f>
        <v>12781.055856</v>
      </c>
      <c r="X83" s="1" t="n">
        <f aca="false">X82+B83</f>
        <v>11915</v>
      </c>
      <c r="Y83" s="51" t="n">
        <f aca="false">W83-X83</f>
        <v>866.055856000006</v>
      </c>
      <c r="Z83" s="54" t="n">
        <f aca="false">W83/X83-1</f>
        <v>0.0726861817876632</v>
      </c>
      <c r="AA83" s="54" t="n">
        <f aca="false">S83/(X83-V83)-1</f>
        <v>0.185562985785851</v>
      </c>
      <c r="AB83" s="55" t="n">
        <f aca="false">IF(E83-F83&lt;0,"达成",E83-F83)</f>
        <v>0.111832736</v>
      </c>
    </row>
    <row r="84" customFormat="false" ht="16" hidden="false" customHeight="false" outlineLevel="0" collapsed="false">
      <c r="A84" s="83" t="s">
        <v>630</v>
      </c>
      <c r="B84" s="0" t="n">
        <v>90</v>
      </c>
      <c r="C84" s="76" t="n">
        <v>94.35</v>
      </c>
      <c r="D84" s="77" t="n">
        <v>0.9534</v>
      </c>
      <c r="E84" s="46" t="n">
        <f aca="false">10%*Q84+13%</f>
        <v>0.18996886</v>
      </c>
      <c r="F84" s="38" t="n">
        <f aca="false">IF(G84="",($F$1*C84-B84)/B84,H84/B84)</f>
        <v>0.0826138333333333</v>
      </c>
      <c r="G84" s="3"/>
      <c r="H84" s="78" t="n">
        <f aca="false">IF(G84="",$F$1*C84-B84,G84-B84)</f>
        <v>7.435245</v>
      </c>
      <c r="I84" s="0" t="s">
        <v>95</v>
      </c>
      <c r="J84" s="47" t="s">
        <v>192</v>
      </c>
      <c r="K84" s="79" t="n">
        <f aca="false">DATE(MID(J84,1,4),MID(J84,5,2),MID(J84,7,2))</f>
        <v>43593</v>
      </c>
      <c r="L84" s="80" t="str">
        <f aca="true">IF(LEN(J84) &gt; 15,DATE(MID(J84,12,4),MID(J84,16,2),MID(J84,18,2)),TEXT(TODAY(),"yyyy/m/d"))</f>
        <v>2020/1/2</v>
      </c>
      <c r="M84" s="61" t="n">
        <f aca="false">(L84-K84+1)*B84</f>
        <v>21600</v>
      </c>
      <c r="N84" s="81" t="n">
        <f aca="false">H84/M84*365</f>
        <v>0.125641871527778</v>
      </c>
      <c r="O84" s="49" t="n">
        <f aca="false">D84*C84</f>
        <v>89.95329</v>
      </c>
      <c r="P84" s="49" t="n">
        <f aca="false">O84-B84</f>
        <v>-0.0467100000000045</v>
      </c>
      <c r="Q84" s="50" t="n">
        <f aca="false">O84/150</f>
        <v>0.5996886</v>
      </c>
      <c r="R84" s="51" t="n">
        <f aca="false">R83+C84-T84</f>
        <v>5873.79000000001</v>
      </c>
      <c r="S84" s="52" t="n">
        <f aca="false">R84*D84</f>
        <v>5600.07138600001</v>
      </c>
      <c r="T84" s="52"/>
      <c r="U84" s="82"/>
      <c r="V84" s="53" t="n">
        <f aca="false">U84+V83</f>
        <v>7247.82</v>
      </c>
      <c r="W84" s="53" t="n">
        <f aca="false">S84+V84</f>
        <v>12847.891386</v>
      </c>
      <c r="X84" s="1" t="n">
        <f aca="false">X83+B84</f>
        <v>12005</v>
      </c>
      <c r="Y84" s="51" t="n">
        <f aca="false">W84-X84</f>
        <v>842.891386000007</v>
      </c>
      <c r="Z84" s="54" t="n">
        <f aca="false">W84/X84-1</f>
        <v>0.0702116939608501</v>
      </c>
      <c r="AA84" s="54" t="n">
        <f aca="false">S84/(X84-V84)-1</f>
        <v>0.177182992024689</v>
      </c>
      <c r="AB84" s="55" t="n">
        <f aca="false">IF(E84-F84&lt;0,"达成",E84-F84)</f>
        <v>0.107355026666667</v>
      </c>
    </row>
    <row r="85" customFormat="false" ht="16" hidden="false" customHeight="false" outlineLevel="0" collapsed="false">
      <c r="A85" s="83" t="s">
        <v>631</v>
      </c>
      <c r="B85" s="0" t="n">
        <v>90</v>
      </c>
      <c r="C85" s="76" t="n">
        <v>95.42</v>
      </c>
      <c r="D85" s="77" t="n">
        <v>0.9428</v>
      </c>
      <c r="E85" s="46" t="n">
        <f aca="false">10%*Q85+13%</f>
        <v>0.189974650666667</v>
      </c>
      <c r="F85" s="38" t="n">
        <f aca="false">IF(G85="",($F$1*C85-B85)/B85,H85/B85)</f>
        <v>0.0948914888888889</v>
      </c>
      <c r="G85" s="3"/>
      <c r="H85" s="78" t="n">
        <f aca="false">IF(G85="",$F$1*C85-B85,G85-B85)</f>
        <v>8.540234</v>
      </c>
      <c r="I85" s="0" t="s">
        <v>95</v>
      </c>
      <c r="J85" s="47" t="s">
        <v>194</v>
      </c>
      <c r="K85" s="79" t="n">
        <f aca="false">DATE(MID(J85,1,4),MID(J85,5,2),MID(J85,7,2))</f>
        <v>43594</v>
      </c>
      <c r="L85" s="80" t="str">
        <f aca="true">IF(LEN(J85) &gt; 15,DATE(MID(J85,12,4),MID(J85,16,2),MID(J85,18,2)),TEXT(TODAY(),"yyyy/m/d"))</f>
        <v>2020/1/2</v>
      </c>
      <c r="M85" s="61" t="n">
        <f aca="false">(L85-K85+1)*B85</f>
        <v>21510</v>
      </c>
      <c r="N85" s="81" t="n">
        <f aca="false">H85/M85*365</f>
        <v>0.144917964202696</v>
      </c>
      <c r="O85" s="49" t="n">
        <f aca="false">D85*C85</f>
        <v>89.961976</v>
      </c>
      <c r="P85" s="49" t="n">
        <f aca="false">O85-B85</f>
        <v>-0.038023999999993</v>
      </c>
      <c r="Q85" s="50" t="n">
        <f aca="false">O85/150</f>
        <v>0.599746506666667</v>
      </c>
      <c r="R85" s="51" t="n">
        <f aca="false">R84+C85-T85</f>
        <v>5969.21000000001</v>
      </c>
      <c r="S85" s="52" t="n">
        <f aca="false">R85*D85</f>
        <v>5627.77118800001</v>
      </c>
      <c r="T85" s="52"/>
      <c r="U85" s="82"/>
      <c r="V85" s="53" t="n">
        <f aca="false">U85+V84</f>
        <v>7247.82</v>
      </c>
      <c r="W85" s="53" t="n">
        <f aca="false">S85+V85</f>
        <v>12875.591188</v>
      </c>
      <c r="X85" s="1" t="n">
        <f aca="false">X84+B85</f>
        <v>12095</v>
      </c>
      <c r="Y85" s="51" t="n">
        <f aca="false">W85-X85</f>
        <v>780.591188000008</v>
      </c>
      <c r="Z85" s="54" t="n">
        <f aca="false">W85/X85-1</f>
        <v>0.0645383371641179</v>
      </c>
      <c r="AA85" s="54" t="n">
        <f aca="false">S85/(X85-V85)-1</f>
        <v>0.161040272488335</v>
      </c>
      <c r="AB85" s="55" t="n">
        <f aca="false">IF(E85-F85&lt;0,"达成",E85-F85)</f>
        <v>0.0950831617777778</v>
      </c>
    </row>
    <row r="86" customFormat="false" ht="16" hidden="false" customHeight="false" outlineLevel="0" collapsed="false">
      <c r="A86" s="83" t="s">
        <v>632</v>
      </c>
      <c r="B86" s="0" t="n">
        <v>90</v>
      </c>
      <c r="C86" s="76" t="n">
        <v>92.29</v>
      </c>
      <c r="D86" s="77" t="n">
        <v>0.9747</v>
      </c>
      <c r="E86" s="46" t="n">
        <f aca="false">10%*Q86+13%</f>
        <v>0.189970042</v>
      </c>
      <c r="F86" s="38" t="n">
        <f aca="false">IF(G86="",($F$1*C86-B86)/B86,H86/B86)</f>
        <v>0.0589764777777778</v>
      </c>
      <c r="G86" s="3"/>
      <c r="H86" s="78" t="n">
        <f aca="false">IF(G86="",$F$1*C86-B86,G86-B86)</f>
        <v>5.307883</v>
      </c>
      <c r="I86" s="0" t="s">
        <v>95</v>
      </c>
      <c r="J86" s="47" t="s">
        <v>196</v>
      </c>
      <c r="K86" s="79" t="n">
        <f aca="false">DATE(MID(J86,1,4),MID(J86,5,2),MID(J86,7,2))</f>
        <v>43595</v>
      </c>
      <c r="L86" s="80" t="str">
        <f aca="true">IF(LEN(J86) &gt; 15,DATE(MID(J86,12,4),MID(J86,16,2),MID(J86,18,2)),TEXT(TODAY(),"yyyy/m/d"))</f>
        <v>2020/1/2</v>
      </c>
      <c r="M86" s="61" t="n">
        <f aca="false">(L86-K86+1)*B86</f>
        <v>21420</v>
      </c>
      <c r="N86" s="81" t="n">
        <f aca="false">H86/M86*365</f>
        <v>0.0904471192810458</v>
      </c>
      <c r="O86" s="49" t="n">
        <f aca="false">D86*C86</f>
        <v>89.955063</v>
      </c>
      <c r="P86" s="49" t="n">
        <f aca="false">O86-B86</f>
        <v>-0.044936999999976</v>
      </c>
      <c r="Q86" s="50" t="n">
        <f aca="false">O86/150</f>
        <v>0.59970042</v>
      </c>
      <c r="R86" s="51" t="n">
        <f aca="false">R85+C86-T86</f>
        <v>6061.50000000001</v>
      </c>
      <c r="S86" s="52" t="n">
        <f aca="false">R86*D86</f>
        <v>5908.14405000001</v>
      </c>
      <c r="V86" s="53" t="n">
        <f aca="false">U86+V85</f>
        <v>7247.82</v>
      </c>
      <c r="W86" s="53" t="n">
        <f aca="false">S86+V86</f>
        <v>13155.96405</v>
      </c>
      <c r="X86" s="1" t="n">
        <f aca="false">X85+B86</f>
        <v>12185</v>
      </c>
      <c r="Y86" s="51" t="n">
        <f aca="false">W86-X86</f>
        <v>970.96405000001</v>
      </c>
      <c r="Z86" s="54" t="n">
        <f aca="false">W86/X86-1</f>
        <v>0.0796851908083718</v>
      </c>
      <c r="AA86" s="54" t="n">
        <f aca="false">S86/(X86-V86)-1</f>
        <v>0.196663692634259</v>
      </c>
      <c r="AB86" s="55" t="n">
        <f aca="false">IF(E86-F86&lt;0,"达成",E86-F86)</f>
        <v>0.130993564222222</v>
      </c>
    </row>
    <row r="87" customFormat="false" ht="16" hidden="false" customHeight="false" outlineLevel="0" collapsed="false">
      <c r="A87" s="83" t="s">
        <v>633</v>
      </c>
      <c r="B87" s="0" t="n">
        <v>135</v>
      </c>
      <c r="C87" s="76" t="n">
        <v>139.98</v>
      </c>
      <c r="D87" s="77" t="n">
        <v>0.964</v>
      </c>
      <c r="E87" s="46" t="n">
        <f aca="false">10%*Q87+13%</f>
        <v>0.21996048</v>
      </c>
      <c r="F87" s="38" t="n">
        <f aca="false">IF(G87="",($F$1*C87-B87)/B87,H87/B87)</f>
        <v>0.0707951555555555</v>
      </c>
      <c r="G87" s="3"/>
      <c r="H87" s="78" t="n">
        <f aca="false">IF(G87="",$F$1*C87-B87,G87-B87)</f>
        <v>9.557346</v>
      </c>
      <c r="I87" s="0" t="s">
        <v>95</v>
      </c>
      <c r="J87" s="47" t="s">
        <v>198</v>
      </c>
      <c r="K87" s="79" t="n">
        <f aca="false">DATE(MID(J87,1,4),MID(J87,5,2),MID(J87,7,2))</f>
        <v>43598</v>
      </c>
      <c r="L87" s="80" t="str">
        <f aca="true">IF(LEN(J87) &gt; 15,DATE(MID(J87,12,4),MID(J87,16,2),MID(J87,18,2)),TEXT(TODAY(),"yyyy/m/d"))</f>
        <v>2020/1/2</v>
      </c>
      <c r="M87" s="61" t="n">
        <f aca="false">(L87-K87+1)*B87</f>
        <v>31725</v>
      </c>
      <c r="N87" s="81" t="n">
        <f aca="false">H87/M87*365</f>
        <v>0.109958433096927</v>
      </c>
      <c r="O87" s="49" t="n">
        <f aca="false">D87*C87</f>
        <v>134.94072</v>
      </c>
      <c r="P87" s="49" t="n">
        <f aca="false">O87-B87</f>
        <v>-0.0592800000000011</v>
      </c>
      <c r="Q87" s="50" t="n">
        <f aca="false">O87/150</f>
        <v>0.8996048</v>
      </c>
      <c r="R87" s="51" t="n">
        <f aca="false">R86+C87-T87</f>
        <v>6201.48000000001</v>
      </c>
      <c r="S87" s="52" t="n">
        <f aca="false">R87*D87</f>
        <v>5978.22672000001</v>
      </c>
      <c r="T87" s="52"/>
      <c r="U87" s="82"/>
      <c r="V87" s="53" t="n">
        <f aca="false">U87+V86</f>
        <v>7247.82</v>
      </c>
      <c r="W87" s="53" t="n">
        <f aca="false">S87+V87</f>
        <v>13226.04672</v>
      </c>
      <c r="X87" s="1" t="n">
        <f aca="false">X86+B87</f>
        <v>12320</v>
      </c>
      <c r="Y87" s="51" t="n">
        <f aca="false">W87-X87</f>
        <v>906.046720000008</v>
      </c>
      <c r="Z87" s="54" t="n">
        <f aca="false">W87/X87-1</f>
        <v>0.0735427532467539</v>
      </c>
      <c r="AA87" s="54" t="n">
        <f aca="false">S87/(X87-V87)-1</f>
        <v>0.178630632193654</v>
      </c>
      <c r="AB87" s="55" t="n">
        <f aca="false">IF(E87-F87&lt;0,"达成",E87-F87)</f>
        <v>0.149165324444444</v>
      </c>
    </row>
    <row r="88" customFormat="false" ht="16" hidden="false" customHeight="false" outlineLevel="0" collapsed="false">
      <c r="A88" s="83" t="s">
        <v>634</v>
      </c>
      <c r="B88" s="0" t="n">
        <v>135</v>
      </c>
      <c r="C88" s="76" t="n">
        <v>140.97</v>
      </c>
      <c r="D88" s="77" t="n">
        <v>0.9572</v>
      </c>
      <c r="E88" s="46" t="n">
        <f aca="false">10%*Q88+13%</f>
        <v>0.219957656</v>
      </c>
      <c r="F88" s="38" t="n">
        <f aca="false">IF(G88="",($F$1*C88-B88)/B88,H88/B88)</f>
        <v>0.0783682888888888</v>
      </c>
      <c r="G88" s="3"/>
      <c r="H88" s="78" t="n">
        <f aca="false">IF(G88="",$F$1*C88-B88,G88-B88)</f>
        <v>10.579719</v>
      </c>
      <c r="I88" s="0" t="s">
        <v>95</v>
      </c>
      <c r="J88" s="47" t="s">
        <v>200</v>
      </c>
      <c r="K88" s="79" t="n">
        <f aca="false">DATE(MID(J88,1,4),MID(J88,5,2),MID(J88,7,2))</f>
        <v>43599</v>
      </c>
      <c r="L88" s="80" t="str">
        <f aca="true">IF(LEN(J88) &gt; 15,DATE(MID(J88,12,4),MID(J88,16,2),MID(J88,18,2)),TEXT(TODAY(),"yyyy/m/d"))</f>
        <v>2020/1/2</v>
      </c>
      <c r="M88" s="61" t="n">
        <f aca="false">(L88-K88+1)*B88</f>
        <v>31590</v>
      </c>
      <c r="N88" s="81" t="n">
        <f aca="false">H88/M88*365</f>
        <v>0.122241134377968</v>
      </c>
      <c r="O88" s="49" t="n">
        <f aca="false">D88*C88</f>
        <v>134.936484</v>
      </c>
      <c r="P88" s="49" t="n">
        <f aca="false">O88-B88</f>
        <v>-0.0635159999999928</v>
      </c>
      <c r="Q88" s="50" t="n">
        <f aca="false">O88/150</f>
        <v>0.89957656</v>
      </c>
      <c r="R88" s="51" t="n">
        <f aca="false">R87+C88-T88</f>
        <v>6342.45000000001</v>
      </c>
      <c r="S88" s="52" t="n">
        <f aca="false">R88*D88</f>
        <v>6070.99314000001</v>
      </c>
      <c r="T88" s="52"/>
      <c r="U88" s="82"/>
      <c r="V88" s="53" t="n">
        <f aca="false">U88+V87</f>
        <v>7247.82</v>
      </c>
      <c r="W88" s="53" t="n">
        <f aca="false">S88+V88</f>
        <v>13318.81314</v>
      </c>
      <c r="X88" s="1" t="n">
        <f aca="false">X87+B88</f>
        <v>12455</v>
      </c>
      <c r="Y88" s="51" t="n">
        <f aca="false">W88-X88</f>
        <v>863.813140000008</v>
      </c>
      <c r="Z88" s="54" t="n">
        <f aca="false">W88/X88-1</f>
        <v>0.0693547282215983</v>
      </c>
      <c r="AA88" s="54" t="n">
        <f aca="false">S88/(X88-V88)-1</f>
        <v>0.165888857308564</v>
      </c>
      <c r="AB88" s="55" t="n">
        <f aca="false">IF(E88-F88&lt;0,"达成",E88-F88)</f>
        <v>0.141589367111111</v>
      </c>
    </row>
    <row r="89" customFormat="false" ht="16" hidden="false" customHeight="false" outlineLevel="0" collapsed="false">
      <c r="A89" s="83" t="s">
        <v>635</v>
      </c>
      <c r="B89" s="0" t="n">
        <v>135</v>
      </c>
      <c r="C89" s="76" t="n">
        <v>138.03</v>
      </c>
      <c r="D89" s="77" t="n">
        <v>0.9776</v>
      </c>
      <c r="E89" s="46" t="n">
        <f aca="false">10%*Q89+13%</f>
        <v>0.219958752</v>
      </c>
      <c r="F89" s="38" t="n">
        <f aca="false">IF(G89="",($F$1*C89-B89)/B89,H89/B89)</f>
        <v>0.0558783777777777</v>
      </c>
      <c r="G89" s="3"/>
      <c r="H89" s="78" t="n">
        <f aca="false">IF(G89="",$F$1*C89-B89,G89-B89)</f>
        <v>7.54358099999999</v>
      </c>
      <c r="I89" s="0" t="s">
        <v>95</v>
      </c>
      <c r="J89" s="47" t="s">
        <v>202</v>
      </c>
      <c r="K89" s="79" t="n">
        <f aca="false">DATE(MID(J89,1,4),MID(J89,5,2),MID(J89,7,2))</f>
        <v>43600</v>
      </c>
      <c r="L89" s="80" t="str">
        <f aca="true">IF(LEN(J89) &gt; 15,DATE(MID(J89,12,4),MID(J89,16,2),MID(J89,18,2)),TEXT(TODAY(),"yyyy/m/d"))</f>
        <v>2020/1/2</v>
      </c>
      <c r="M89" s="61" t="n">
        <f aca="false">(L89-K89+1)*B89</f>
        <v>31455</v>
      </c>
      <c r="N89" s="81" t="n">
        <f aca="false">H89/M89*365</f>
        <v>0.08753479780639</v>
      </c>
      <c r="O89" s="49" t="n">
        <f aca="false">D89*C89</f>
        <v>134.938128</v>
      </c>
      <c r="P89" s="49" t="n">
        <f aca="false">O89-B89</f>
        <v>-0.0618719999999939</v>
      </c>
      <c r="Q89" s="50" t="n">
        <f aca="false">O89/150</f>
        <v>0.89958752</v>
      </c>
      <c r="R89" s="51" t="n">
        <f aca="false">R88+C89-T89</f>
        <v>6480.48000000001</v>
      </c>
      <c r="S89" s="52" t="n">
        <f aca="false">R89*D89</f>
        <v>6335.31724800001</v>
      </c>
      <c r="T89" s="52"/>
      <c r="U89" s="82"/>
      <c r="V89" s="53" t="n">
        <f aca="false">U89+V88</f>
        <v>7247.82</v>
      </c>
      <c r="W89" s="53" t="n">
        <f aca="false">S89+V89</f>
        <v>13583.137248</v>
      </c>
      <c r="X89" s="1" t="n">
        <f aca="false">X88+B89</f>
        <v>12590</v>
      </c>
      <c r="Y89" s="51" t="n">
        <f aca="false">W89-X89</f>
        <v>993.137248000006</v>
      </c>
      <c r="Z89" s="54" t="n">
        <f aca="false">W89/X89-1</f>
        <v>0.0788830220810173</v>
      </c>
      <c r="AA89" s="54" t="n">
        <f aca="false">S89/(X89-V89)-1</f>
        <v>0.185904864306333</v>
      </c>
      <c r="AB89" s="55" t="n">
        <f aca="false">IF(E89-F89&lt;0,"达成",E89-F89)</f>
        <v>0.164080374222222</v>
      </c>
    </row>
    <row r="90" customFormat="false" ht="16" hidden="false" customHeight="false" outlineLevel="0" collapsed="false">
      <c r="A90" s="83" t="s">
        <v>636</v>
      </c>
      <c r="B90" s="0" t="n">
        <v>135</v>
      </c>
      <c r="C90" s="76" t="n">
        <v>137.2</v>
      </c>
      <c r="D90" s="77" t="n">
        <v>0.9835</v>
      </c>
      <c r="E90" s="46" t="n">
        <f aca="false">10%*Q90+13%</f>
        <v>0.219957466666667</v>
      </c>
      <c r="F90" s="38" t="n">
        <f aca="false">IF(G90="",($F$1*C90-B90)/B90,H90/B90)</f>
        <v>0.049529185185185</v>
      </c>
      <c r="G90" s="3"/>
      <c r="H90" s="78" t="n">
        <f aca="false">IF(G90="",$F$1*C90-B90,G90-B90)</f>
        <v>6.68643999999998</v>
      </c>
      <c r="I90" s="0" t="s">
        <v>95</v>
      </c>
      <c r="J90" s="47" t="s">
        <v>204</v>
      </c>
      <c r="K90" s="79" t="n">
        <f aca="false">DATE(MID(J90,1,4),MID(J90,5,2),MID(J90,7,2))</f>
        <v>43601</v>
      </c>
      <c r="L90" s="80" t="str">
        <f aca="true">IF(LEN(J90) &gt; 15,DATE(MID(J90,12,4),MID(J90,16,2),MID(J90,18,2)),TEXT(TODAY(),"yyyy/m/d"))</f>
        <v>2020/1/2</v>
      </c>
      <c r="M90" s="61" t="n">
        <f aca="false">(L90-K90+1)*B90</f>
        <v>31320</v>
      </c>
      <c r="N90" s="81" t="n">
        <f aca="false">H90/M90*365</f>
        <v>0.0779230715197954</v>
      </c>
      <c r="O90" s="49" t="n">
        <f aca="false">D90*C90</f>
        <v>134.9362</v>
      </c>
      <c r="P90" s="49" t="n">
        <f aca="false">O90-B90</f>
        <v>-0.0638000000000147</v>
      </c>
      <c r="Q90" s="50" t="n">
        <f aca="false">O90/150</f>
        <v>0.899574666666667</v>
      </c>
      <c r="R90" s="51" t="n">
        <f aca="false">R89+C90-T90</f>
        <v>6617.68000000001</v>
      </c>
      <c r="S90" s="52" t="n">
        <f aca="false">R90*D90</f>
        <v>6508.48828000001</v>
      </c>
      <c r="T90" s="52"/>
      <c r="U90" s="82"/>
      <c r="V90" s="53" t="n">
        <f aca="false">U90+V89</f>
        <v>7247.82</v>
      </c>
      <c r="W90" s="53" t="n">
        <f aca="false">S90+V90</f>
        <v>13756.30828</v>
      </c>
      <c r="X90" s="1" t="n">
        <f aca="false">X89+B90</f>
        <v>12725</v>
      </c>
      <c r="Y90" s="51" t="n">
        <f aca="false">W90-X90</f>
        <v>1031.30828000001</v>
      </c>
      <c r="Z90" s="54" t="n">
        <f aca="false">W90/X90-1</f>
        <v>0.0810458373280949</v>
      </c>
      <c r="AA90" s="54" t="n">
        <f aca="false">S90/(X90-V90)-1</f>
        <v>0.188291836309927</v>
      </c>
      <c r="AB90" s="55" t="n">
        <f aca="false">IF(E90-F90&lt;0,"达成",E90-F90)</f>
        <v>0.170428281481482</v>
      </c>
    </row>
    <row r="91" customFormat="false" ht="16" hidden="false" customHeight="false" outlineLevel="0" collapsed="false">
      <c r="A91" s="83" t="s">
        <v>637</v>
      </c>
      <c r="B91" s="0" t="n">
        <v>135</v>
      </c>
      <c r="C91" s="76" t="n">
        <v>141.55</v>
      </c>
      <c r="D91" s="77" t="n">
        <v>0.9533</v>
      </c>
      <c r="E91" s="46" t="n">
        <f aca="false">10%*Q91+13%</f>
        <v>0.219959743333333</v>
      </c>
      <c r="F91" s="38" t="n">
        <f aca="false">IF(G91="",($F$1*C91-B91)/B91,H91/B91)</f>
        <v>0.0828050740740741</v>
      </c>
      <c r="G91" s="3"/>
      <c r="H91" s="78" t="n">
        <f aca="false">IF(G91="",$F$1*C91-B91,G91-B91)</f>
        <v>11.178685</v>
      </c>
      <c r="I91" s="0" t="s">
        <v>95</v>
      </c>
      <c r="J91" s="47" t="s">
        <v>206</v>
      </c>
      <c r="K91" s="79" t="n">
        <f aca="false">DATE(MID(J91,1,4),MID(J91,5,2),MID(J91,7,2))</f>
        <v>43602</v>
      </c>
      <c r="L91" s="80" t="str">
        <f aca="true">IF(LEN(J91) &gt; 15,DATE(MID(J91,12,4),MID(J91,16,2),MID(J91,18,2)),TEXT(TODAY(),"yyyy/m/d"))</f>
        <v>2020/1/2</v>
      </c>
      <c r="M91" s="61" t="n">
        <f aca="false">(L91-K91+1)*B91</f>
        <v>31185</v>
      </c>
      <c r="N91" s="81" t="n">
        <f aca="false">H91/M91*365</f>
        <v>0.13083918630752</v>
      </c>
      <c r="O91" s="49" t="n">
        <f aca="false">D91*C91</f>
        <v>134.939615</v>
      </c>
      <c r="P91" s="49" t="n">
        <f aca="false">O91-B91</f>
        <v>-0.0603849999999966</v>
      </c>
      <c r="Q91" s="50" t="n">
        <f aca="false">O91/150</f>
        <v>0.899597433333333</v>
      </c>
      <c r="R91" s="51" t="n">
        <f aca="false">R90+C91-T91</f>
        <v>6759.23000000001</v>
      </c>
      <c r="S91" s="52" t="n">
        <f aca="false">R91*D91</f>
        <v>6443.57395900001</v>
      </c>
      <c r="T91" s="52"/>
      <c r="U91" s="82"/>
      <c r="V91" s="53" t="n">
        <f aca="false">U91+V90</f>
        <v>7247.82</v>
      </c>
      <c r="W91" s="53" t="n">
        <f aca="false">S91+V91</f>
        <v>13691.393959</v>
      </c>
      <c r="X91" s="1" t="n">
        <f aca="false">X90+B91</f>
        <v>12860</v>
      </c>
      <c r="Y91" s="51" t="n">
        <f aca="false">W91-X91</f>
        <v>831.393959000008</v>
      </c>
      <c r="Z91" s="54" t="n">
        <f aca="false">W91/X91-1</f>
        <v>0.064649608009332</v>
      </c>
      <c r="AA91" s="54" t="n">
        <f aca="false">S91/(X91-V91)-1</f>
        <v>0.148141000288659</v>
      </c>
      <c r="AB91" s="55" t="n">
        <f aca="false">IF(E91-F91&lt;0,"达成",E91-F91)</f>
        <v>0.137154669259259</v>
      </c>
    </row>
    <row r="92" customFormat="false" ht="16" hidden="false" customHeight="false" outlineLevel="0" collapsed="false">
      <c r="A92" s="83" t="s">
        <v>638</v>
      </c>
      <c r="B92" s="0" t="n">
        <v>240</v>
      </c>
      <c r="C92" s="76" t="n">
        <v>252.48</v>
      </c>
      <c r="D92" s="77" t="n">
        <v>0.9501</v>
      </c>
      <c r="E92" s="46" t="n">
        <f aca="false">10%*Q92+13%</f>
        <v>0.289920832</v>
      </c>
      <c r="F92" s="38" t="n">
        <f aca="false">IF(G92="",($F$1*C92-B92)/B92,H92/B92)</f>
        <v>0.0864003999999999</v>
      </c>
      <c r="G92" s="3"/>
      <c r="H92" s="78" t="n">
        <f aca="false">IF(G92="",$F$1*C92-B92,G92-B92)</f>
        <v>20.736096</v>
      </c>
      <c r="I92" s="0" t="s">
        <v>95</v>
      </c>
      <c r="J92" s="47" t="s">
        <v>208</v>
      </c>
      <c r="K92" s="79" t="n">
        <f aca="false">DATE(MID(J92,1,4),MID(J92,5,2),MID(J92,7,2))</f>
        <v>43605</v>
      </c>
      <c r="L92" s="80" t="str">
        <f aca="true">IF(LEN(J92) &gt; 15,DATE(MID(J92,12,4),MID(J92,16,2),MID(J92,18,2)),TEXT(TODAY(),"yyyy/m/d"))</f>
        <v>2020/1/2</v>
      </c>
      <c r="M92" s="61" t="n">
        <f aca="false">(L92-K92+1)*B92</f>
        <v>54720</v>
      </c>
      <c r="N92" s="81" t="n">
        <f aca="false">H92/M92*365</f>
        <v>0.138316429824561</v>
      </c>
      <c r="O92" s="49" t="n">
        <f aca="false">D92*C92</f>
        <v>239.881248</v>
      </c>
      <c r="P92" s="49" t="n">
        <f aca="false">O92-B92</f>
        <v>-0.118752000000001</v>
      </c>
      <c r="Q92" s="50" t="n">
        <f aca="false">O92/150</f>
        <v>1.59920832</v>
      </c>
      <c r="R92" s="51" t="n">
        <f aca="false">R91+C92-T92</f>
        <v>7011.71000000001</v>
      </c>
      <c r="S92" s="52" t="n">
        <f aca="false">R92*D92</f>
        <v>6661.82567100001</v>
      </c>
      <c r="T92" s="52"/>
      <c r="U92" s="82"/>
      <c r="V92" s="53" t="n">
        <f aca="false">U92+V91</f>
        <v>7247.82</v>
      </c>
      <c r="W92" s="53" t="n">
        <f aca="false">S92+V92</f>
        <v>13909.645671</v>
      </c>
      <c r="X92" s="1" t="n">
        <f aca="false">X91+B92</f>
        <v>13100</v>
      </c>
      <c r="Y92" s="51" t="n">
        <f aca="false">W92-X92</f>
        <v>809.645671000007</v>
      </c>
      <c r="Z92" s="54" t="n">
        <f aca="false">W92/X92-1</f>
        <v>0.0618050130534358</v>
      </c>
      <c r="AA92" s="54" t="n">
        <f aca="false">S92/(X92-V92)-1</f>
        <v>0.138349413551874</v>
      </c>
      <c r="AB92" s="55" t="n">
        <f aca="false">IF(E92-F92&lt;0,"达成",E92-F92)</f>
        <v>0.203520432</v>
      </c>
    </row>
    <row r="93" customFormat="false" ht="16" hidden="false" customHeight="false" outlineLevel="0" collapsed="false">
      <c r="A93" s="83" t="s">
        <v>639</v>
      </c>
      <c r="B93" s="0" t="n">
        <v>240</v>
      </c>
      <c r="C93" s="76" t="n">
        <v>248.29</v>
      </c>
      <c r="D93" s="77" t="n">
        <v>0.9661</v>
      </c>
      <c r="E93" s="46" t="n">
        <f aca="false">10%*Q93+13%</f>
        <v>0.289915312666667</v>
      </c>
      <c r="F93" s="38" t="n">
        <f aca="false">IF(G93="",($F$1*C93-B93)/B93,H93/B93)</f>
        <v>0.0683711791666665</v>
      </c>
      <c r="G93" s="3"/>
      <c r="H93" s="78" t="n">
        <f aca="false">IF(G93="",$F$1*C93-B93,G93-B93)</f>
        <v>16.409083</v>
      </c>
      <c r="I93" s="0" t="s">
        <v>95</v>
      </c>
      <c r="J93" s="47" t="s">
        <v>210</v>
      </c>
      <c r="K93" s="79" t="n">
        <f aca="false">DATE(MID(J93,1,4),MID(J93,5,2),MID(J93,7,2))</f>
        <v>43606</v>
      </c>
      <c r="L93" s="80" t="str">
        <f aca="true">IF(LEN(J93) &gt; 15,DATE(MID(J93,12,4),MID(J93,16,2),MID(J93,18,2)),TEXT(TODAY(),"yyyy/m/d"))</f>
        <v>2020/1/2</v>
      </c>
      <c r="M93" s="61" t="n">
        <f aca="false">(L93-K93+1)*B93</f>
        <v>54480</v>
      </c>
      <c r="N93" s="81" t="n">
        <f aca="false">H93/M93*365</f>
        <v>0.10993603698605</v>
      </c>
      <c r="O93" s="49" t="n">
        <f aca="false">D93*C93</f>
        <v>239.872969</v>
      </c>
      <c r="P93" s="49" t="n">
        <f aca="false">O93-B93</f>
        <v>-0.127030999999988</v>
      </c>
      <c r="Q93" s="50" t="n">
        <f aca="false">O93/150</f>
        <v>1.59915312666667</v>
      </c>
      <c r="R93" s="51" t="n">
        <f aca="false">R92+C93-T93</f>
        <v>7260.00000000001</v>
      </c>
      <c r="S93" s="52" t="n">
        <f aca="false">R93*D93</f>
        <v>7013.88600000001</v>
      </c>
      <c r="T93" s="52"/>
      <c r="U93" s="82"/>
      <c r="V93" s="53" t="n">
        <f aca="false">U93+V92</f>
        <v>7247.82</v>
      </c>
      <c r="W93" s="53" t="n">
        <f aca="false">S93+V93</f>
        <v>14261.706</v>
      </c>
      <c r="X93" s="1" t="n">
        <f aca="false">X92+B93</f>
        <v>13340</v>
      </c>
      <c r="Y93" s="51" t="n">
        <f aca="false">W93-X93</f>
        <v>921.706000000007</v>
      </c>
      <c r="Z93" s="54" t="n">
        <f aca="false">W93/X93-1</f>
        <v>0.0690934032983515</v>
      </c>
      <c r="AA93" s="54" t="n">
        <f aca="false">S93/(X93-V93)-1</f>
        <v>0.15129329730901</v>
      </c>
      <c r="AB93" s="55" t="n">
        <f aca="false">IF(E93-F93&lt;0,"达成",E93-F93)</f>
        <v>0.2215441335</v>
      </c>
    </row>
    <row r="94" customFormat="false" ht="16" hidden="false" customHeight="false" outlineLevel="0" collapsed="false">
      <c r="A94" s="83" t="s">
        <v>640</v>
      </c>
      <c r="B94" s="0" t="n">
        <v>135</v>
      </c>
      <c r="C94" s="76" t="n">
        <v>140.5</v>
      </c>
      <c r="D94" s="77" t="n">
        <v>0.9604</v>
      </c>
      <c r="E94" s="46" t="n">
        <f aca="false">10%*Q94+13%</f>
        <v>0.219957466666667</v>
      </c>
      <c r="F94" s="38" t="n">
        <f aca="false">IF(G94="",($F$1*C94-B94)/B94,H94/B94)</f>
        <v>0.0747729629629629</v>
      </c>
      <c r="G94" s="3"/>
      <c r="H94" s="78" t="n">
        <f aca="false">IF(G94="",$F$1*C94-B94,G94-B94)</f>
        <v>10.09435</v>
      </c>
      <c r="I94" s="0" t="s">
        <v>95</v>
      </c>
      <c r="J94" s="47" t="s">
        <v>212</v>
      </c>
      <c r="K94" s="79" t="n">
        <f aca="false">DATE(MID(J94,1,4),MID(J94,5,2),MID(J94,7,2))</f>
        <v>43607</v>
      </c>
      <c r="L94" s="80" t="str">
        <f aca="true">IF(LEN(J94) &gt; 15,DATE(MID(J94,12,4),MID(J94,16,2),MID(J94,18,2)),TEXT(TODAY(),"yyyy/m/d"))</f>
        <v>2020/1/2</v>
      </c>
      <c r="M94" s="61" t="n">
        <f aca="false">(L94-K94+1)*B94</f>
        <v>30510</v>
      </c>
      <c r="N94" s="81" t="n">
        <f aca="false">H94/M94*365</f>
        <v>0.120761643723369</v>
      </c>
      <c r="O94" s="49" t="n">
        <f aca="false">D94*C94</f>
        <v>134.9362</v>
      </c>
      <c r="P94" s="49" t="n">
        <f aca="false">O94-B94</f>
        <v>-0.0637999999999863</v>
      </c>
      <c r="Q94" s="50" t="n">
        <f aca="false">O94/150</f>
        <v>0.899574666666667</v>
      </c>
      <c r="R94" s="51" t="n">
        <f aca="false">R93+C94-T94</f>
        <v>7400.50000000001</v>
      </c>
      <c r="S94" s="52" t="n">
        <f aca="false">R94*D94</f>
        <v>7107.44020000001</v>
      </c>
      <c r="T94" s="52"/>
      <c r="U94" s="82"/>
      <c r="V94" s="53" t="n">
        <f aca="false">U94+V93</f>
        <v>7247.82</v>
      </c>
      <c r="W94" s="53" t="n">
        <f aca="false">S94+V94</f>
        <v>14355.2602</v>
      </c>
      <c r="X94" s="1" t="n">
        <f aca="false">X93+B94</f>
        <v>13475</v>
      </c>
      <c r="Y94" s="51" t="n">
        <f aca="false">W94-X94</f>
        <v>880.260200000008</v>
      </c>
      <c r="Z94" s="54" t="n">
        <f aca="false">W94/X94-1</f>
        <v>0.0653254322820043</v>
      </c>
      <c r="AA94" s="54" t="n">
        <f aca="false">S94/(X94-V94)-1</f>
        <v>0.141357757443981</v>
      </c>
      <c r="AB94" s="55" t="n">
        <f aca="false">IF(E94-F94&lt;0,"达成",E94-F94)</f>
        <v>0.145184503703704</v>
      </c>
    </row>
    <row r="95" customFormat="false" ht="16" hidden="false" customHeight="false" outlineLevel="0" collapsed="false">
      <c r="A95" s="83" t="s">
        <v>641</v>
      </c>
      <c r="B95" s="0" t="n">
        <v>135</v>
      </c>
      <c r="C95" s="76" t="n">
        <v>143.24</v>
      </c>
      <c r="D95" s="77" t="n">
        <v>0.942</v>
      </c>
      <c r="E95" s="46" t="n">
        <f aca="false">10%*Q95+13%</f>
        <v>0.21995472</v>
      </c>
      <c r="F95" s="38" t="n">
        <f aca="false">IF(G95="",($F$1*C95-B95)/B95,H95/B95)</f>
        <v>0.0957329481481481</v>
      </c>
      <c r="G95" s="3"/>
      <c r="H95" s="78" t="n">
        <f aca="false">IF(G95="",$F$1*C95-B95,G95-B95)</f>
        <v>12.923948</v>
      </c>
      <c r="I95" s="0" t="s">
        <v>95</v>
      </c>
      <c r="J95" s="47" t="s">
        <v>214</v>
      </c>
      <c r="K95" s="79" t="n">
        <f aca="false">DATE(MID(J95,1,4),MID(J95,5,2),MID(J95,7,2))</f>
        <v>43608</v>
      </c>
      <c r="L95" s="80" t="str">
        <f aca="true">IF(LEN(J95) &gt; 15,DATE(MID(J95,12,4),MID(J95,16,2),MID(J95,18,2)),TEXT(TODAY(),"yyyy/m/d"))</f>
        <v>2020/1/2</v>
      </c>
      <c r="M95" s="61" t="n">
        <f aca="false">(L95-K95+1)*B95</f>
        <v>30375</v>
      </c>
      <c r="N95" s="81" t="n">
        <f aca="false">H95/M95*365</f>
        <v>0.155300115884774</v>
      </c>
      <c r="O95" s="49" t="n">
        <f aca="false">D95*C95</f>
        <v>134.93208</v>
      </c>
      <c r="P95" s="49" t="n">
        <f aca="false">O95-B95</f>
        <v>-0.0679199999999867</v>
      </c>
      <c r="Q95" s="50" t="n">
        <f aca="false">O95/150</f>
        <v>0.8995472</v>
      </c>
      <c r="R95" s="51" t="n">
        <f aca="false">R94+C95-T95</f>
        <v>7543.74000000001</v>
      </c>
      <c r="S95" s="52" t="n">
        <f aca="false">R95*D95</f>
        <v>7106.20308000001</v>
      </c>
      <c r="T95" s="52"/>
      <c r="U95" s="82"/>
      <c r="V95" s="53" t="n">
        <f aca="false">U95+V94</f>
        <v>7247.82</v>
      </c>
      <c r="W95" s="53" t="n">
        <f aca="false">S95+V95</f>
        <v>14354.02308</v>
      </c>
      <c r="X95" s="1" t="n">
        <f aca="false">X94+B95</f>
        <v>13610</v>
      </c>
      <c r="Y95" s="51" t="n">
        <f aca="false">W95-X95</f>
        <v>744.023080000006</v>
      </c>
      <c r="Z95" s="54" t="n">
        <f aca="false">W95/X95-1</f>
        <v>0.0546673828067601</v>
      </c>
      <c r="AA95" s="54" t="n">
        <f aca="false">S95/(X95-V95)-1</f>
        <v>0.116944676195896</v>
      </c>
      <c r="AB95" s="55" t="n">
        <f aca="false">IF(E95-F95&lt;0,"达成",E95-F95)</f>
        <v>0.124221771851852</v>
      </c>
    </row>
    <row r="96" customFormat="false" ht="16" hidden="false" customHeight="false" outlineLevel="0" collapsed="false">
      <c r="A96" s="83" t="s">
        <v>642</v>
      </c>
      <c r="B96" s="0" t="n">
        <v>240</v>
      </c>
      <c r="C96" s="76" t="n">
        <v>256.1</v>
      </c>
      <c r="D96" s="77" t="n">
        <v>0.9367</v>
      </c>
      <c r="E96" s="46" t="n">
        <f aca="false">10%*Q96+13%</f>
        <v>0.289925913333333</v>
      </c>
      <c r="F96" s="38" t="n">
        <f aca="false">IF(G96="",($F$1*C96-B96)/B96,H96/B96)</f>
        <v>0.101976958333333</v>
      </c>
      <c r="G96" s="3"/>
      <c r="H96" s="78" t="n">
        <f aca="false">IF(G96="",$F$1*C96-B96,G96-B96)</f>
        <v>24.47447</v>
      </c>
      <c r="I96" s="0" t="s">
        <v>95</v>
      </c>
      <c r="J96" s="47" t="s">
        <v>216</v>
      </c>
      <c r="K96" s="79" t="n">
        <f aca="false">DATE(MID(J96,1,4),MID(J96,5,2),MID(J96,7,2))</f>
        <v>43609</v>
      </c>
      <c r="L96" s="80" t="str">
        <f aca="true">IF(LEN(J96) &gt; 15,DATE(MID(J96,12,4),MID(J96,16,2),MID(J96,18,2)),TEXT(TODAY(),"yyyy/m/d"))</f>
        <v>2020/1/2</v>
      </c>
      <c r="M96" s="61" t="n">
        <f aca="false">(L96-K96+1)*B96</f>
        <v>53760</v>
      </c>
      <c r="N96" s="81" t="n">
        <f aca="false">H96/M96*365</f>
        <v>0.16616781156994</v>
      </c>
      <c r="O96" s="49" t="n">
        <f aca="false">D96*C96</f>
        <v>239.88887</v>
      </c>
      <c r="P96" s="49" t="n">
        <f aca="false">O96-B96</f>
        <v>-0.111129999999946</v>
      </c>
      <c r="Q96" s="50" t="n">
        <f aca="false">O96/150</f>
        <v>1.59925913333333</v>
      </c>
      <c r="R96" s="51" t="n">
        <f aca="false">R95+C96-T96</f>
        <v>7799.84000000001</v>
      </c>
      <c r="S96" s="52" t="n">
        <f aca="false">R96*D96</f>
        <v>7306.11012800001</v>
      </c>
      <c r="T96" s="52"/>
      <c r="U96" s="82"/>
      <c r="V96" s="53" t="n">
        <f aca="false">U96+V95</f>
        <v>7247.82</v>
      </c>
      <c r="W96" s="53" t="n">
        <f aca="false">S96+V96</f>
        <v>14553.930128</v>
      </c>
      <c r="X96" s="1" t="n">
        <f aca="false">X95+B96</f>
        <v>13850</v>
      </c>
      <c r="Y96" s="51" t="n">
        <f aca="false">W96-X96</f>
        <v>703.930128000007</v>
      </c>
      <c r="Z96" s="54" t="n">
        <f aca="false">W96/X96-1</f>
        <v>0.0508252800000004</v>
      </c>
      <c r="AA96" s="54" t="n">
        <f aca="false">S96/(X96-V96)-1</f>
        <v>0.106620862805923</v>
      </c>
      <c r="AB96" s="55" t="n">
        <f aca="false">IF(E96-F96&lt;0,"达成",E96-F96)</f>
        <v>0.187948955</v>
      </c>
    </row>
    <row r="97" customFormat="false" ht="16" hidden="false" customHeight="false" outlineLevel="0" collapsed="false">
      <c r="A97" s="83" t="s">
        <v>643</v>
      </c>
      <c r="B97" s="0" t="n">
        <v>90</v>
      </c>
      <c r="C97" s="76" t="n">
        <v>93.8</v>
      </c>
      <c r="D97" s="77" t="n">
        <v>0.959</v>
      </c>
      <c r="E97" s="46" t="n">
        <f aca="false">10%*Q97+13%</f>
        <v>0.189969466666667</v>
      </c>
      <c r="F97" s="38" t="n">
        <f aca="false">IF(G97="",($F$1*C97-B97)/B97,H97/B97)</f>
        <v>0.0763028888888888</v>
      </c>
      <c r="G97" s="3"/>
      <c r="H97" s="78" t="n">
        <f aca="false">IF(G97="",$F$1*C97-B97,G97-B97)</f>
        <v>6.86725999999999</v>
      </c>
      <c r="I97" s="0" t="s">
        <v>95</v>
      </c>
      <c r="J97" s="47" t="s">
        <v>218</v>
      </c>
      <c r="K97" s="79" t="n">
        <f aca="false">DATE(MID(J97,1,4),MID(J97,5,2),MID(J97,7,2))</f>
        <v>43612</v>
      </c>
      <c r="L97" s="80" t="str">
        <f aca="true">IF(LEN(J97) &gt; 15,DATE(MID(J97,12,4),MID(J97,16,2),MID(J97,18,2)),TEXT(TODAY(),"yyyy/m/d"))</f>
        <v>2020/1/2</v>
      </c>
      <c r="M97" s="61" t="n">
        <f aca="false">(L97-K97+1)*B97</f>
        <v>19890</v>
      </c>
      <c r="N97" s="81" t="n">
        <f aca="false">H97/M97*365</f>
        <v>0.126020608345902</v>
      </c>
      <c r="O97" s="49" t="n">
        <f aca="false">D97*C97</f>
        <v>89.9542</v>
      </c>
      <c r="P97" s="49" t="n">
        <f aca="false">O97-B97</f>
        <v>-0.0457999999999998</v>
      </c>
      <c r="Q97" s="50" t="n">
        <f aca="false">O97/150</f>
        <v>0.599694666666667</v>
      </c>
      <c r="R97" s="51" t="n">
        <f aca="false">R96+C97-T97</f>
        <v>7893.64000000001</v>
      </c>
      <c r="S97" s="52" t="n">
        <f aca="false">R97*D97</f>
        <v>7570.00076000001</v>
      </c>
      <c r="T97" s="52"/>
      <c r="U97" s="82"/>
      <c r="V97" s="53" t="n">
        <f aca="false">U97+V96</f>
        <v>7247.82</v>
      </c>
      <c r="W97" s="53" t="n">
        <f aca="false">S97+V97</f>
        <v>14817.82076</v>
      </c>
      <c r="X97" s="1" t="n">
        <f aca="false">X96+B97</f>
        <v>13940</v>
      </c>
      <c r="Y97" s="51" t="n">
        <f aca="false">W97-X97</f>
        <v>877.820760000008</v>
      </c>
      <c r="Z97" s="54" t="n">
        <f aca="false">W97/X97-1</f>
        <v>0.0629713601147781</v>
      </c>
      <c r="AA97" s="54" t="n">
        <f aca="false">S97/(X97-V97)-1</f>
        <v>0.131171122115665</v>
      </c>
      <c r="AB97" s="55" t="n">
        <f aca="false">IF(E97-F97&lt;0,"达成",E97-F97)</f>
        <v>0.113666577777778</v>
      </c>
    </row>
    <row r="98" customFormat="false" ht="16" hidden="false" customHeight="false" outlineLevel="0" collapsed="false">
      <c r="A98" s="83" t="s">
        <v>644</v>
      </c>
      <c r="B98" s="0" t="n">
        <v>135</v>
      </c>
      <c r="C98" s="76" t="n">
        <v>140.89</v>
      </c>
      <c r="D98" s="77" t="n">
        <v>0.9577</v>
      </c>
      <c r="E98" s="46" t="n">
        <f aca="false">10%*Q98+13%</f>
        <v>0.219953568666667</v>
      </c>
      <c r="F98" s="38" t="n">
        <f aca="false">IF(G98="",($F$1*C98-B98)/B98,H98/B98)</f>
        <v>0.0777563185185184</v>
      </c>
      <c r="G98" s="3"/>
      <c r="H98" s="78" t="n">
        <f aca="false">IF(G98="",$F$1*C98-B98,G98-B98)</f>
        <v>10.497103</v>
      </c>
      <c r="I98" s="0" t="s">
        <v>95</v>
      </c>
      <c r="J98" s="47" t="s">
        <v>220</v>
      </c>
      <c r="K98" s="79" t="n">
        <f aca="false">DATE(MID(J98,1,4),MID(J98,5,2),MID(J98,7,2))</f>
        <v>43613</v>
      </c>
      <c r="L98" s="80" t="str">
        <f aca="true">IF(LEN(J98) &gt; 15,DATE(MID(J98,12,4),MID(J98,16,2),MID(J98,18,2)),TEXT(TODAY(),"yyyy/m/d"))</f>
        <v>2020/1/2</v>
      </c>
      <c r="M98" s="61" t="n">
        <f aca="false">(L98-K98+1)*B98</f>
        <v>29700</v>
      </c>
      <c r="N98" s="81" t="n">
        <f aca="false">H98/M98*365</f>
        <v>0.129004801178451</v>
      </c>
      <c r="O98" s="49" t="n">
        <f aca="false">D98*C98</f>
        <v>134.930353</v>
      </c>
      <c r="P98" s="49" t="n">
        <f aca="false">O98-B98</f>
        <v>-0.0696470000000033</v>
      </c>
      <c r="Q98" s="50" t="n">
        <f aca="false">O98/150</f>
        <v>0.899535686666667</v>
      </c>
      <c r="R98" s="51" t="n">
        <f aca="false">R97+C98-T98</f>
        <v>8034.53000000001</v>
      </c>
      <c r="S98" s="52" t="n">
        <f aca="false">R98*D98</f>
        <v>7694.66938100001</v>
      </c>
      <c r="T98" s="52"/>
      <c r="U98" s="82"/>
      <c r="V98" s="53" t="n">
        <f aca="false">U98+V97</f>
        <v>7247.82</v>
      </c>
      <c r="W98" s="53" t="n">
        <f aca="false">S98+V98</f>
        <v>14942.489381</v>
      </c>
      <c r="X98" s="1" t="n">
        <f aca="false">X97+B98</f>
        <v>14075</v>
      </c>
      <c r="Y98" s="51" t="n">
        <f aca="false">W98-X98</f>
        <v>867.489381000007</v>
      </c>
      <c r="Z98" s="54" t="n">
        <f aca="false">W98/X98-1</f>
        <v>0.0616333485612794</v>
      </c>
      <c r="AA98" s="54" t="n">
        <f aca="false">S98/(X98-V98)-1</f>
        <v>0.127064085171331</v>
      </c>
      <c r="AB98" s="55" t="n">
        <f aca="false">IF(E98-F98&lt;0,"达成",E98-F98)</f>
        <v>0.142197250148148</v>
      </c>
    </row>
    <row r="99" customFormat="false" ht="16" hidden="false" customHeight="false" outlineLevel="0" collapsed="false">
      <c r="A99" s="83" t="s">
        <v>645</v>
      </c>
      <c r="B99" s="0" t="n">
        <v>135</v>
      </c>
      <c r="C99" s="76" t="n">
        <v>140.84</v>
      </c>
      <c r="D99" s="77" t="n">
        <v>0.958</v>
      </c>
      <c r="E99" s="46" t="n">
        <f aca="false">10%*Q99+13%</f>
        <v>0.219949813333333</v>
      </c>
      <c r="F99" s="38" t="n">
        <f aca="false">IF(G99="",($F$1*C99-B99)/B99,H99/B99)</f>
        <v>0.0773738370370371</v>
      </c>
      <c r="G99" s="3"/>
      <c r="H99" s="78" t="n">
        <f aca="false">IF(G99="",$F$1*C99-B99,G99-B99)</f>
        <v>10.445468</v>
      </c>
      <c r="I99" s="0" t="s">
        <v>95</v>
      </c>
      <c r="J99" s="47" t="s">
        <v>222</v>
      </c>
      <c r="K99" s="79" t="n">
        <f aca="false">DATE(MID(J99,1,4),MID(J99,5,2),MID(J99,7,2))</f>
        <v>43614</v>
      </c>
      <c r="L99" s="80" t="str">
        <f aca="true">IF(LEN(J99) &gt; 15,DATE(MID(J99,12,4),MID(J99,16,2),MID(J99,18,2)),TEXT(TODAY(),"yyyy/m/d"))</f>
        <v>2020/1/2</v>
      </c>
      <c r="M99" s="61" t="n">
        <f aca="false">(L99-K99+1)*B99</f>
        <v>29565</v>
      </c>
      <c r="N99" s="81" t="n">
        <f aca="false">H99/M99*365</f>
        <v>0.128956395061728</v>
      </c>
      <c r="O99" s="49" t="n">
        <f aca="false">D99*C99</f>
        <v>134.92472</v>
      </c>
      <c r="P99" s="49" t="n">
        <f aca="false">O99-B99</f>
        <v>-0.0752799999999922</v>
      </c>
      <c r="Q99" s="50" t="n">
        <f aca="false">O99/150</f>
        <v>0.899498133333333</v>
      </c>
      <c r="R99" s="51" t="n">
        <f aca="false">R98+C99-T99</f>
        <v>8175.37000000001</v>
      </c>
      <c r="S99" s="52" t="n">
        <f aca="false">R99*D99</f>
        <v>7832.00446000001</v>
      </c>
      <c r="T99" s="52"/>
      <c r="U99" s="82"/>
      <c r="V99" s="53" t="n">
        <f aca="false">U99+V98</f>
        <v>7247.82</v>
      </c>
      <c r="W99" s="53" t="n">
        <f aca="false">S99+V99</f>
        <v>15079.82446</v>
      </c>
      <c r="X99" s="1" t="n">
        <f aca="false">X98+B99</f>
        <v>14210</v>
      </c>
      <c r="Y99" s="51" t="n">
        <f aca="false">W99-X99</f>
        <v>869.824460000007</v>
      </c>
      <c r="Z99" s="54" t="n">
        <f aca="false">W99/X99-1</f>
        <v>0.0612121365235754</v>
      </c>
      <c r="AA99" s="54" t="n">
        <f aca="false">S99/(X99-V99)-1</f>
        <v>0.124935646593453</v>
      </c>
      <c r="AB99" s="55" t="n">
        <f aca="false">IF(E99-F99&lt;0,"达成",E99-F99)</f>
        <v>0.142575976296296</v>
      </c>
    </row>
    <row r="100" customFormat="false" ht="16" hidden="false" customHeight="false" outlineLevel="0" collapsed="false">
      <c r="A100" s="83" t="s">
        <v>646</v>
      </c>
      <c r="B100" s="0" t="n">
        <v>135</v>
      </c>
      <c r="C100" s="76" t="n">
        <v>141.67</v>
      </c>
      <c r="D100" s="77" t="n">
        <v>0.9524</v>
      </c>
      <c r="E100" s="46" t="n">
        <f aca="false">10%*Q100+13%</f>
        <v>0.219951005333333</v>
      </c>
      <c r="F100" s="38" t="n">
        <f aca="false">IF(G100="",($F$1*C100-B100)/B100,H100/B100)</f>
        <v>0.0837230296296296</v>
      </c>
      <c r="G100" s="3"/>
      <c r="H100" s="78" t="n">
        <f aca="false">IF(G100="",$F$1*C100-B100,G100-B100)</f>
        <v>11.302609</v>
      </c>
      <c r="I100" s="0" t="s">
        <v>95</v>
      </c>
      <c r="J100" s="47" t="s">
        <v>224</v>
      </c>
      <c r="K100" s="79" t="n">
        <f aca="false">DATE(MID(J100,1,4),MID(J100,5,2),MID(J100,7,2))</f>
        <v>43615</v>
      </c>
      <c r="L100" s="80" t="str">
        <f aca="true">IF(LEN(J100) &gt; 15,DATE(MID(J100,12,4),MID(J100,16,2),MID(J100,18,2)),TEXT(TODAY(),"yyyy/m/d"))</f>
        <v>2020/1/2</v>
      </c>
      <c r="M100" s="61" t="n">
        <f aca="false">(L100-K100+1)*B100</f>
        <v>29430</v>
      </c>
      <c r="N100" s="81" t="n">
        <f aca="false">H100/M100*365</f>
        <v>0.140178467040435</v>
      </c>
      <c r="O100" s="49" t="n">
        <f aca="false">D100*C100</f>
        <v>134.926508</v>
      </c>
      <c r="P100" s="49" t="n">
        <f aca="false">O100-B100</f>
        <v>-0.0734920000000159</v>
      </c>
      <c r="Q100" s="50" t="n">
        <f aca="false">O100/150</f>
        <v>0.899510053333333</v>
      </c>
      <c r="R100" s="51" t="n">
        <f aca="false">R99+C100-T100</f>
        <v>8317.04000000001</v>
      </c>
      <c r="S100" s="52" t="n">
        <f aca="false">R100*D100</f>
        <v>7921.14889600001</v>
      </c>
      <c r="T100" s="52"/>
      <c r="U100" s="82"/>
      <c r="V100" s="53" t="n">
        <f aca="false">U100+V99</f>
        <v>7247.82</v>
      </c>
      <c r="W100" s="53" t="n">
        <f aca="false">S100+V100</f>
        <v>15168.968896</v>
      </c>
      <c r="X100" s="1" t="n">
        <f aca="false">X99+B100</f>
        <v>14345</v>
      </c>
      <c r="Y100" s="51" t="n">
        <f aca="false">W100-X100</f>
        <v>823.968896000006</v>
      </c>
      <c r="Z100" s="54" t="n">
        <f aca="false">W100/X100-1</f>
        <v>0.057439449006623</v>
      </c>
      <c r="AA100" s="54" t="n">
        <f aca="false">S100/(X100-V100)-1</f>
        <v>0.116098069374034</v>
      </c>
      <c r="AB100" s="55" t="n">
        <f aca="false">IF(E100-F100&lt;0,"达成",E100-F100)</f>
        <v>0.136227975703704</v>
      </c>
    </row>
    <row r="101" customFormat="false" ht="16" hidden="false" customHeight="false" outlineLevel="0" collapsed="false">
      <c r="A101" s="83" t="s">
        <v>647</v>
      </c>
      <c r="B101" s="0" t="n">
        <v>135</v>
      </c>
      <c r="C101" s="76" t="n">
        <v>142.04</v>
      </c>
      <c r="D101" s="77" t="n">
        <v>0.9499</v>
      </c>
      <c r="E101" s="46" t="n">
        <f aca="false">10%*Q101+13%</f>
        <v>0.219949197333333</v>
      </c>
      <c r="F101" s="38" t="n">
        <f aca="false">IF(G101="",($F$1*C101-B101)/B101,H101/B101)</f>
        <v>0.0865533925925924</v>
      </c>
      <c r="G101" s="3"/>
      <c r="H101" s="78" t="n">
        <f aca="false">IF(G101="",$F$1*C101-B101,G101-B101)</f>
        <v>11.684708</v>
      </c>
      <c r="I101" s="0" t="s">
        <v>95</v>
      </c>
      <c r="J101" s="47" t="s">
        <v>226</v>
      </c>
      <c r="K101" s="79" t="n">
        <f aca="false">DATE(MID(J101,1,4),MID(J101,5,2),MID(J101,7,2))</f>
        <v>43616</v>
      </c>
      <c r="L101" s="80" t="str">
        <f aca="true">IF(LEN(J101) &gt; 15,DATE(MID(J101,12,4),MID(J101,16,2),MID(J101,18,2)),TEXT(TODAY(),"yyyy/m/d"))</f>
        <v>2020/1/2</v>
      </c>
      <c r="M101" s="61" t="n">
        <f aca="false">(L101-K101+1)*B101</f>
        <v>29295</v>
      </c>
      <c r="N101" s="81" t="n">
        <f aca="false">H101/M101*365</f>
        <v>0.145585199522103</v>
      </c>
      <c r="O101" s="49" t="n">
        <f aca="false">D101*C101</f>
        <v>134.923796</v>
      </c>
      <c r="P101" s="49" t="n">
        <f aca="false">O101-B101</f>
        <v>-0.0762039999999899</v>
      </c>
      <c r="Q101" s="50" t="n">
        <f aca="false">O101/150</f>
        <v>0.899491973333333</v>
      </c>
      <c r="R101" s="51" t="n">
        <f aca="false">R100+C101-T101</f>
        <v>8459.08000000001</v>
      </c>
      <c r="S101" s="52" t="n">
        <f aca="false">R101*D101</f>
        <v>8035.28009200001</v>
      </c>
      <c r="T101" s="52"/>
      <c r="U101" s="82"/>
      <c r="V101" s="53" t="n">
        <f aca="false">U101+V100</f>
        <v>7247.82</v>
      </c>
      <c r="W101" s="53" t="n">
        <f aca="false">S101+V101</f>
        <v>15283.100092</v>
      </c>
      <c r="X101" s="1" t="n">
        <f aca="false">X100+B101</f>
        <v>14480</v>
      </c>
      <c r="Y101" s="51" t="n">
        <f aca="false">W101-X101</f>
        <v>803.100092000008</v>
      </c>
      <c r="Z101" s="54" t="n">
        <f aca="false">W101/X101-1</f>
        <v>0.0554627135359123</v>
      </c>
      <c r="AA101" s="54" t="n">
        <f aca="false">S101/(X101-V101)-1</f>
        <v>0.111045368339838</v>
      </c>
      <c r="AB101" s="55" t="n">
        <f aca="false">IF(E101-F101&lt;0,"达成",E101-F101)</f>
        <v>0.133395804740741</v>
      </c>
    </row>
    <row r="102" customFormat="false" ht="16" hidden="false" customHeight="false" outlineLevel="0" collapsed="false">
      <c r="A102" s="83" t="s">
        <v>648</v>
      </c>
      <c r="B102" s="0" t="n">
        <v>135</v>
      </c>
      <c r="C102" s="76" t="n">
        <v>143.59</v>
      </c>
      <c r="D102" s="77" t="n">
        <v>0.9397</v>
      </c>
      <c r="E102" s="46" t="n">
        <f aca="false">10%*Q102+13%</f>
        <v>0.219954348666667</v>
      </c>
      <c r="F102" s="38" t="n">
        <f aca="false">IF(G102="",($F$1*C102-B102)/B102,H102/B102)</f>
        <v>0.0984103185185185</v>
      </c>
      <c r="G102" s="3"/>
      <c r="H102" s="78" t="n">
        <f aca="false">IF(G102="",$F$1*C102-B102,G102-B102)</f>
        <v>13.285393</v>
      </c>
      <c r="I102" s="0" t="s">
        <v>95</v>
      </c>
      <c r="J102" s="47" t="s">
        <v>228</v>
      </c>
      <c r="K102" s="79" t="n">
        <f aca="false">DATE(MID(J102,1,4),MID(J102,5,2),MID(J102,7,2))</f>
        <v>43619</v>
      </c>
      <c r="L102" s="80" t="str">
        <f aca="true">IF(LEN(J102) &gt; 15,DATE(MID(J102,12,4),MID(J102,16,2),MID(J102,18,2)),TEXT(TODAY(),"yyyy/m/d"))</f>
        <v>2020/1/2</v>
      </c>
      <c r="M102" s="61" t="n">
        <f aca="false">(L102-K102+1)*B102</f>
        <v>28890</v>
      </c>
      <c r="N102" s="81" t="n">
        <f aca="false">H102/M102*365</f>
        <v>0.167849375043268</v>
      </c>
      <c r="O102" s="49" t="n">
        <f aca="false">D102*C102</f>
        <v>134.931523</v>
      </c>
      <c r="P102" s="49" t="n">
        <f aca="false">O102-B102</f>
        <v>-0.068476999999973</v>
      </c>
      <c r="Q102" s="50" t="n">
        <f aca="false">O102/150</f>
        <v>0.899543486666667</v>
      </c>
      <c r="R102" s="51" t="n">
        <f aca="false">R101+C102-T102</f>
        <v>8602.67000000001</v>
      </c>
      <c r="S102" s="52" t="n">
        <f aca="false">R102*D102</f>
        <v>8083.92899900001</v>
      </c>
      <c r="T102" s="52"/>
      <c r="U102" s="82"/>
      <c r="V102" s="53" t="n">
        <f aca="false">U102+V101</f>
        <v>7247.82</v>
      </c>
      <c r="W102" s="53" t="n">
        <f aca="false">S102+V102</f>
        <v>15331.748999</v>
      </c>
      <c r="X102" s="1" t="n">
        <f aca="false">X101+B102</f>
        <v>14615</v>
      </c>
      <c r="Y102" s="51" t="n">
        <f aca="false">W102-X102</f>
        <v>716.748999000009</v>
      </c>
      <c r="Z102" s="54" t="n">
        <f aca="false">W102/X102-1</f>
        <v>0.0490420115634629</v>
      </c>
      <c r="AA102" s="54" t="n">
        <f aca="false">S102/(X102-V102)-1</f>
        <v>0.0972894647612803</v>
      </c>
      <c r="AB102" s="55" t="n">
        <f aca="false">IF(E102-F102&lt;0,"达成",E102-F102)</f>
        <v>0.121544030148148</v>
      </c>
    </row>
    <row r="103" customFormat="false" ht="16" hidden="false" customHeight="false" outlineLevel="0" collapsed="false">
      <c r="A103" s="83" t="s">
        <v>649</v>
      </c>
      <c r="B103" s="0" t="n">
        <v>240</v>
      </c>
      <c r="C103" s="76" t="n">
        <v>258.14</v>
      </c>
      <c r="D103" s="77" t="n">
        <v>0.9292</v>
      </c>
      <c r="E103" s="46" t="n">
        <f aca="false">10%*Q103+13%</f>
        <v>0.289909125333333</v>
      </c>
      <c r="F103" s="38" t="n">
        <f aca="false">IF(G103="",($F$1*C103-B103)/B103,H103/B103)</f>
        <v>0.110754908333333</v>
      </c>
      <c r="G103" s="3"/>
      <c r="H103" s="78" t="n">
        <f aca="false">IF(G103="",$F$1*C103-B103,G103-B103)</f>
        <v>26.581178</v>
      </c>
      <c r="I103" s="0" t="s">
        <v>95</v>
      </c>
      <c r="J103" s="47" t="s">
        <v>230</v>
      </c>
      <c r="K103" s="79" t="n">
        <f aca="false">DATE(MID(J103,1,4),MID(J103,5,2),MID(J103,7,2))</f>
        <v>43620</v>
      </c>
      <c r="L103" s="80" t="str">
        <f aca="true">IF(LEN(J103) &gt; 15,DATE(MID(J103,12,4),MID(J103,16,2),MID(J103,18,2)),TEXT(TODAY(),"yyyy/m/d"))</f>
        <v>2020/1/2</v>
      </c>
      <c r="M103" s="61" t="n">
        <f aca="false">(L103-K103+1)*B103</f>
        <v>51120</v>
      </c>
      <c r="N103" s="81" t="n">
        <f aca="false">H103/M103*365</f>
        <v>0.189791274843505</v>
      </c>
      <c r="O103" s="49" t="n">
        <f aca="false">D103*C103</f>
        <v>239.863688</v>
      </c>
      <c r="P103" s="49" t="n">
        <f aca="false">O103-B103</f>
        <v>-0.136312000000004</v>
      </c>
      <c r="Q103" s="50" t="n">
        <f aca="false">O103/150</f>
        <v>1.59909125333333</v>
      </c>
      <c r="R103" s="51" t="n">
        <f aca="false">R102+C103-T103</f>
        <v>8860.81000000001</v>
      </c>
      <c r="S103" s="52" t="n">
        <f aca="false">R103*D103</f>
        <v>8233.46465200001</v>
      </c>
      <c r="T103" s="52"/>
      <c r="U103" s="82"/>
      <c r="V103" s="53" t="n">
        <f aca="false">U103+V102</f>
        <v>7247.82</v>
      </c>
      <c r="W103" s="53" t="n">
        <f aca="false">S103+V103</f>
        <v>15481.284652</v>
      </c>
      <c r="X103" s="1" t="n">
        <f aca="false">X102+B103</f>
        <v>14855</v>
      </c>
      <c r="Y103" s="51" t="n">
        <f aca="false">W103-X103</f>
        <v>626.284652000006</v>
      </c>
      <c r="Z103" s="54" t="n">
        <f aca="false">W103/X103-1</f>
        <v>0.0421598554022218</v>
      </c>
      <c r="AA103" s="54" t="n">
        <f aca="false">S103/(X103-V103)-1</f>
        <v>0.0823280968768987</v>
      </c>
      <c r="AB103" s="55" t="n">
        <f aca="false">IF(E103-F103&lt;0,"达成",E103-F103)</f>
        <v>0.179154217</v>
      </c>
    </row>
    <row r="104" customFormat="false" ht="16" hidden="false" customHeight="false" outlineLevel="0" collapsed="false">
      <c r="A104" s="83" t="s">
        <v>650</v>
      </c>
      <c r="B104" s="0" t="n">
        <v>240</v>
      </c>
      <c r="C104" s="76" t="n">
        <v>258.61</v>
      </c>
      <c r="D104" s="77" t="n">
        <v>0.9276</v>
      </c>
      <c r="E104" s="46" t="n">
        <f aca="false">10%*Q104+13%</f>
        <v>0.289924424</v>
      </c>
      <c r="F104" s="38" t="n">
        <f aca="false">IF(G104="",($F$1*C104-B104)/B104,H104/B104)</f>
        <v>0.112777279166667</v>
      </c>
      <c r="G104" s="3"/>
      <c r="H104" s="78" t="n">
        <f aca="false">IF(G104="",$F$1*C104-B104,G104-B104)</f>
        <v>27.066547</v>
      </c>
      <c r="I104" s="0" t="s">
        <v>95</v>
      </c>
      <c r="J104" s="47" t="s">
        <v>232</v>
      </c>
      <c r="K104" s="79" t="n">
        <f aca="false">DATE(MID(J104,1,4),MID(J104,5,2),MID(J104,7,2))</f>
        <v>43621</v>
      </c>
      <c r="L104" s="80" t="str">
        <f aca="true">IF(LEN(J104) &gt; 15,DATE(MID(J104,12,4),MID(J104,16,2),MID(J104,18,2)),TEXT(TODAY(),"yyyy/m/d"))</f>
        <v>2020/1/2</v>
      </c>
      <c r="M104" s="61" t="n">
        <f aca="false">(L104-K104+1)*B104</f>
        <v>50880</v>
      </c>
      <c r="N104" s="81" t="n">
        <f aca="false">H104/M104*365</f>
        <v>0.194168428753931</v>
      </c>
      <c r="O104" s="49" t="n">
        <f aca="false">D104*C104</f>
        <v>239.886636</v>
      </c>
      <c r="P104" s="49" t="n">
        <f aca="false">O104-B104</f>
        <v>-0.113363999999962</v>
      </c>
      <c r="Q104" s="50" t="n">
        <f aca="false">O104/150</f>
        <v>1.59924424</v>
      </c>
      <c r="R104" s="51" t="n">
        <f aca="false">R103+C104-T104</f>
        <v>9119.42000000001</v>
      </c>
      <c r="S104" s="52" t="n">
        <f aca="false">R104*D104</f>
        <v>8459.17399200001</v>
      </c>
      <c r="T104" s="52"/>
      <c r="U104" s="82"/>
      <c r="V104" s="53" t="n">
        <f aca="false">U104+V103</f>
        <v>7247.82</v>
      </c>
      <c r="W104" s="53" t="n">
        <f aca="false">S104+V104</f>
        <v>15706.993992</v>
      </c>
      <c r="X104" s="1" t="n">
        <f aca="false">X103+B104</f>
        <v>15095</v>
      </c>
      <c r="Y104" s="51" t="n">
        <f aca="false">W104-X104</f>
        <v>611.993992000007</v>
      </c>
      <c r="Z104" s="54" t="n">
        <f aca="false">W104/X104-1</f>
        <v>0.0405428282212659</v>
      </c>
      <c r="AA104" s="54" t="n">
        <f aca="false">S104/(X104-V104)-1</f>
        <v>0.0779890345321514</v>
      </c>
      <c r="AB104" s="55" t="n">
        <f aca="false">IF(E104-F104&lt;0,"达成",E104-F104)</f>
        <v>0.177147144833333</v>
      </c>
    </row>
    <row r="105" customFormat="false" ht="16" hidden="false" customHeight="false" outlineLevel="0" collapsed="false">
      <c r="A105" s="83" t="s">
        <v>651</v>
      </c>
      <c r="B105" s="0" t="n">
        <v>240</v>
      </c>
      <c r="C105" s="76" t="n">
        <v>263.9</v>
      </c>
      <c r="D105" s="77" t="n">
        <v>0.9089</v>
      </c>
      <c r="E105" s="46" t="n">
        <f aca="false">10%*Q105+13%</f>
        <v>0.289905806666667</v>
      </c>
      <c r="F105" s="38" t="n">
        <f aca="false">IF(G105="",($F$1*C105-B105)/B105,H105/B105)</f>
        <v>0.135539708333333</v>
      </c>
      <c r="G105" s="3"/>
      <c r="H105" s="78" t="n">
        <f aca="false">IF(G105="",$F$1*C105-B105,G105-B105)</f>
        <v>32.52953</v>
      </c>
      <c r="I105" s="0" t="s">
        <v>95</v>
      </c>
      <c r="J105" s="47" t="s">
        <v>234</v>
      </c>
      <c r="K105" s="79" t="n">
        <f aca="false">DATE(MID(J105,1,4),MID(J105,5,2),MID(J105,7,2))</f>
        <v>43622</v>
      </c>
      <c r="L105" s="80" t="str">
        <f aca="true">IF(LEN(J105) &gt; 15,DATE(MID(J105,12,4),MID(J105,16,2),MID(J105,18,2)),TEXT(TODAY(),"yyyy/m/d"))</f>
        <v>2020/1/2</v>
      </c>
      <c r="M105" s="61" t="n">
        <f aca="false">(L105-K105+1)*B105</f>
        <v>50640</v>
      </c>
      <c r="N105" s="81" t="n">
        <f aca="false">H105/M105*365</f>
        <v>0.234464424368088</v>
      </c>
      <c r="O105" s="49" t="n">
        <f aca="false">D105*C105</f>
        <v>239.85871</v>
      </c>
      <c r="P105" s="49" t="n">
        <f aca="false">O105-B105</f>
        <v>-0.141289999999998</v>
      </c>
      <c r="Q105" s="50" t="n">
        <f aca="false">O105/150</f>
        <v>1.59905806666667</v>
      </c>
      <c r="R105" s="51" t="n">
        <f aca="false">R104+C105-T105</f>
        <v>9383.32000000001</v>
      </c>
      <c r="S105" s="52" t="n">
        <f aca="false">R105*D105</f>
        <v>8528.49954800001</v>
      </c>
      <c r="T105" s="52"/>
      <c r="U105" s="82"/>
      <c r="V105" s="53" t="n">
        <f aca="false">U105+V104</f>
        <v>7247.82</v>
      </c>
      <c r="W105" s="53" t="n">
        <f aca="false">S105+V105</f>
        <v>15776.319548</v>
      </c>
      <c r="X105" s="1" t="n">
        <f aca="false">X104+B105</f>
        <v>15335</v>
      </c>
      <c r="Y105" s="51" t="n">
        <f aca="false">W105-X105</f>
        <v>441.319548000007</v>
      </c>
      <c r="Z105" s="54" t="n">
        <f aca="false">W105/X105-1</f>
        <v>0.0287785815454846</v>
      </c>
      <c r="AA105" s="54" t="n">
        <f aca="false">S105/(X105-V105)-1</f>
        <v>0.054570264047543</v>
      </c>
      <c r="AB105" s="55" t="n">
        <f aca="false">IF(E105-F105&lt;0,"达成",E105-F105)</f>
        <v>0.154366098333333</v>
      </c>
    </row>
    <row r="106" customFormat="false" ht="16" hidden="false" customHeight="false" outlineLevel="0" collapsed="false">
      <c r="A106" s="83" t="s">
        <v>652</v>
      </c>
      <c r="B106" s="0" t="n">
        <v>240</v>
      </c>
      <c r="C106" s="76" t="n">
        <v>261.49</v>
      </c>
      <c r="D106" s="77" t="n">
        <v>0.9174</v>
      </c>
      <c r="E106" s="46" t="n">
        <f aca="false">10%*Q106+13%</f>
        <v>0.289927284</v>
      </c>
      <c r="F106" s="38" t="n">
        <f aca="false">IF(G106="",($F$1*C106-B106)/B106,H106/B106)</f>
        <v>0.125169679166667</v>
      </c>
      <c r="G106" s="3"/>
      <c r="H106" s="78" t="n">
        <f aca="false">IF(G106="",$F$1*C106-B106,G106-B106)</f>
        <v>30.040723</v>
      </c>
      <c r="I106" s="0" t="s">
        <v>95</v>
      </c>
      <c r="J106" s="47" t="s">
        <v>236</v>
      </c>
      <c r="K106" s="79" t="n">
        <f aca="false">DATE(MID(J106,1,4),MID(J106,5,2),MID(J106,7,2))</f>
        <v>43626</v>
      </c>
      <c r="L106" s="80" t="str">
        <f aca="true">IF(LEN(J106) &gt; 15,DATE(MID(J106,12,4),MID(J106,16,2),MID(J106,18,2)),TEXT(TODAY(),"yyyy/m/d"))</f>
        <v>2020/1/2</v>
      </c>
      <c r="M106" s="61" t="n">
        <f aca="false">(L106-K106+1)*B106</f>
        <v>49680</v>
      </c>
      <c r="N106" s="81" t="n">
        <f aca="false">H106/M106*365</f>
        <v>0.220709820752818</v>
      </c>
      <c r="O106" s="49" t="n">
        <f aca="false">D106*C106</f>
        <v>239.890926</v>
      </c>
      <c r="P106" s="49" t="n">
        <f aca="false">O106-B106</f>
        <v>-0.109073999999936</v>
      </c>
      <c r="Q106" s="50" t="n">
        <f aca="false">O106/150</f>
        <v>1.59927284</v>
      </c>
      <c r="R106" s="51" t="n">
        <f aca="false">R105+C106-T106</f>
        <v>9644.81000000001</v>
      </c>
      <c r="S106" s="52" t="n">
        <f aca="false">R106*D106</f>
        <v>8848.14869400001</v>
      </c>
      <c r="T106" s="52"/>
      <c r="U106" s="82"/>
      <c r="V106" s="53" t="n">
        <f aca="false">U106+V105</f>
        <v>7247.82</v>
      </c>
      <c r="W106" s="53" t="n">
        <f aca="false">S106+V106</f>
        <v>16095.968694</v>
      </c>
      <c r="X106" s="1" t="n">
        <f aca="false">X105+B106</f>
        <v>15575</v>
      </c>
      <c r="Y106" s="51" t="n">
        <f aca="false">W106-X106</f>
        <v>520.96869400001</v>
      </c>
      <c r="Z106" s="54" t="n">
        <f aca="false">W106/X106-1</f>
        <v>0.0334490333226332</v>
      </c>
      <c r="AA106" s="54" t="n">
        <f aca="false">S106/(X106-V106)-1</f>
        <v>0.0625624393852431</v>
      </c>
      <c r="AB106" s="55" t="n">
        <f aca="false">IF(E106-F106&lt;0,"达成",E106-F106)</f>
        <v>0.164757604833333</v>
      </c>
    </row>
    <row r="107" customFormat="false" ht="16" hidden="false" customHeight="false" outlineLevel="0" collapsed="false">
      <c r="A107" s="83" t="s">
        <v>653</v>
      </c>
      <c r="B107" s="0" t="n">
        <v>90</v>
      </c>
      <c r="C107" s="76" t="n">
        <v>94.69</v>
      </c>
      <c r="D107" s="77" t="n">
        <v>0.9499</v>
      </c>
      <c r="E107" s="46" t="n">
        <f aca="false">10%*Q107+13%</f>
        <v>0.189964020666667</v>
      </c>
      <c r="F107" s="38" t="n">
        <f aca="false">IF(G107="",($F$1*C107-B107)/B107,H107/B107)</f>
        <v>0.0865151444444444</v>
      </c>
      <c r="G107" s="3"/>
      <c r="H107" s="78" t="n">
        <f aca="false">IF(G107="",$F$1*C107-B107,G107-B107)</f>
        <v>7.78636299999999</v>
      </c>
      <c r="I107" s="0" t="s">
        <v>95</v>
      </c>
      <c r="J107" s="47" t="s">
        <v>238</v>
      </c>
      <c r="K107" s="79" t="n">
        <f aca="false">DATE(MID(J107,1,4),MID(J107,5,2),MID(J107,7,2))</f>
        <v>43627</v>
      </c>
      <c r="L107" s="80" t="str">
        <f aca="true">IF(LEN(J107) &gt; 15,DATE(MID(J107,12,4),MID(J107,16,2),MID(J107,18,2)),TEXT(TODAY(),"yyyy/m/d"))</f>
        <v>2020/1/2</v>
      </c>
      <c r="M107" s="61" t="n">
        <f aca="false">(L107-K107+1)*B107</f>
        <v>18540</v>
      </c>
      <c r="N107" s="81" t="n">
        <f aca="false">H107/M107*365</f>
        <v>0.153291396709816</v>
      </c>
      <c r="O107" s="49" t="n">
        <f aca="false">D107*C107</f>
        <v>89.946031</v>
      </c>
      <c r="P107" s="49" t="n">
        <f aca="false">O107-B107</f>
        <v>-0.0539689999999951</v>
      </c>
      <c r="Q107" s="50" t="n">
        <f aca="false">O107/150</f>
        <v>0.599640206666667</v>
      </c>
      <c r="R107" s="51" t="n">
        <f aca="false">R106+C107-T107</f>
        <v>9739.50000000001</v>
      </c>
      <c r="S107" s="52" t="n">
        <f aca="false">R107*D107</f>
        <v>9251.55105000001</v>
      </c>
      <c r="T107" s="52"/>
      <c r="U107" s="82"/>
      <c r="V107" s="53" t="n">
        <f aca="false">U107+V106</f>
        <v>7247.82</v>
      </c>
      <c r="W107" s="53" t="n">
        <f aca="false">S107+V107</f>
        <v>16499.37105</v>
      </c>
      <c r="X107" s="1" t="n">
        <f aca="false">X106+B107</f>
        <v>15665</v>
      </c>
      <c r="Y107" s="51" t="n">
        <f aca="false">W107-X107</f>
        <v>834.371050000009</v>
      </c>
      <c r="Z107" s="54" t="n">
        <f aca="false">W107/X107-1</f>
        <v>0.0532633929141404</v>
      </c>
      <c r="AA107" s="54" t="n">
        <f aca="false">S107/(X107-V107)-1</f>
        <v>0.0991271482848184</v>
      </c>
      <c r="AB107" s="55" t="n">
        <f aca="false">IF(E107-F107&lt;0,"达成",E107-F107)</f>
        <v>0.103448876222222</v>
      </c>
    </row>
    <row r="108" customFormat="false" ht="16" hidden="false" customHeight="false" outlineLevel="0" collapsed="false">
      <c r="A108" s="83" t="s">
        <v>654</v>
      </c>
      <c r="B108" s="0" t="n">
        <v>135</v>
      </c>
      <c r="C108" s="76" t="n">
        <v>143.09</v>
      </c>
      <c r="D108" s="77" t="n">
        <v>0.943</v>
      </c>
      <c r="E108" s="46" t="n">
        <f aca="false">10%*Q108+13%</f>
        <v>0.219955913333333</v>
      </c>
      <c r="F108" s="38" t="n">
        <f aca="false">IF(G108="",($F$1*C108-B108)/B108,H108/B108)</f>
        <v>0.0945855037037038</v>
      </c>
      <c r="G108" s="3"/>
      <c r="H108" s="78" t="n">
        <f aca="false">IF(G108="",$F$1*C108-B108,G108-B108)</f>
        <v>12.769043</v>
      </c>
      <c r="I108" s="0" t="s">
        <v>95</v>
      </c>
      <c r="J108" s="47" t="s">
        <v>240</v>
      </c>
      <c r="K108" s="79" t="n">
        <f aca="false">DATE(MID(J108,1,4),MID(J108,5,2),MID(J108,7,2))</f>
        <v>43628</v>
      </c>
      <c r="L108" s="80" t="str">
        <f aca="true">IF(LEN(J108) &gt; 15,DATE(MID(J108,12,4),MID(J108,16,2),MID(J108,18,2)),TEXT(TODAY(),"yyyy/m/d"))</f>
        <v>2020/1/2</v>
      </c>
      <c r="M108" s="61" t="n">
        <f aca="false">(L108-K108+1)*B108</f>
        <v>27675</v>
      </c>
      <c r="N108" s="81" t="n">
        <f aca="false">H108/M108*365</f>
        <v>0.168408335862692</v>
      </c>
      <c r="O108" s="49" t="n">
        <f aca="false">D108*C108</f>
        <v>134.93387</v>
      </c>
      <c r="P108" s="49" t="n">
        <f aca="false">O108-B108</f>
        <v>-0.0661299999999869</v>
      </c>
      <c r="Q108" s="50" t="n">
        <f aca="false">O108/150</f>
        <v>0.899559133333333</v>
      </c>
      <c r="R108" s="51" t="n">
        <f aca="false">R107+C108-T108</f>
        <v>9882.59000000001</v>
      </c>
      <c r="S108" s="52" t="n">
        <f aca="false">R108*D108</f>
        <v>9319.28237000001</v>
      </c>
      <c r="T108" s="52"/>
      <c r="U108" s="82"/>
      <c r="V108" s="53" t="n">
        <f aca="false">U108+V107</f>
        <v>7247.82</v>
      </c>
      <c r="W108" s="53" t="n">
        <f aca="false">S108+V108</f>
        <v>16567.10237</v>
      </c>
      <c r="X108" s="1" t="n">
        <f aca="false">X107+B108</f>
        <v>15800</v>
      </c>
      <c r="Y108" s="51" t="n">
        <f aca="false">W108-X108</f>
        <v>767.102370000008</v>
      </c>
      <c r="Z108" s="54" t="n">
        <f aca="false">W108/X108-1</f>
        <v>0.0485507829113929</v>
      </c>
      <c r="AA108" s="54" t="n">
        <f aca="false">S108/(X108-V108)-1</f>
        <v>0.0896967054014308</v>
      </c>
      <c r="AB108" s="55" t="n">
        <f aca="false">IF(E108-F108&lt;0,"达成",E108-F108)</f>
        <v>0.12537040962963</v>
      </c>
    </row>
    <row r="109" customFormat="false" ht="16" hidden="false" customHeight="false" outlineLevel="0" collapsed="false">
      <c r="A109" s="83" t="s">
        <v>655</v>
      </c>
      <c r="B109" s="0" t="n">
        <v>90</v>
      </c>
      <c r="C109" s="76" t="n">
        <v>95.14</v>
      </c>
      <c r="D109" s="77" t="n">
        <v>0.9455</v>
      </c>
      <c r="E109" s="46" t="n">
        <f aca="false">10%*Q109+13%</f>
        <v>0.189969913333333</v>
      </c>
      <c r="F109" s="38" t="n">
        <f aca="false">IF(G109="",($F$1*C109-B109)/B109,H109/B109)</f>
        <v>0.0916786444444444</v>
      </c>
      <c r="G109" s="3"/>
      <c r="H109" s="78" t="n">
        <f aca="false">IF(G109="",$F$1*C109-B109,G109-B109)</f>
        <v>8.25107799999999</v>
      </c>
      <c r="I109" s="0" t="s">
        <v>95</v>
      </c>
      <c r="J109" s="47" t="s">
        <v>242</v>
      </c>
      <c r="K109" s="79" t="n">
        <f aca="false">DATE(MID(J109,1,4),MID(J109,5,2),MID(J109,7,2))</f>
        <v>43629</v>
      </c>
      <c r="L109" s="80" t="str">
        <f aca="true">IF(LEN(J109) &gt; 15,DATE(MID(J109,12,4),MID(J109,16,2),MID(J109,18,2)),TEXT(TODAY(),"yyyy/m/d"))</f>
        <v>2020/1/2</v>
      </c>
      <c r="M109" s="61" t="n">
        <f aca="false">(L109-K109+1)*B109</f>
        <v>18360</v>
      </c>
      <c r="N109" s="81" t="n">
        <f aca="false">H109/M109*365</f>
        <v>0.164032868736383</v>
      </c>
      <c r="O109" s="49" t="n">
        <f aca="false">D109*C109</f>
        <v>89.95487</v>
      </c>
      <c r="P109" s="49" t="n">
        <f aca="false">O109-B109</f>
        <v>-0.0451299999999861</v>
      </c>
      <c r="Q109" s="50" t="n">
        <f aca="false">O109/150</f>
        <v>0.599699133333334</v>
      </c>
      <c r="R109" s="51" t="n">
        <f aca="false">R108+C109-T109</f>
        <v>9977.73000000001</v>
      </c>
      <c r="S109" s="52" t="n">
        <f aca="false">R109*D109</f>
        <v>9433.94371500001</v>
      </c>
      <c r="T109" s="52"/>
      <c r="U109" s="82"/>
      <c r="V109" s="53" t="n">
        <f aca="false">U109+V108</f>
        <v>7247.82</v>
      </c>
      <c r="W109" s="53" t="n">
        <f aca="false">S109+V109</f>
        <v>16681.763715</v>
      </c>
      <c r="X109" s="1" t="n">
        <f aca="false">X108+B109</f>
        <v>15890</v>
      </c>
      <c r="Y109" s="51" t="n">
        <f aca="false">W109-X109</f>
        <v>791.763715000008</v>
      </c>
      <c r="Z109" s="54" t="n">
        <f aca="false">W109/X109-1</f>
        <v>0.0498277983008186</v>
      </c>
      <c r="AA109" s="54" t="n">
        <f aca="false">S109/(X109-V109)-1</f>
        <v>0.0916162027405132</v>
      </c>
      <c r="AB109" s="55" t="n">
        <f aca="false">IF(E109-F109&lt;0,"达成",E109-F109)</f>
        <v>0.098291268888889</v>
      </c>
    </row>
    <row r="110" customFormat="false" ht="16" hidden="false" customHeight="false" outlineLevel="0" collapsed="false">
      <c r="A110" s="83" t="s">
        <v>656</v>
      </c>
      <c r="B110" s="0" t="n">
        <v>240</v>
      </c>
      <c r="C110" s="76" t="n">
        <v>258.36</v>
      </c>
      <c r="D110" s="77" t="n">
        <v>0.9285</v>
      </c>
      <c r="E110" s="46" t="n">
        <f aca="false">10%*Q110+13%</f>
        <v>0.28992484</v>
      </c>
      <c r="F110" s="38" t="n">
        <f aca="false">IF(G110="",($F$1*C110-B110)/B110,H110/B110)</f>
        <v>0.11170155</v>
      </c>
      <c r="G110" s="3"/>
      <c r="H110" s="78" t="n">
        <f aca="false">IF(G110="",$F$1*C110-B110,G110-B110)</f>
        <v>26.808372</v>
      </c>
      <c r="I110" s="0" t="s">
        <v>95</v>
      </c>
      <c r="J110" s="47" t="s">
        <v>244</v>
      </c>
      <c r="K110" s="79" t="n">
        <f aca="false">DATE(MID(J110,1,4),MID(J110,5,2),MID(J110,7,2))</f>
        <v>43630</v>
      </c>
      <c r="L110" s="80" t="str">
        <f aca="true">IF(LEN(J110) &gt; 15,DATE(MID(J110,12,4),MID(J110,16,2),MID(J110,18,2)),TEXT(TODAY(),"yyyy/m/d"))</f>
        <v>2020/1/2</v>
      </c>
      <c r="M110" s="61" t="n">
        <f aca="false">(L110-K110+1)*B110</f>
        <v>48720</v>
      </c>
      <c r="N110" s="81" t="n">
        <f aca="false">H110/M110*365</f>
        <v>0.200842688423645</v>
      </c>
      <c r="O110" s="49" t="n">
        <f aca="false">D110*C110</f>
        <v>239.88726</v>
      </c>
      <c r="P110" s="49" t="n">
        <f aca="false">O110-B110</f>
        <v>-0.112739999999945</v>
      </c>
      <c r="Q110" s="50" t="n">
        <f aca="false">O110/150</f>
        <v>1.5992484</v>
      </c>
      <c r="R110" s="51" t="n">
        <f aca="false">R109+C110-T110</f>
        <v>10236.09</v>
      </c>
      <c r="S110" s="52" t="n">
        <f aca="false">R110*D110</f>
        <v>9504.20956500001</v>
      </c>
      <c r="T110" s="52"/>
      <c r="U110" s="82"/>
      <c r="V110" s="53" t="n">
        <f aca="false">U110+V109</f>
        <v>7247.82</v>
      </c>
      <c r="W110" s="53" t="n">
        <f aca="false">S110+V110</f>
        <v>16752.029565</v>
      </c>
      <c r="X110" s="1" t="n">
        <f aca="false">X109+B110</f>
        <v>16130</v>
      </c>
      <c r="Y110" s="51" t="n">
        <f aca="false">W110-X110</f>
        <v>622.029565000008</v>
      </c>
      <c r="Z110" s="54" t="n">
        <f aca="false">W110/X110-1</f>
        <v>0.0385635192188474</v>
      </c>
      <c r="AA110" s="54" t="n">
        <f aca="false">S110/(X110-V110)-1</f>
        <v>0.0700311820971888</v>
      </c>
      <c r="AB110" s="55" t="n">
        <f aca="false">IF(E110-F110&lt;0,"达成",E110-F110)</f>
        <v>0.17822329</v>
      </c>
    </row>
    <row r="111" customFormat="false" ht="16" hidden="false" customHeight="false" outlineLevel="0" collapsed="false">
      <c r="A111" s="83" t="s">
        <v>657</v>
      </c>
      <c r="B111" s="0" t="n">
        <v>240</v>
      </c>
      <c r="C111" s="76" t="n">
        <v>258.18</v>
      </c>
      <c r="D111" s="77" t="n">
        <v>0.9291</v>
      </c>
      <c r="E111" s="46" t="n">
        <f aca="false">10%*Q111+13%</f>
        <v>0.289916692</v>
      </c>
      <c r="F111" s="38" t="n">
        <f aca="false">IF(G111="",($F$1*C111-B111)/B111,H111/B111)</f>
        <v>0.110927025</v>
      </c>
      <c r="G111" s="3"/>
      <c r="H111" s="78" t="n">
        <f aca="false">IF(G111="",$F$1*C111-B111,G111-B111)</f>
        <v>26.622486</v>
      </c>
      <c r="I111" s="0" t="s">
        <v>95</v>
      </c>
      <c r="J111" s="47" t="s">
        <v>246</v>
      </c>
      <c r="K111" s="79" t="n">
        <f aca="false">DATE(MID(J111,1,4),MID(J111,5,2),MID(J111,7,2))</f>
        <v>43633</v>
      </c>
      <c r="L111" s="80" t="str">
        <f aca="true">IF(LEN(J111) &gt; 15,DATE(MID(J111,12,4),MID(J111,16,2),MID(J111,18,2)),TEXT(TODAY(),"yyyy/m/d"))</f>
        <v>2020/1/2</v>
      </c>
      <c r="M111" s="61" t="n">
        <f aca="false">(L111-K111+1)*B111</f>
        <v>48000</v>
      </c>
      <c r="N111" s="81" t="n">
        <f aca="false">H111/M111*365</f>
        <v>0.202441820625</v>
      </c>
      <c r="O111" s="49" t="n">
        <f aca="false">D111*C111</f>
        <v>239.875038</v>
      </c>
      <c r="P111" s="49" t="n">
        <f aca="false">O111-B111</f>
        <v>-0.124961999999982</v>
      </c>
      <c r="Q111" s="50" t="n">
        <f aca="false">O111/150</f>
        <v>1.59916692</v>
      </c>
      <c r="R111" s="51" t="n">
        <f aca="false">R110+C111-T111</f>
        <v>10494.27</v>
      </c>
      <c r="S111" s="52" t="n">
        <f aca="false">R111*D111</f>
        <v>9750.22625700001</v>
      </c>
      <c r="T111" s="52"/>
      <c r="U111" s="82"/>
      <c r="V111" s="53" t="n">
        <f aca="false">U111+V110</f>
        <v>7247.82</v>
      </c>
      <c r="W111" s="53" t="n">
        <f aca="false">S111+V111</f>
        <v>16998.046257</v>
      </c>
      <c r="X111" s="1" t="n">
        <f aca="false">X110+B111</f>
        <v>16370</v>
      </c>
      <c r="Y111" s="51" t="n">
        <f aca="false">W111-X111</f>
        <v>628.046257000009</v>
      </c>
      <c r="Z111" s="54" t="n">
        <f aca="false">W111/X111-1</f>
        <v>0.0383656846059872</v>
      </c>
      <c r="AA111" s="54" t="n">
        <f aca="false">S111/(X111-V111)-1</f>
        <v>0.0688482640114543</v>
      </c>
      <c r="AB111" s="55" t="n">
        <f aca="false">IF(E111-F111&lt;0,"达成",E111-F111)</f>
        <v>0.178989667</v>
      </c>
    </row>
    <row r="112" customFormat="false" ht="16" hidden="false" customHeight="false" outlineLevel="0" collapsed="false">
      <c r="A112" s="83" t="s">
        <v>658</v>
      </c>
      <c r="B112" s="0" t="n">
        <v>240</v>
      </c>
      <c r="C112" s="76" t="n">
        <v>258.46</v>
      </c>
      <c r="D112" s="77" t="n">
        <v>0.9281</v>
      </c>
      <c r="E112" s="46" t="n">
        <f aca="false">10%*Q112+13%</f>
        <v>0.289917817333333</v>
      </c>
      <c r="F112" s="38" t="n">
        <f aca="false">IF(G112="",($F$1*C112-B112)/B112,H112/B112)</f>
        <v>0.112131841666667</v>
      </c>
      <c r="G112" s="3"/>
      <c r="H112" s="78" t="n">
        <f aca="false">IF(G112="",$F$1*C112-B112,G112-B112)</f>
        <v>26.911642</v>
      </c>
      <c r="I112" s="0" t="s">
        <v>95</v>
      </c>
      <c r="J112" s="47" t="s">
        <v>248</v>
      </c>
      <c r="K112" s="79" t="n">
        <f aca="false">DATE(MID(J112,1,4),MID(J112,5,2),MID(J112,7,2))</f>
        <v>43634</v>
      </c>
      <c r="L112" s="80" t="str">
        <f aca="true">IF(LEN(J112) &gt; 15,DATE(MID(J112,12,4),MID(J112,16,2),MID(J112,18,2)),TEXT(TODAY(),"yyyy/m/d"))</f>
        <v>2020/1/2</v>
      </c>
      <c r="M112" s="61" t="n">
        <f aca="false">(L112-K112+1)*B112</f>
        <v>47760</v>
      </c>
      <c r="N112" s="81" t="n">
        <f aca="false">H112/M112*365</f>
        <v>0.20566895582077</v>
      </c>
      <c r="O112" s="49" t="n">
        <f aca="false">D112*C112</f>
        <v>239.876726</v>
      </c>
      <c r="P112" s="49" t="n">
        <f aca="false">O112-B112</f>
        <v>-0.123274000000009</v>
      </c>
      <c r="Q112" s="50" t="n">
        <f aca="false">O112/150</f>
        <v>1.59917817333333</v>
      </c>
      <c r="R112" s="51" t="n">
        <f aca="false">R111+C112-T112</f>
        <v>10752.73</v>
      </c>
      <c r="S112" s="52" t="n">
        <f aca="false">R112*D112</f>
        <v>9979.60871300001</v>
      </c>
      <c r="T112" s="52"/>
      <c r="U112" s="82"/>
      <c r="V112" s="53" t="n">
        <f aca="false">U112+V111</f>
        <v>7247.82</v>
      </c>
      <c r="W112" s="53" t="n">
        <f aca="false">S112+V112</f>
        <v>17227.428713</v>
      </c>
      <c r="X112" s="1" t="n">
        <f aca="false">X111+B112</f>
        <v>16610</v>
      </c>
      <c r="Y112" s="51" t="n">
        <f aca="false">W112-X112</f>
        <v>617.428713000008</v>
      </c>
      <c r="Z112" s="54" t="n">
        <f aca="false">W112/X112-1</f>
        <v>0.0371721079470204</v>
      </c>
      <c r="AA112" s="54" t="n">
        <f aca="false">S112/(X112-V112)-1</f>
        <v>0.0659492461157558</v>
      </c>
      <c r="AB112" s="55" t="n">
        <f aca="false">IF(E112-F112&lt;0,"达成",E112-F112)</f>
        <v>0.177785975666667</v>
      </c>
    </row>
    <row r="113" customFormat="false" ht="16" hidden="false" customHeight="false" outlineLevel="0" collapsed="false">
      <c r="A113" s="83" t="s">
        <v>659</v>
      </c>
      <c r="B113" s="0" t="n">
        <v>240</v>
      </c>
      <c r="C113" s="76" t="n">
        <v>255.28</v>
      </c>
      <c r="D113" s="77" t="n">
        <v>0.9397</v>
      </c>
      <c r="E113" s="46" t="n">
        <f aca="false">10%*Q113+13%</f>
        <v>0.289924410666667</v>
      </c>
      <c r="F113" s="38" t="n">
        <f aca="false">IF(G113="",($F$1*C113-B113)/B113,H113/B113)</f>
        <v>0.0984485666666667</v>
      </c>
      <c r="G113" s="3"/>
      <c r="H113" s="78" t="n">
        <f aca="false">IF(G113="",$F$1*C113-B113,G113-B113)</f>
        <v>23.627656</v>
      </c>
      <c r="I113" s="0" t="s">
        <v>95</v>
      </c>
      <c r="J113" s="47" t="s">
        <v>250</v>
      </c>
      <c r="K113" s="79" t="n">
        <f aca="false">DATE(MID(J113,1,4),MID(J113,5,2),MID(J113,7,2))</f>
        <v>43635</v>
      </c>
      <c r="L113" s="80" t="str">
        <f aca="true">IF(LEN(J113) &gt; 15,DATE(MID(J113,12,4),MID(J113,16,2),MID(J113,18,2)),TEXT(TODAY(),"yyyy/m/d"))</f>
        <v>2020/1/2</v>
      </c>
      <c r="M113" s="61" t="n">
        <f aca="false">(L113-K113+1)*B113</f>
        <v>47520</v>
      </c>
      <c r="N113" s="81" t="n">
        <f aca="false">H113/M113*365</f>
        <v>0.181483468855219</v>
      </c>
      <c r="O113" s="49" t="n">
        <f aca="false">D113*C113</f>
        <v>239.886616</v>
      </c>
      <c r="P113" s="49" t="n">
        <f aca="false">O113-B113</f>
        <v>-0.113383999999968</v>
      </c>
      <c r="Q113" s="50" t="n">
        <f aca="false">O113/150</f>
        <v>1.59924410666667</v>
      </c>
      <c r="R113" s="51" t="n">
        <f aca="false">R112+C113-T113</f>
        <v>11008.01</v>
      </c>
      <c r="S113" s="52" t="n">
        <f aca="false">R113*D113</f>
        <v>10344.226997</v>
      </c>
      <c r="T113" s="52"/>
      <c r="U113" s="82"/>
      <c r="V113" s="53" t="n">
        <f aca="false">U113+V112</f>
        <v>7247.82</v>
      </c>
      <c r="W113" s="53" t="n">
        <f aca="false">S113+V113</f>
        <v>17592.046997</v>
      </c>
      <c r="X113" s="1" t="n">
        <f aca="false">X112+B113</f>
        <v>16850</v>
      </c>
      <c r="Y113" s="51" t="n">
        <f aca="false">W113-X113</f>
        <v>742.046997000009</v>
      </c>
      <c r="Z113" s="54" t="n">
        <f aca="false">W113/X113-1</f>
        <v>0.0440383974480718</v>
      </c>
      <c r="AA113" s="54" t="n">
        <f aca="false">S113/(X113-V113)-1</f>
        <v>0.0772790134115386</v>
      </c>
      <c r="AB113" s="55" t="n">
        <f aca="false">IF(E113-F113&lt;0,"达成",E113-F113)</f>
        <v>0.191475844</v>
      </c>
    </row>
    <row r="114" customFormat="false" ht="16" hidden="false" customHeight="false" outlineLevel="0" collapsed="false">
      <c r="A114" s="83" t="s">
        <v>660</v>
      </c>
      <c r="B114" s="0" t="n">
        <v>135</v>
      </c>
      <c r="C114" s="76" t="n">
        <v>140.91</v>
      </c>
      <c r="D114" s="77" t="n">
        <v>0.9576</v>
      </c>
      <c r="E114" s="46" t="n">
        <f aca="false">10%*Q114+13%</f>
        <v>0.219956944</v>
      </c>
      <c r="F114" s="38" t="n">
        <f aca="false">IF(G114="",($F$1*C114-B114)/B114,H114/B114)</f>
        <v>0.077909311111111</v>
      </c>
      <c r="G114" s="3"/>
      <c r="H114" s="78" t="n">
        <f aca="false">IF(G114="",$F$1*C114-B114,G114-B114)</f>
        <v>10.517757</v>
      </c>
      <c r="I114" s="0" t="s">
        <v>95</v>
      </c>
      <c r="J114" s="47" t="s">
        <v>252</v>
      </c>
      <c r="K114" s="79" t="n">
        <f aca="false">DATE(MID(J114,1,4),MID(J114,5,2),MID(J114,7,2))</f>
        <v>43636</v>
      </c>
      <c r="L114" s="80" t="str">
        <f aca="true">IF(LEN(J114) &gt; 15,DATE(MID(J114,12,4),MID(J114,16,2),MID(J114,18,2)),TEXT(TODAY(),"yyyy/m/d"))</f>
        <v>2020/1/2</v>
      </c>
      <c r="M114" s="61" t="n">
        <f aca="false">(L114-K114+1)*B114</f>
        <v>26595</v>
      </c>
      <c r="N114" s="81" t="n">
        <f aca="false">H114/M114*365</f>
        <v>0.144349738860688</v>
      </c>
      <c r="O114" s="49" t="n">
        <f aca="false">D114*C114</f>
        <v>134.935416</v>
      </c>
      <c r="P114" s="49" t="n">
        <f aca="false">O114-B114</f>
        <v>-0.0645839999999964</v>
      </c>
      <c r="Q114" s="50" t="n">
        <f aca="false">O114/150</f>
        <v>0.89956944</v>
      </c>
      <c r="R114" s="51" t="n">
        <f aca="false">R113+C114-T114</f>
        <v>11148.92</v>
      </c>
      <c r="S114" s="52" t="n">
        <f aca="false">R114*D114</f>
        <v>10676.205792</v>
      </c>
      <c r="T114" s="52"/>
      <c r="U114" s="82"/>
      <c r="V114" s="53" t="n">
        <f aca="false">U114+V113</f>
        <v>7247.82</v>
      </c>
      <c r="W114" s="53" t="n">
        <f aca="false">S114+V114</f>
        <v>17924.025792</v>
      </c>
      <c r="X114" s="1" t="n">
        <f aca="false">X113+B114</f>
        <v>16985</v>
      </c>
      <c r="Y114" s="51" t="n">
        <f aca="false">W114-X114</f>
        <v>939.025792000008</v>
      </c>
      <c r="Z114" s="54" t="n">
        <f aca="false">W114/X114-1</f>
        <v>0.0552855926994411</v>
      </c>
      <c r="AA114" s="54" t="n">
        <f aca="false">S114/(X114-V114)-1</f>
        <v>0.0964371401165438</v>
      </c>
      <c r="AB114" s="55" t="n">
        <f aca="false">IF(E114-F114&lt;0,"达成",E114-F114)</f>
        <v>0.142047632888889</v>
      </c>
    </row>
    <row r="115" customFormat="false" ht="16" hidden="false" customHeight="false" outlineLevel="0" collapsed="false">
      <c r="A115" s="83" t="s">
        <v>661</v>
      </c>
      <c r="B115" s="0" t="n">
        <v>135</v>
      </c>
      <c r="C115" s="76" t="n">
        <v>139.13</v>
      </c>
      <c r="D115" s="77" t="n">
        <v>0.9698</v>
      </c>
      <c r="E115" s="46" t="n">
        <f aca="false">10%*Q115+13%</f>
        <v>0.219952182666667</v>
      </c>
      <c r="F115" s="38" t="n">
        <f aca="false">IF(G115="",($F$1*C115-B115)/B115,H115/B115)</f>
        <v>0.0642929703703702</v>
      </c>
      <c r="G115" s="3"/>
      <c r="H115" s="78" t="n">
        <f aca="false">IF(G115="",$F$1*C115-B115,G115-B115)</f>
        <v>8.67955099999998</v>
      </c>
      <c r="I115" s="0" t="s">
        <v>95</v>
      </c>
      <c r="J115" s="47" t="s">
        <v>254</v>
      </c>
      <c r="K115" s="79" t="n">
        <f aca="false">DATE(MID(J115,1,4),MID(J115,5,2),MID(J115,7,2))</f>
        <v>43637</v>
      </c>
      <c r="L115" s="80" t="str">
        <f aca="true">IF(LEN(J115) &gt; 15,DATE(MID(J115,12,4),MID(J115,16,2),MID(J115,18,2)),TEXT(TODAY(),"yyyy/m/d"))</f>
        <v>2020/1/2</v>
      </c>
      <c r="M115" s="61" t="n">
        <f aca="false">(L115-K115+1)*B115</f>
        <v>26460</v>
      </c>
      <c r="N115" s="81" t="n">
        <f aca="false">H115/M115*365</f>
        <v>0.119729256046863</v>
      </c>
      <c r="O115" s="49" t="n">
        <f aca="false">D115*C115</f>
        <v>134.928274</v>
      </c>
      <c r="P115" s="49" t="n">
        <f aca="false">O115-B115</f>
        <v>-0.0717260000000124</v>
      </c>
      <c r="Q115" s="50" t="n">
        <f aca="false">O115/150</f>
        <v>0.899521826666667</v>
      </c>
      <c r="R115" s="51" t="n">
        <f aca="false">R114+C115-T115</f>
        <v>11288.05</v>
      </c>
      <c r="S115" s="52" t="n">
        <f aca="false">R115*D115</f>
        <v>10947.15089</v>
      </c>
      <c r="T115" s="52"/>
      <c r="U115" s="82"/>
      <c r="V115" s="53" t="n">
        <f aca="false">U115+V114</f>
        <v>7247.82</v>
      </c>
      <c r="W115" s="53" t="n">
        <f aca="false">S115+V115</f>
        <v>18194.97089</v>
      </c>
      <c r="X115" s="1" t="n">
        <f aca="false">X114+B115</f>
        <v>17120</v>
      </c>
      <c r="Y115" s="51" t="n">
        <f aca="false">W115-X115</f>
        <v>1074.97089000001</v>
      </c>
      <c r="Z115" s="54" t="n">
        <f aca="false">W115/X115-1</f>
        <v>0.0627903557242995</v>
      </c>
      <c r="AA115" s="54" t="n">
        <f aca="false">S115/(X115-V115)-1</f>
        <v>0.108888907009395</v>
      </c>
      <c r="AB115" s="55" t="n">
        <f aca="false">IF(E115-F115&lt;0,"达成",E115-F115)</f>
        <v>0.155659212296296</v>
      </c>
    </row>
    <row r="116" customFormat="false" ht="16" hidden="false" customHeight="false" outlineLevel="0" collapsed="false">
      <c r="A116" s="83" t="s">
        <v>662</v>
      </c>
      <c r="B116" s="0" t="n">
        <v>135</v>
      </c>
      <c r="C116" s="76" t="n">
        <v>139.06</v>
      </c>
      <c r="D116" s="77" t="n">
        <v>0.9703</v>
      </c>
      <c r="E116" s="46" t="n">
        <f aca="false">10%*Q116+13%</f>
        <v>0.219953278666667</v>
      </c>
      <c r="F116" s="38" t="n">
        <f aca="false">IF(G116="",($F$1*C116-B116)/B116,H116/B116)</f>
        <v>0.0637574962962962</v>
      </c>
      <c r="G116" s="3"/>
      <c r="H116" s="78" t="n">
        <f aca="false">IF(G116="",$F$1*C116-B116,G116-B116)</f>
        <v>8.60726199999999</v>
      </c>
      <c r="I116" s="0" t="s">
        <v>95</v>
      </c>
      <c r="J116" s="47" t="s">
        <v>256</v>
      </c>
      <c r="K116" s="79" t="n">
        <f aca="false">DATE(MID(J116,1,4),MID(J116,5,2),MID(J116,7,2))</f>
        <v>43640</v>
      </c>
      <c r="L116" s="80" t="str">
        <f aca="true">IF(LEN(J116) &gt; 15,DATE(MID(J116,12,4),MID(J116,16,2),MID(J116,18,2)),TEXT(TODAY(),"yyyy/m/d"))</f>
        <v>2020/1/2</v>
      </c>
      <c r="M116" s="61" t="n">
        <f aca="false">(L116-K116+1)*B116</f>
        <v>26055</v>
      </c>
      <c r="N116" s="81" t="n">
        <f aca="false">H116/M116*365</f>
        <v>0.120577648436001</v>
      </c>
      <c r="O116" s="49" t="n">
        <f aca="false">D116*C116</f>
        <v>134.929918</v>
      </c>
      <c r="P116" s="49" t="n">
        <f aca="false">O116-B116</f>
        <v>-0.0700819999999851</v>
      </c>
      <c r="Q116" s="50" t="n">
        <f aca="false">O116/150</f>
        <v>0.899532786666667</v>
      </c>
      <c r="R116" s="51" t="n">
        <f aca="false">R115+C116-T116</f>
        <v>11427.11</v>
      </c>
      <c r="S116" s="52" t="n">
        <f aca="false">R116*D116</f>
        <v>11087.724833</v>
      </c>
      <c r="T116" s="52"/>
      <c r="U116" s="82"/>
      <c r="V116" s="53" t="n">
        <f aca="false">U116+V115</f>
        <v>7247.82</v>
      </c>
      <c r="W116" s="53" t="n">
        <f aca="false">S116+V116</f>
        <v>18335.544833</v>
      </c>
      <c r="X116" s="1" t="n">
        <f aca="false">X115+B116</f>
        <v>17255</v>
      </c>
      <c r="Y116" s="51" t="n">
        <f aca="false">W116-X116</f>
        <v>1080.54483300001</v>
      </c>
      <c r="Z116" s="54" t="n">
        <f aca="false">W116/X116-1</f>
        <v>0.0626221288322231</v>
      </c>
      <c r="AA116" s="54" t="n">
        <f aca="false">S116/(X116-V116)-1</f>
        <v>0.107976955845703</v>
      </c>
      <c r="AB116" s="55" t="n">
        <f aca="false">IF(E116-F116&lt;0,"达成",E116-F116)</f>
        <v>0.15619578237037</v>
      </c>
    </row>
    <row r="117" customFormat="false" ht="16" hidden="false" customHeight="false" outlineLevel="0" collapsed="false">
      <c r="A117" s="83" t="s">
        <v>663</v>
      </c>
      <c r="B117" s="0" t="n">
        <v>135</v>
      </c>
      <c r="C117" s="76" t="n">
        <v>140.36</v>
      </c>
      <c r="D117" s="77" t="n">
        <v>0.9614</v>
      </c>
      <c r="E117" s="46" t="n">
        <f aca="false">10%*Q117+13%</f>
        <v>0.219961402666667</v>
      </c>
      <c r="F117" s="38" t="n">
        <f aca="false">IF(G117="",($F$1*C117-B117)/B117,H117/B117)</f>
        <v>0.0737020148148148</v>
      </c>
      <c r="G117" s="3"/>
      <c r="H117" s="78" t="n">
        <f aca="false">IF(G117="",$F$1*C117-B117,G117-B117)</f>
        <v>9.949772</v>
      </c>
      <c r="I117" s="0" t="s">
        <v>95</v>
      </c>
      <c r="J117" s="47" t="s">
        <v>258</v>
      </c>
      <c r="K117" s="79" t="n">
        <f aca="false">DATE(MID(J117,1,4),MID(J117,5,2),MID(J117,7,2))</f>
        <v>43641</v>
      </c>
      <c r="L117" s="80" t="str">
        <f aca="true">IF(LEN(J117) &gt; 15,DATE(MID(J117,12,4),MID(J117,16,2),MID(J117,18,2)),TEXT(TODAY(),"yyyy/m/d"))</f>
        <v>2020/1/2</v>
      </c>
      <c r="M117" s="61" t="n">
        <f aca="false">(L117-K117+1)*B117</f>
        <v>25920</v>
      </c>
      <c r="N117" s="81" t="n">
        <f aca="false">H117/M117*365</f>
        <v>0.140110601080247</v>
      </c>
      <c r="O117" s="49" t="n">
        <f aca="false">D117*C117</f>
        <v>134.942104</v>
      </c>
      <c r="P117" s="49" t="n">
        <f aca="false">O117-B117</f>
        <v>-0.0578959999999711</v>
      </c>
      <c r="Q117" s="50" t="n">
        <f aca="false">O117/150</f>
        <v>0.899614026666667</v>
      </c>
      <c r="R117" s="51" t="n">
        <f aca="false">R116+C117-T117</f>
        <v>11567.47</v>
      </c>
      <c r="S117" s="52" t="n">
        <f aca="false">R117*D117</f>
        <v>11120.965658</v>
      </c>
      <c r="T117" s="52"/>
      <c r="U117" s="82"/>
      <c r="V117" s="53" t="n">
        <f aca="false">U117+V116</f>
        <v>7247.82</v>
      </c>
      <c r="W117" s="53" t="n">
        <f aca="false">S117+V117</f>
        <v>18368.785658</v>
      </c>
      <c r="X117" s="1" t="n">
        <f aca="false">X116+B117</f>
        <v>17390</v>
      </c>
      <c r="Y117" s="51" t="n">
        <f aca="false">W117-X117</f>
        <v>978.785658000008</v>
      </c>
      <c r="Z117" s="54" t="n">
        <f aca="false">W117/X117-1</f>
        <v>0.0562843966647504</v>
      </c>
      <c r="AA117" s="54" t="n">
        <f aca="false">S117/(X117-V117)-1</f>
        <v>0.0965064372748272</v>
      </c>
      <c r="AB117" s="55" t="n">
        <f aca="false">IF(E117-F117&lt;0,"达成",E117-F117)</f>
        <v>0.146259387851852</v>
      </c>
    </row>
    <row r="118" customFormat="false" ht="16" hidden="false" customHeight="false" outlineLevel="0" collapsed="false">
      <c r="A118" s="83" t="s">
        <v>664</v>
      </c>
      <c r="B118" s="0" t="n">
        <v>135</v>
      </c>
      <c r="C118" s="76" t="n">
        <v>140.6</v>
      </c>
      <c r="D118" s="77" t="n">
        <v>0.9597</v>
      </c>
      <c r="E118" s="46" t="n">
        <f aca="false">10%*Q118+13%</f>
        <v>0.21995588</v>
      </c>
      <c r="F118" s="38" t="n">
        <f aca="false">IF(G118="",($F$1*C118-B118)/B118,H118/B118)</f>
        <v>0.0755379259259259</v>
      </c>
      <c r="G118" s="3"/>
      <c r="H118" s="78" t="n">
        <f aca="false">IF(G118="",$F$1*C118-B118,G118-B118)</f>
        <v>10.19762</v>
      </c>
      <c r="I118" s="0" t="s">
        <v>95</v>
      </c>
      <c r="J118" s="47" t="s">
        <v>260</v>
      </c>
      <c r="K118" s="79" t="n">
        <f aca="false">DATE(MID(J118,1,4),MID(J118,5,2),MID(J118,7,2))</f>
        <v>43642</v>
      </c>
      <c r="L118" s="80" t="str">
        <f aca="true">IF(LEN(J118) &gt; 15,DATE(MID(J118,12,4),MID(J118,16,2),MID(J118,18,2)),TEXT(TODAY(),"yyyy/m/d"))</f>
        <v>2020/1/2</v>
      </c>
      <c r="M118" s="61" t="n">
        <f aca="false">(L118-K118+1)*B118</f>
        <v>25785</v>
      </c>
      <c r="N118" s="81" t="n">
        <f aca="false">H118/M118*365</f>
        <v>0.144352580957921</v>
      </c>
      <c r="O118" s="49" t="n">
        <f aca="false">D118*C118</f>
        <v>134.93382</v>
      </c>
      <c r="P118" s="49" t="n">
        <f aca="false">O118-B118</f>
        <v>-0.0661800000000028</v>
      </c>
      <c r="Q118" s="50" t="n">
        <f aca="false">O118/150</f>
        <v>0.8995588</v>
      </c>
      <c r="R118" s="51" t="n">
        <f aca="false">R117+C118-T118</f>
        <v>11708.07</v>
      </c>
      <c r="S118" s="52" t="n">
        <f aca="false">R118*D118</f>
        <v>11236.234779</v>
      </c>
      <c r="T118" s="52"/>
      <c r="U118" s="82"/>
      <c r="V118" s="53" t="n">
        <f aca="false">U118+V117</f>
        <v>7247.82</v>
      </c>
      <c r="W118" s="53" t="n">
        <f aca="false">S118+V118</f>
        <v>18484.054779</v>
      </c>
      <c r="X118" s="1" t="n">
        <f aca="false">X117+B118</f>
        <v>17525</v>
      </c>
      <c r="Y118" s="51" t="n">
        <f aca="false">W118-X118</f>
        <v>959.054779000006</v>
      </c>
      <c r="Z118" s="54" t="n">
        <f aca="false">W118/X118-1</f>
        <v>0.0547249517261059</v>
      </c>
      <c r="AA118" s="54" t="n">
        <f aca="false">S118/(X118-V118)-1</f>
        <v>0.0933188655837502</v>
      </c>
      <c r="AB118" s="55" t="n">
        <f aca="false">IF(E118-F118&lt;0,"达成",E118-F118)</f>
        <v>0.144417954074074</v>
      </c>
    </row>
    <row r="119" customFormat="false" ht="16" hidden="false" customHeight="false" outlineLevel="0" collapsed="false">
      <c r="A119" s="83" t="s">
        <v>665</v>
      </c>
      <c r="B119" s="0" t="n">
        <v>135</v>
      </c>
      <c r="C119" s="76" t="n">
        <v>139.37</v>
      </c>
      <c r="D119" s="77" t="n">
        <v>0.9682</v>
      </c>
      <c r="E119" s="46" t="n">
        <f aca="false">10%*Q119+13%</f>
        <v>0.219958689333333</v>
      </c>
      <c r="F119" s="38" t="n">
        <f aca="false">IF(G119="",($F$1*C119-B119)/B119,H119/B119)</f>
        <v>0.0661288814814816</v>
      </c>
      <c r="G119" s="3"/>
      <c r="H119" s="78" t="n">
        <f aca="false">IF(G119="",$F$1*C119-B119,G119-B119)</f>
        <v>8.92739900000001</v>
      </c>
      <c r="I119" s="0" t="s">
        <v>95</v>
      </c>
      <c r="J119" s="47" t="s">
        <v>262</v>
      </c>
      <c r="K119" s="79" t="n">
        <f aca="false">DATE(MID(J119,1,4),MID(J119,5,2),MID(J119,7,2))</f>
        <v>43643</v>
      </c>
      <c r="L119" s="80" t="str">
        <f aca="true">IF(LEN(J119) &gt; 15,DATE(MID(J119,12,4),MID(J119,16,2),MID(J119,18,2)),TEXT(TODAY(),"yyyy/m/d"))</f>
        <v>2020/1/2</v>
      </c>
      <c r="M119" s="61" t="n">
        <f aca="false">(L119-K119+1)*B119</f>
        <v>25650</v>
      </c>
      <c r="N119" s="81" t="n">
        <f aca="false">H119/M119*365</f>
        <v>0.127037061793372</v>
      </c>
      <c r="O119" s="49" t="n">
        <f aca="false">D119*C119</f>
        <v>134.938034</v>
      </c>
      <c r="P119" s="49" t="n">
        <f aca="false">O119-B119</f>
        <v>-0.061965999999984</v>
      </c>
      <c r="Q119" s="50" t="n">
        <f aca="false">O119/150</f>
        <v>0.899586893333333</v>
      </c>
      <c r="R119" s="51" t="n">
        <f aca="false">R118+C119-T119</f>
        <v>11847.44</v>
      </c>
      <c r="S119" s="52" t="n">
        <f aca="false">R119*D119</f>
        <v>11470.691408</v>
      </c>
      <c r="T119" s="52"/>
      <c r="U119" s="82"/>
      <c r="V119" s="53" t="n">
        <f aca="false">U119+V118</f>
        <v>7247.82</v>
      </c>
      <c r="W119" s="53" t="n">
        <f aca="false">S119+V119</f>
        <v>18718.511408</v>
      </c>
      <c r="X119" s="1" t="n">
        <f aca="false">X118+B119</f>
        <v>17660</v>
      </c>
      <c r="Y119" s="51" t="n">
        <f aca="false">W119-X119</f>
        <v>1058.51140800001</v>
      </c>
      <c r="Z119" s="54" t="n">
        <f aca="false">W119/X119-1</f>
        <v>0.0599383583238964</v>
      </c>
      <c r="AA119" s="54" t="n">
        <f aca="false">S119/(X119-V119)-1</f>
        <v>0.10166088254333</v>
      </c>
      <c r="AB119" s="55" t="n">
        <f aca="false">IF(E119-F119&lt;0,"达成",E119-F119)</f>
        <v>0.153829807851852</v>
      </c>
    </row>
    <row r="120" customFormat="false" ht="16" hidden="false" customHeight="false" outlineLevel="0" collapsed="false">
      <c r="A120" s="83" t="s">
        <v>666</v>
      </c>
      <c r="B120" s="0" t="n">
        <v>135</v>
      </c>
      <c r="C120" s="76" t="n">
        <v>140.82</v>
      </c>
      <c r="D120" s="77" t="n">
        <v>0.9582</v>
      </c>
      <c r="E120" s="46" t="n">
        <f aca="false">10%*Q120+13%</f>
        <v>0.219955816</v>
      </c>
      <c r="F120" s="38" t="n">
        <f aca="false">IF(G120="",($F$1*C120-B120)/B120,H120/B120)</f>
        <v>0.0772208444444444</v>
      </c>
      <c r="G120" s="3"/>
      <c r="H120" s="78" t="n">
        <f aca="false">IF(G120="",$F$1*C120-B120,G120-B120)</f>
        <v>10.424814</v>
      </c>
      <c r="I120" s="0" t="s">
        <v>95</v>
      </c>
      <c r="J120" s="47" t="s">
        <v>264</v>
      </c>
      <c r="K120" s="79" t="n">
        <f aca="false">DATE(MID(J120,1,4),MID(J120,5,2),MID(J120,7,2))</f>
        <v>43644</v>
      </c>
      <c r="L120" s="80" t="str">
        <f aca="true">IF(LEN(J120) &gt; 15,DATE(MID(J120,12,4),MID(J120,16,2),MID(J120,18,2)),TEXT(TODAY(),"yyyy/m/d"))</f>
        <v>2020/1/2</v>
      </c>
      <c r="M120" s="61" t="n">
        <f aca="false">(L120-K120+1)*B120</f>
        <v>25515</v>
      </c>
      <c r="N120" s="81" t="n">
        <f aca="false">H120/M120*365</f>
        <v>0.14913020223398</v>
      </c>
      <c r="O120" s="49" t="n">
        <f aca="false">D120*C120</f>
        <v>134.933724</v>
      </c>
      <c r="P120" s="49" t="n">
        <f aca="false">O120-B120</f>
        <v>-0.0662759999999878</v>
      </c>
      <c r="Q120" s="50" t="n">
        <f aca="false">O120/150</f>
        <v>0.89955816</v>
      </c>
      <c r="R120" s="51" t="n">
        <f aca="false">R119+C120-T120</f>
        <v>11988.26</v>
      </c>
      <c r="S120" s="52" t="n">
        <f aca="false">R120*D120</f>
        <v>11487.150732</v>
      </c>
      <c r="T120" s="52"/>
      <c r="U120" s="82"/>
      <c r="V120" s="53" t="n">
        <f aca="false">U120+V119</f>
        <v>7247.82</v>
      </c>
      <c r="W120" s="53" t="n">
        <f aca="false">S120+V120</f>
        <v>18734.970732</v>
      </c>
      <c r="X120" s="1" t="n">
        <f aca="false">X119+B120</f>
        <v>17795</v>
      </c>
      <c r="Y120" s="51" t="n">
        <f aca="false">W120-X120</f>
        <v>939.970732000009</v>
      </c>
      <c r="Z120" s="54" t="n">
        <f aca="false">W120/X120-1</f>
        <v>0.0528221821860078</v>
      </c>
      <c r="AA120" s="54" t="n">
        <f aca="false">S120/(X120-V120)-1</f>
        <v>0.089120573650967</v>
      </c>
      <c r="AB120" s="55" t="n">
        <f aca="false">IF(E120-F120&lt;0,"达成",E120-F120)</f>
        <v>0.142734971555556</v>
      </c>
    </row>
    <row r="121" customFormat="false" ht="16" hidden="false" customHeight="false" outlineLevel="0" collapsed="false">
      <c r="A121" s="83" t="s">
        <v>667</v>
      </c>
      <c r="B121" s="0" t="n">
        <v>135</v>
      </c>
      <c r="C121" s="76" t="n">
        <v>136.94</v>
      </c>
      <c r="D121" s="77" t="n">
        <v>0.9854</v>
      </c>
      <c r="E121" s="46" t="n">
        <f aca="false">10%*Q121+13%</f>
        <v>0.219960450666667</v>
      </c>
      <c r="F121" s="38" t="n">
        <f aca="false">IF(G121="",($F$1*C121-B121)/B121,H121/B121)</f>
        <v>0.0475402814814814</v>
      </c>
      <c r="G121" s="3"/>
      <c r="H121" s="78" t="n">
        <f aca="false">IF(G121="",$F$1*C121-B121,G121-B121)</f>
        <v>6.41793799999999</v>
      </c>
      <c r="I121" s="0" t="s">
        <v>95</v>
      </c>
      <c r="J121" s="47" t="s">
        <v>266</v>
      </c>
      <c r="K121" s="79" t="n">
        <f aca="false">DATE(MID(J121,1,4),MID(J121,5,2),MID(J121,7,2))</f>
        <v>43647</v>
      </c>
      <c r="L121" s="80" t="str">
        <f aca="true">IF(LEN(J121) &gt; 15,DATE(MID(J121,12,4),MID(J121,16,2),MID(J121,18,2)),TEXT(TODAY(),"yyyy/m/d"))</f>
        <v>2020/1/2</v>
      </c>
      <c r="M121" s="61" t="n">
        <f aca="false">(L121-K121+1)*B121</f>
        <v>25110</v>
      </c>
      <c r="N121" s="81" t="n">
        <f aca="false">H121/M121*365</f>
        <v>0.0932914125846275</v>
      </c>
      <c r="O121" s="49" t="n">
        <f aca="false">D121*C121</f>
        <v>134.940676</v>
      </c>
      <c r="P121" s="49" t="n">
        <f aca="false">O121-B121</f>
        <v>-0.0593240000000037</v>
      </c>
      <c r="Q121" s="50" t="n">
        <f aca="false">O121/150</f>
        <v>0.899604506666667</v>
      </c>
      <c r="R121" s="51" t="n">
        <f aca="false">R120+C121-T121</f>
        <v>12125.2</v>
      </c>
      <c r="S121" s="52" t="n">
        <f aca="false">R121*D121</f>
        <v>11948.17208</v>
      </c>
      <c r="T121" s="52"/>
      <c r="U121" s="82"/>
      <c r="V121" s="53" t="n">
        <f aca="false">U121+V120</f>
        <v>7247.82</v>
      </c>
      <c r="W121" s="53" t="n">
        <f aca="false">S121+V121</f>
        <v>19195.99208</v>
      </c>
      <c r="X121" s="1" t="n">
        <f aca="false">X120+B121</f>
        <v>17930</v>
      </c>
      <c r="Y121" s="51" t="n">
        <f aca="false">W121-X121</f>
        <v>1265.99208000001</v>
      </c>
      <c r="Z121" s="54" t="n">
        <f aca="false">W121/X121-1</f>
        <v>0.0706074779698835</v>
      </c>
      <c r="AA121" s="54" t="n">
        <f aca="false">S121/(X121-V121)-1</f>
        <v>0.118514393129493</v>
      </c>
      <c r="AB121" s="55" t="n">
        <f aca="false">IF(E121-F121&lt;0,"达成",E121-F121)</f>
        <v>0.172420169185185</v>
      </c>
    </row>
    <row r="122" customFormat="false" ht="16" hidden="false" customHeight="false" outlineLevel="0" collapsed="false">
      <c r="A122" s="83" t="s">
        <v>668</v>
      </c>
      <c r="B122" s="0" t="n">
        <v>135</v>
      </c>
      <c r="C122" s="76" t="n">
        <v>137.34</v>
      </c>
      <c r="D122" s="77" t="n">
        <v>0.9825</v>
      </c>
      <c r="E122" s="46" t="n">
        <f aca="false">10%*Q122+13%</f>
        <v>0.2199577</v>
      </c>
      <c r="F122" s="38" t="n">
        <f aca="false">IF(G122="",($F$1*C122-B122)/B122,H122/B122)</f>
        <v>0.0506001333333333</v>
      </c>
      <c r="G122" s="3"/>
      <c r="H122" s="78" t="n">
        <f aca="false">IF(G122="",$F$1*C122-B122,G122-B122)</f>
        <v>6.831018</v>
      </c>
      <c r="I122" s="0" t="s">
        <v>95</v>
      </c>
      <c r="J122" s="47" t="s">
        <v>268</v>
      </c>
      <c r="K122" s="79" t="n">
        <f aca="false">DATE(MID(J122,1,4),MID(J122,5,2),MID(J122,7,2))</f>
        <v>43648</v>
      </c>
      <c r="L122" s="80" t="str">
        <f aca="true">IF(LEN(J122) &gt; 15,DATE(MID(J122,12,4),MID(J122,16,2),MID(J122,18,2)),TEXT(TODAY(),"yyyy/m/d"))</f>
        <v>2020/1/2</v>
      </c>
      <c r="M122" s="61" t="n">
        <f aca="false">(L122-K122+1)*B122</f>
        <v>24975</v>
      </c>
      <c r="N122" s="81" t="n">
        <f aca="false">H122/M122*365</f>
        <v>0.0998326954954955</v>
      </c>
      <c r="O122" s="49" t="n">
        <f aca="false">D122*C122</f>
        <v>134.93655</v>
      </c>
      <c r="P122" s="49" t="n">
        <f aca="false">O122-B122</f>
        <v>-0.0634499999999889</v>
      </c>
      <c r="Q122" s="50" t="n">
        <f aca="false">O122/150</f>
        <v>0.899577</v>
      </c>
      <c r="R122" s="51" t="n">
        <f aca="false">R121+C122-T122</f>
        <v>12262.54</v>
      </c>
      <c r="S122" s="52" t="n">
        <f aca="false">R122*D122</f>
        <v>12047.94555</v>
      </c>
      <c r="T122" s="52"/>
      <c r="U122" s="82"/>
      <c r="V122" s="53" t="n">
        <f aca="false">U122+V121</f>
        <v>7247.82</v>
      </c>
      <c r="W122" s="53" t="n">
        <f aca="false">S122+V122</f>
        <v>19295.76555</v>
      </c>
      <c r="X122" s="1" t="n">
        <f aca="false">X121+B122</f>
        <v>18065</v>
      </c>
      <c r="Y122" s="51" t="n">
        <f aca="false">W122-X122</f>
        <v>1230.76555000001</v>
      </c>
      <c r="Z122" s="54" t="n">
        <f aca="false">W122/X122-1</f>
        <v>0.0681298394685861</v>
      </c>
      <c r="AA122" s="54" t="n">
        <f aca="false">S122/(X122-V122)-1</f>
        <v>0.113778780606406</v>
      </c>
      <c r="AB122" s="55" t="n">
        <f aca="false">IF(E122-F122&lt;0,"达成",E122-F122)</f>
        <v>0.169357566666667</v>
      </c>
    </row>
    <row r="123" customFormat="false" ht="16" hidden="false" customHeight="false" outlineLevel="0" collapsed="false">
      <c r="A123" s="83" t="s">
        <v>669</v>
      </c>
      <c r="B123" s="0" t="n">
        <v>135</v>
      </c>
      <c r="C123" s="76" t="n">
        <v>138.45</v>
      </c>
      <c r="D123" s="77" t="n">
        <v>0.9746</v>
      </c>
      <c r="E123" s="46" t="n">
        <f aca="false">10%*Q123+13%</f>
        <v>0.21995558</v>
      </c>
      <c r="F123" s="38" t="n">
        <f aca="false">IF(G123="",($F$1*C123-B123)/B123,H123/B123)</f>
        <v>0.059091222222222</v>
      </c>
      <c r="G123" s="3"/>
      <c r="H123" s="78" t="n">
        <f aca="false">IF(G123="",$F$1*C123-B123,G123-B123)</f>
        <v>7.97731499999998</v>
      </c>
      <c r="I123" s="0" t="s">
        <v>95</v>
      </c>
      <c r="J123" s="47" t="s">
        <v>270</v>
      </c>
      <c r="K123" s="79" t="n">
        <f aca="false">DATE(MID(J123,1,4),MID(J123,5,2),MID(J123,7,2))</f>
        <v>43649</v>
      </c>
      <c r="L123" s="80" t="str">
        <f aca="true">IF(LEN(J123) &gt; 15,DATE(MID(J123,12,4),MID(J123,16,2),MID(J123,18,2)),TEXT(TODAY(),"yyyy/m/d"))</f>
        <v>2020/1/2</v>
      </c>
      <c r="M123" s="61" t="n">
        <f aca="false">(L123-K123+1)*B123</f>
        <v>24840</v>
      </c>
      <c r="N123" s="81" t="n">
        <f aca="false">H123/M123*365</f>
        <v>0.117219000603864</v>
      </c>
      <c r="O123" s="49" t="n">
        <f aca="false">D123*C123</f>
        <v>134.93337</v>
      </c>
      <c r="P123" s="49" t="n">
        <f aca="false">O123-B123</f>
        <v>-0.0666300000000035</v>
      </c>
      <c r="Q123" s="50" t="n">
        <f aca="false">O123/150</f>
        <v>0.8995558</v>
      </c>
      <c r="R123" s="51" t="n">
        <f aca="false">R122+C123-T123</f>
        <v>12400.99</v>
      </c>
      <c r="S123" s="52" t="n">
        <f aca="false">R123*D123</f>
        <v>12086.004854</v>
      </c>
      <c r="T123" s="52"/>
      <c r="U123" s="82"/>
      <c r="V123" s="53" t="n">
        <f aca="false">U123+V122</f>
        <v>7247.82</v>
      </c>
      <c r="W123" s="53" t="n">
        <f aca="false">S123+V123</f>
        <v>19333.824854</v>
      </c>
      <c r="X123" s="1" t="n">
        <f aca="false">X122+B123</f>
        <v>18200</v>
      </c>
      <c r="Y123" s="51" t="n">
        <f aca="false">W123-X123</f>
        <v>1133.82485400001</v>
      </c>
      <c r="Z123" s="54" t="n">
        <f aca="false">W123/X123-1</f>
        <v>0.0622980689010995</v>
      </c>
      <c r="AA123" s="54" t="n">
        <f aca="false">S123/(X123-V123)-1</f>
        <v>0.103525038302878</v>
      </c>
      <c r="AB123" s="55" t="n">
        <f aca="false">IF(E123-F123&lt;0,"达成",E123-F123)</f>
        <v>0.160864357777778</v>
      </c>
    </row>
    <row r="124" customFormat="false" ht="16" hidden="false" customHeight="false" outlineLevel="0" collapsed="false">
      <c r="A124" s="83" t="s">
        <v>670</v>
      </c>
      <c r="B124" s="0" t="n">
        <v>135</v>
      </c>
      <c r="C124" s="76" t="n">
        <v>138.85</v>
      </c>
      <c r="D124" s="77" t="n">
        <v>0.9718</v>
      </c>
      <c r="E124" s="46" t="n">
        <f aca="false">10%*Q124+13%</f>
        <v>0.219956286666667</v>
      </c>
      <c r="F124" s="38" t="n">
        <f aca="false">IF(G124="",($F$1*C124-B124)/B124,H124/B124)</f>
        <v>0.062151074074074</v>
      </c>
      <c r="G124" s="3"/>
      <c r="H124" s="78" t="n">
        <f aca="false">IF(G124="",$F$1*C124-B124,G124-B124)</f>
        <v>8.39039499999998</v>
      </c>
      <c r="I124" s="0" t="s">
        <v>95</v>
      </c>
      <c r="J124" s="47" t="s">
        <v>272</v>
      </c>
      <c r="K124" s="79" t="n">
        <f aca="false">DATE(MID(J124,1,4),MID(J124,5,2),MID(J124,7,2))</f>
        <v>43650</v>
      </c>
      <c r="L124" s="80" t="str">
        <f aca="true">IF(LEN(J124) &gt; 15,DATE(MID(J124,12,4),MID(J124,16,2),MID(J124,18,2)),TEXT(TODAY(),"yyyy/m/d"))</f>
        <v>2020/1/2</v>
      </c>
      <c r="M124" s="61" t="n">
        <f aca="false">(L124-K124+1)*B124</f>
        <v>24705</v>
      </c>
      <c r="N124" s="81" t="n">
        <f aca="false">H124/M124*365</f>
        <v>0.123962524792552</v>
      </c>
      <c r="O124" s="49" t="n">
        <f aca="false">D124*C124</f>
        <v>134.93443</v>
      </c>
      <c r="P124" s="49" t="n">
        <f aca="false">O124-B124</f>
        <v>-0.0655700000000081</v>
      </c>
      <c r="Q124" s="50" t="n">
        <f aca="false">O124/150</f>
        <v>0.899562866666667</v>
      </c>
      <c r="R124" s="51" t="n">
        <f aca="false">R123+C124-T124</f>
        <v>12539.84</v>
      </c>
      <c r="S124" s="52" t="n">
        <f aca="false">R124*D124</f>
        <v>12186.216512</v>
      </c>
      <c r="T124" s="52"/>
      <c r="U124" s="82"/>
      <c r="V124" s="53" t="n">
        <f aca="false">U124+V123</f>
        <v>7247.82</v>
      </c>
      <c r="W124" s="53" t="n">
        <f aca="false">S124+V124</f>
        <v>19434.036512</v>
      </c>
      <c r="X124" s="1" t="n">
        <f aca="false">X123+B124</f>
        <v>18335</v>
      </c>
      <c r="Y124" s="51" t="n">
        <f aca="false">W124-X124</f>
        <v>1099.03651200001</v>
      </c>
      <c r="Z124" s="54" t="n">
        <f aca="false">W124/X124-1</f>
        <v>0.0599419968366517</v>
      </c>
      <c r="AA124" s="54" t="n">
        <f aca="false">S124/(X124-V124)-1</f>
        <v>0.0991267853502882</v>
      </c>
      <c r="AB124" s="55" t="n">
        <f aca="false">IF(E124-F124&lt;0,"达成",E124-F124)</f>
        <v>0.157805212592593</v>
      </c>
    </row>
    <row r="125" customFormat="false" ht="16" hidden="false" customHeight="false" outlineLevel="0" collapsed="false">
      <c r="A125" s="83" t="s">
        <v>671</v>
      </c>
      <c r="B125" s="0" t="n">
        <v>135</v>
      </c>
      <c r="C125" s="76" t="n">
        <v>138.33</v>
      </c>
      <c r="D125" s="77" t="n">
        <v>0.9755</v>
      </c>
      <c r="E125" s="46" t="n">
        <f aca="false">10%*Q125+13%</f>
        <v>0.21996061</v>
      </c>
      <c r="F125" s="38" t="n">
        <f aca="false">IF(G125="",($F$1*C125-B125)/B125,H125/B125)</f>
        <v>0.0581732666666668</v>
      </c>
      <c r="G125" s="3"/>
      <c r="H125" s="78" t="n">
        <f aca="false">IF(G125="",$F$1*C125-B125,G125-B125)</f>
        <v>7.85339100000002</v>
      </c>
      <c r="I125" s="0" t="s">
        <v>95</v>
      </c>
      <c r="J125" s="47" t="s">
        <v>274</v>
      </c>
      <c r="K125" s="79" t="n">
        <f aca="false">DATE(MID(J125,1,4),MID(J125,5,2),MID(J125,7,2))</f>
        <v>43651</v>
      </c>
      <c r="L125" s="80" t="str">
        <f aca="true">IF(LEN(J125) &gt; 15,DATE(MID(J125,12,4),MID(J125,16,2),MID(J125,18,2)),TEXT(TODAY(),"yyyy/m/d"))</f>
        <v>2020/1/2</v>
      </c>
      <c r="M125" s="61" t="n">
        <f aca="false">(L125-K125+1)*B125</f>
        <v>24570</v>
      </c>
      <c r="N125" s="81" t="n">
        <f aca="false">H125/M125*365</f>
        <v>0.116666166666667</v>
      </c>
      <c r="O125" s="49" t="n">
        <f aca="false">D125*C125</f>
        <v>134.940915</v>
      </c>
      <c r="P125" s="49" t="n">
        <f aca="false">O125-B125</f>
        <v>-0.0590849999999818</v>
      </c>
      <c r="Q125" s="50" t="n">
        <f aca="false">O125/150</f>
        <v>0.8996061</v>
      </c>
      <c r="R125" s="51" t="n">
        <f aca="false">R124+C125-T125</f>
        <v>12678.17</v>
      </c>
      <c r="S125" s="52" t="n">
        <f aca="false">R125*D125</f>
        <v>12367.554835</v>
      </c>
      <c r="T125" s="52"/>
      <c r="U125" s="82"/>
      <c r="V125" s="53" t="n">
        <f aca="false">U125+V124</f>
        <v>7247.82</v>
      </c>
      <c r="W125" s="53" t="n">
        <f aca="false">S125+V125</f>
        <v>19615.374835</v>
      </c>
      <c r="X125" s="1" t="n">
        <f aca="false">X124+B125</f>
        <v>18470</v>
      </c>
      <c r="Y125" s="51" t="n">
        <f aca="false">W125-X125</f>
        <v>1145.37483500001</v>
      </c>
      <c r="Z125" s="54" t="n">
        <f aca="false">W125/X125-1</f>
        <v>0.0620127144017331</v>
      </c>
      <c r="AA125" s="54" t="n">
        <f aca="false">S125/(X125-V125)-1</f>
        <v>0.102063488110154</v>
      </c>
      <c r="AB125" s="55" t="n">
        <f aca="false">IF(E125-F125&lt;0,"达成",E125-F125)</f>
        <v>0.161787343333333</v>
      </c>
    </row>
    <row r="126" customFormat="false" ht="16" hidden="false" customHeight="false" outlineLevel="0" collapsed="false">
      <c r="A126" s="83" t="s">
        <v>672</v>
      </c>
      <c r="B126" s="0" t="n">
        <v>135</v>
      </c>
      <c r="C126" s="76" t="n">
        <v>142.89</v>
      </c>
      <c r="D126" s="77" t="n">
        <v>0.9443</v>
      </c>
      <c r="E126" s="46" t="n">
        <f aca="false">10%*Q126+13%</f>
        <v>0.219954018</v>
      </c>
      <c r="F126" s="38" t="n">
        <f aca="false">IF(G126="",($F$1*C126-B126)/B126,H126/B126)</f>
        <v>0.0930555777777777</v>
      </c>
      <c r="G126" s="3"/>
      <c r="H126" s="78" t="n">
        <f aca="false">IF(G126="",$F$1*C126-B126,G126-B126)</f>
        <v>12.562503</v>
      </c>
      <c r="I126" s="0" t="s">
        <v>95</v>
      </c>
      <c r="J126" s="47" t="s">
        <v>276</v>
      </c>
      <c r="K126" s="79" t="n">
        <f aca="false">DATE(MID(J126,1,4),MID(J126,5,2),MID(J126,7,2))</f>
        <v>43654</v>
      </c>
      <c r="L126" s="80" t="str">
        <f aca="true">IF(LEN(J126) &gt; 15,DATE(MID(J126,12,4),MID(J126,16,2),MID(J126,18,2)),TEXT(TODAY(),"yyyy/m/d"))</f>
        <v>2020/1/2</v>
      </c>
      <c r="M126" s="61" t="n">
        <f aca="false">(L126-K126+1)*B126</f>
        <v>24165</v>
      </c>
      <c r="N126" s="81" t="n">
        <f aca="false">H126/M126*365</f>
        <v>0.189750200496586</v>
      </c>
      <c r="O126" s="49" t="n">
        <f aca="false">D126*C126</f>
        <v>134.931027</v>
      </c>
      <c r="P126" s="49" t="n">
        <f aca="false">O126-B126</f>
        <v>-0.0689729999999997</v>
      </c>
      <c r="Q126" s="50" t="n">
        <f aca="false">O126/150</f>
        <v>0.89954018</v>
      </c>
      <c r="R126" s="51" t="n">
        <f aca="false">R125+C126-T126</f>
        <v>12821.06</v>
      </c>
      <c r="S126" s="52" t="n">
        <f aca="false">R126*D126</f>
        <v>12106.926958</v>
      </c>
      <c r="T126" s="52"/>
      <c r="U126" s="82"/>
      <c r="V126" s="53" t="n">
        <f aca="false">U126+V125</f>
        <v>7247.82</v>
      </c>
      <c r="W126" s="53" t="n">
        <f aca="false">S126+V126</f>
        <v>19354.746958</v>
      </c>
      <c r="X126" s="1" t="n">
        <f aca="false">X125+B126</f>
        <v>18605</v>
      </c>
      <c r="Y126" s="51" t="n">
        <f aca="false">W126-X126</f>
        <v>749.746958000011</v>
      </c>
      <c r="Z126" s="54" t="n">
        <f aca="false">W126/X126-1</f>
        <v>0.0402981434023118</v>
      </c>
      <c r="AA126" s="54" t="n">
        <f aca="false">S126/(X126-V126)-1</f>
        <v>0.0660152395224878</v>
      </c>
      <c r="AB126" s="55" t="n">
        <f aca="false">IF(E126-F126&lt;0,"达成",E126-F126)</f>
        <v>0.126898440222222</v>
      </c>
    </row>
    <row r="127" customFormat="false" ht="16" hidden="false" customHeight="false" outlineLevel="0" collapsed="false">
      <c r="A127" s="83" t="s">
        <v>673</v>
      </c>
      <c r="B127" s="0" t="n">
        <v>135</v>
      </c>
      <c r="C127" s="76" t="n">
        <v>142.59</v>
      </c>
      <c r="D127" s="77" t="n">
        <v>0.9463</v>
      </c>
      <c r="E127" s="46" t="n">
        <f aca="false">10%*Q127+13%</f>
        <v>0.219955278</v>
      </c>
      <c r="F127" s="38" t="n">
        <f aca="false">IF(G127="",($F$1*C127-B127)/B127,H127/B127)</f>
        <v>0.0907606888888888</v>
      </c>
      <c r="G127" s="3"/>
      <c r="H127" s="78" t="n">
        <f aca="false">IF(G127="",$F$1*C127-B127,G127-B127)</f>
        <v>12.252693</v>
      </c>
      <c r="I127" s="0" t="s">
        <v>95</v>
      </c>
      <c r="J127" s="47" t="s">
        <v>278</v>
      </c>
      <c r="K127" s="79" t="n">
        <f aca="false">DATE(MID(J127,1,4),MID(J127,5,2),MID(J127,7,2))</f>
        <v>43655</v>
      </c>
      <c r="L127" s="80" t="str">
        <f aca="true">IF(LEN(J127) &gt; 15,DATE(MID(J127,12,4),MID(J127,16,2),MID(J127,18,2)),TEXT(TODAY(),"yyyy/m/d"))</f>
        <v>2020/1/2</v>
      </c>
      <c r="M127" s="61" t="n">
        <f aca="false">(L127-K127+1)*B127</f>
        <v>24030</v>
      </c>
      <c r="N127" s="81" t="n">
        <f aca="false">H127/M127*365</f>
        <v>0.186110401373283</v>
      </c>
      <c r="O127" s="49" t="n">
        <f aca="false">D127*C127</f>
        <v>134.932917</v>
      </c>
      <c r="P127" s="49" t="n">
        <f aca="false">O127-B127</f>
        <v>-0.0670829999999967</v>
      </c>
      <c r="Q127" s="50" t="n">
        <f aca="false">O127/150</f>
        <v>0.89955278</v>
      </c>
      <c r="R127" s="51" t="n">
        <f aca="false">R126+C127-T127</f>
        <v>12963.65</v>
      </c>
      <c r="S127" s="52" t="n">
        <f aca="false">R127*D127</f>
        <v>12267.501995</v>
      </c>
      <c r="T127" s="52"/>
      <c r="U127" s="82"/>
      <c r="V127" s="53" t="n">
        <f aca="false">U127+V126</f>
        <v>7247.82</v>
      </c>
      <c r="W127" s="53" t="n">
        <f aca="false">S127+V127</f>
        <v>19515.321995</v>
      </c>
      <c r="X127" s="1" t="n">
        <f aca="false">X126+B127</f>
        <v>18740</v>
      </c>
      <c r="Y127" s="51" t="n">
        <f aca="false">W127-X127</f>
        <v>775.321995000009</v>
      </c>
      <c r="Z127" s="54" t="n">
        <f aca="false">W127/X127-1</f>
        <v>0.041372571771612</v>
      </c>
      <c r="AA127" s="54" t="n">
        <f aca="false">S127/(X127-V127)-1</f>
        <v>0.0674651802356043</v>
      </c>
      <c r="AB127" s="55" t="n">
        <f aca="false">IF(E127-F127&lt;0,"达成",E127-F127)</f>
        <v>0.129194589111111</v>
      </c>
    </row>
    <row r="128" customFormat="false" ht="16" hidden="false" customHeight="false" outlineLevel="0" collapsed="false">
      <c r="A128" s="83" t="s">
        <v>674</v>
      </c>
      <c r="B128" s="0" t="n">
        <v>135</v>
      </c>
      <c r="C128" s="76" t="n">
        <v>143.59</v>
      </c>
      <c r="D128" s="77" t="n">
        <v>0.9397</v>
      </c>
      <c r="E128" s="46" t="n">
        <f aca="false">10%*Q128+13%</f>
        <v>0.219954348666667</v>
      </c>
      <c r="F128" s="38" t="n">
        <f aca="false">IF(G128="",($F$1*C128-B128)/B128,H128/B128)</f>
        <v>0.0984103185185185</v>
      </c>
      <c r="G128" s="3"/>
      <c r="H128" s="78" t="n">
        <f aca="false">IF(G128="",$F$1*C128-B128,G128-B128)</f>
        <v>13.285393</v>
      </c>
      <c r="I128" s="0" t="s">
        <v>95</v>
      </c>
      <c r="J128" s="47" t="s">
        <v>280</v>
      </c>
      <c r="K128" s="79" t="n">
        <f aca="false">DATE(MID(J128,1,4),MID(J128,5,2),MID(J128,7,2))</f>
        <v>43656</v>
      </c>
      <c r="L128" s="80" t="str">
        <f aca="true">IF(LEN(J128) &gt; 15,DATE(MID(J128,12,4),MID(J128,16,2),MID(J128,18,2)),TEXT(TODAY(),"yyyy/m/d"))</f>
        <v>2020/1/2</v>
      </c>
      <c r="M128" s="61" t="n">
        <f aca="false">(L128-K128+1)*B128</f>
        <v>23895</v>
      </c>
      <c r="N128" s="81" t="n">
        <f aca="false">H128/M128*365</f>
        <v>0.202936532538188</v>
      </c>
      <c r="O128" s="49" t="n">
        <f aca="false">D128*C128</f>
        <v>134.931523</v>
      </c>
      <c r="P128" s="49" t="n">
        <f aca="false">O128-B128</f>
        <v>-0.068476999999973</v>
      </c>
      <c r="Q128" s="50" t="n">
        <f aca="false">O128/150</f>
        <v>0.899543486666667</v>
      </c>
      <c r="R128" s="51" t="n">
        <f aca="false">R127+C128-T128</f>
        <v>13107.24</v>
      </c>
      <c r="S128" s="52" t="n">
        <f aca="false">R128*D128</f>
        <v>12316.873428</v>
      </c>
      <c r="T128" s="52"/>
      <c r="U128" s="82"/>
      <c r="V128" s="53" t="n">
        <f aca="false">U128+V127</f>
        <v>7247.82</v>
      </c>
      <c r="W128" s="53" t="n">
        <f aca="false">S128+V128</f>
        <v>19564.693428</v>
      </c>
      <c r="X128" s="1" t="n">
        <f aca="false">X127+B128</f>
        <v>18875</v>
      </c>
      <c r="Y128" s="51" t="n">
        <f aca="false">W128-X128</f>
        <v>689.69342800001</v>
      </c>
      <c r="Z128" s="54" t="n">
        <f aca="false">W128/X128-1</f>
        <v>0.0365400491655634</v>
      </c>
      <c r="AA128" s="54" t="n">
        <f aca="false">S128/(X128-V128)-1</f>
        <v>0.0593173433283056</v>
      </c>
      <c r="AB128" s="55" t="n">
        <f aca="false">IF(E128-F128&lt;0,"达成",E128-F128)</f>
        <v>0.121544030148148</v>
      </c>
    </row>
    <row r="129" customFormat="false" ht="16" hidden="false" customHeight="false" outlineLevel="0" collapsed="false">
      <c r="A129" s="83" t="s">
        <v>675</v>
      </c>
      <c r="B129" s="0" t="n">
        <v>135</v>
      </c>
      <c r="C129" s="76" t="n">
        <v>143.58</v>
      </c>
      <c r="D129" s="77" t="n">
        <v>0.9397</v>
      </c>
      <c r="E129" s="46" t="n">
        <f aca="false">10%*Q129+13%</f>
        <v>0.219948084</v>
      </c>
      <c r="F129" s="38" t="n">
        <f aca="false">IF(G129="",($F$1*C129-B129)/B129,H129/B129)</f>
        <v>0.0983338222222223</v>
      </c>
      <c r="G129" s="3"/>
      <c r="H129" s="78" t="n">
        <f aca="false">IF(G129="",$F$1*C129-B129,G129-B129)</f>
        <v>13.275066</v>
      </c>
      <c r="I129" s="0" t="s">
        <v>95</v>
      </c>
      <c r="J129" s="47" t="s">
        <v>282</v>
      </c>
      <c r="K129" s="79" t="n">
        <f aca="false">DATE(MID(J129,1,4),MID(J129,5,2),MID(J129,7,2))</f>
        <v>43657</v>
      </c>
      <c r="L129" s="80" t="str">
        <f aca="true">IF(LEN(J129) &gt; 15,DATE(MID(J129,12,4),MID(J129,16,2),MID(J129,18,2)),TEXT(TODAY(),"yyyy/m/d"))</f>
        <v>2020/1/2</v>
      </c>
      <c r="M129" s="61" t="n">
        <f aca="false">(L129-K129+1)*B129</f>
        <v>23760</v>
      </c>
      <c r="N129" s="81" t="n">
        <f aca="false">H129/M129*365</f>
        <v>0.203930938131313</v>
      </c>
      <c r="O129" s="49" t="n">
        <f aca="false">D129*C129</f>
        <v>134.922126</v>
      </c>
      <c r="P129" s="49" t="n">
        <f aca="false">O129-B129</f>
        <v>-0.07787399999998</v>
      </c>
      <c r="Q129" s="50" t="n">
        <f aca="false">O129/150</f>
        <v>0.89948084</v>
      </c>
      <c r="R129" s="51" t="n">
        <f aca="false">R128+C129-T129</f>
        <v>13250.82</v>
      </c>
      <c r="S129" s="52" t="n">
        <f aca="false">R129*D129</f>
        <v>12451.795554</v>
      </c>
      <c r="T129" s="52"/>
      <c r="U129" s="82"/>
      <c r="V129" s="53" t="n">
        <f aca="false">U129+V128</f>
        <v>7247.82</v>
      </c>
      <c r="W129" s="53" t="n">
        <f aca="false">S129+V129</f>
        <v>19699.615554</v>
      </c>
      <c r="X129" s="1" t="n">
        <f aca="false">X128+B129</f>
        <v>19010</v>
      </c>
      <c r="Y129" s="51" t="n">
        <f aca="false">W129-X129</f>
        <v>689.615554000011</v>
      </c>
      <c r="Z129" s="54" t="n">
        <f aca="false">W129/X129-1</f>
        <v>0.0362764625986329</v>
      </c>
      <c r="AA129" s="54" t="n">
        <f aca="false">S129/(X129-V129)-1</f>
        <v>0.0586299099316632</v>
      </c>
      <c r="AB129" s="55" t="n">
        <f aca="false">IF(E129-F129&lt;0,"达成",E129-F129)</f>
        <v>0.121614261777778</v>
      </c>
    </row>
    <row r="130" customFormat="false" ht="16" hidden="false" customHeight="false" outlineLevel="0" collapsed="false">
      <c r="A130" s="83" t="s">
        <v>676</v>
      </c>
      <c r="B130" s="0" t="n">
        <v>135</v>
      </c>
      <c r="C130" s="76" t="n">
        <v>143.04</v>
      </c>
      <c r="D130" s="77" t="n">
        <v>0.9433</v>
      </c>
      <c r="E130" s="46" t="n">
        <f aca="false">10%*Q130+13%</f>
        <v>0.219953088</v>
      </c>
      <c r="F130" s="38" t="n">
        <f aca="false">IF(G130="",($F$1*C130-B130)/B130,H130/B130)</f>
        <v>0.0942030222222221</v>
      </c>
      <c r="G130" s="3"/>
      <c r="H130" s="78" t="n">
        <f aca="false">IF(G130="",$F$1*C130-B130,G130-B130)</f>
        <v>12.717408</v>
      </c>
      <c r="I130" s="0" t="s">
        <v>95</v>
      </c>
      <c r="J130" s="47" t="s">
        <v>284</v>
      </c>
      <c r="K130" s="79" t="n">
        <f aca="false">DATE(MID(J130,1,4),MID(J130,5,2),MID(J130,7,2))</f>
        <v>43658</v>
      </c>
      <c r="L130" s="80" t="str">
        <f aca="true">IF(LEN(J130) &gt; 15,DATE(MID(J130,12,4),MID(J130,16,2),MID(J130,18,2)),TEXT(TODAY(),"yyyy/m/d"))</f>
        <v>2020/1/2</v>
      </c>
      <c r="M130" s="61" t="n">
        <f aca="false">(L130-K130+1)*B130</f>
        <v>23625</v>
      </c>
      <c r="N130" s="81" t="n">
        <f aca="false">H130/M130*365</f>
        <v>0.196480589206349</v>
      </c>
      <c r="O130" s="49" t="n">
        <f aca="false">D130*C130</f>
        <v>134.929632</v>
      </c>
      <c r="P130" s="49" t="n">
        <f aca="false">O130-B130</f>
        <v>-0.070368000000002</v>
      </c>
      <c r="Q130" s="50" t="n">
        <f aca="false">O130/150</f>
        <v>0.89953088</v>
      </c>
      <c r="R130" s="51" t="n">
        <f aca="false">R129+C130-T130</f>
        <v>13393.86</v>
      </c>
      <c r="S130" s="52" t="n">
        <f aca="false">R130*D130</f>
        <v>12634.428138</v>
      </c>
      <c r="T130" s="52"/>
      <c r="U130" s="82"/>
      <c r="V130" s="53" t="n">
        <f aca="false">U130+V129</f>
        <v>7247.82</v>
      </c>
      <c r="W130" s="53" t="n">
        <f aca="false">S130+V130</f>
        <v>19882.248138</v>
      </c>
      <c r="X130" s="1" t="n">
        <f aca="false">X129+B130</f>
        <v>19145</v>
      </c>
      <c r="Y130" s="51" t="n">
        <f aca="false">W130-X130</f>
        <v>737.24813800001</v>
      </c>
      <c r="Z130" s="54" t="n">
        <f aca="false">W130/X130-1</f>
        <v>0.0385086517628628</v>
      </c>
      <c r="AA130" s="54" t="n">
        <f aca="false">S130/(X130-V130)-1</f>
        <v>0.0619683099692541</v>
      </c>
      <c r="AB130" s="55" t="n">
        <f aca="false">IF(E130-F130&lt;0,"达成",E130-F130)</f>
        <v>0.125750065777778</v>
      </c>
    </row>
    <row r="131" customFormat="false" ht="16" hidden="false" customHeight="false" outlineLevel="0" collapsed="false">
      <c r="A131" s="83" t="s">
        <v>677</v>
      </c>
      <c r="B131" s="0" t="n">
        <v>135</v>
      </c>
      <c r="C131" s="76" t="n">
        <v>141.28</v>
      </c>
      <c r="D131" s="77" t="n">
        <v>0.955</v>
      </c>
      <c r="E131" s="46" t="n">
        <f aca="false">10%*Q131+13%</f>
        <v>0.219948266666667</v>
      </c>
      <c r="F131" s="38" t="n">
        <f aca="false">IF(G131="",($F$1*C131-B131)/B131,H131/B131)</f>
        <v>0.0807396740740741</v>
      </c>
      <c r="G131" s="3"/>
      <c r="H131" s="78" t="n">
        <f aca="false">IF(G131="",$F$1*C131-B131,G131-B131)</f>
        <v>10.899856</v>
      </c>
      <c r="I131" s="0" t="s">
        <v>95</v>
      </c>
      <c r="J131" s="47" t="s">
        <v>286</v>
      </c>
      <c r="K131" s="79" t="n">
        <f aca="false">DATE(MID(J131,1,4),MID(J131,5,2),MID(J131,7,2))</f>
        <v>43661</v>
      </c>
      <c r="L131" s="80" t="str">
        <f aca="true">IF(LEN(J131) &gt; 15,DATE(MID(J131,12,4),MID(J131,16,2),MID(J131,18,2)),TEXT(TODAY(),"yyyy/m/d"))</f>
        <v>2020/1/2</v>
      </c>
      <c r="M131" s="61" t="n">
        <f aca="false">(L131-K131+1)*B131</f>
        <v>23220</v>
      </c>
      <c r="N131" s="81" t="n">
        <f aca="false">H131/M131*365</f>
        <v>0.171337099052541</v>
      </c>
      <c r="O131" s="49" t="n">
        <f aca="false">D131*C131</f>
        <v>134.9224</v>
      </c>
      <c r="P131" s="49" t="n">
        <f aca="false">O131-B131</f>
        <v>-0.0775999999999897</v>
      </c>
      <c r="Q131" s="50" t="n">
        <f aca="false">O131/150</f>
        <v>0.899482666666667</v>
      </c>
      <c r="R131" s="51" t="n">
        <f aca="false">R130+C131-T131</f>
        <v>13535.14</v>
      </c>
      <c r="S131" s="52" t="n">
        <f aca="false">R131*D131</f>
        <v>12926.0587</v>
      </c>
      <c r="T131" s="52"/>
      <c r="U131" s="82"/>
      <c r="V131" s="53" t="n">
        <f aca="false">U131+V130</f>
        <v>7247.82</v>
      </c>
      <c r="W131" s="53" t="n">
        <f aca="false">S131+V131</f>
        <v>20173.8787</v>
      </c>
      <c r="X131" s="1" t="n">
        <f aca="false">X130+B131</f>
        <v>19280</v>
      </c>
      <c r="Y131" s="51" t="n">
        <f aca="false">W131-X131</f>
        <v>893.878700000012</v>
      </c>
      <c r="Z131" s="54" t="n">
        <f aca="false">W131/X131-1</f>
        <v>0.0463630031120339</v>
      </c>
      <c r="AA131" s="54" t="n">
        <f aca="false">S131/(X131-V131)-1</f>
        <v>0.0742906688563512</v>
      </c>
      <c r="AB131" s="55" t="n">
        <f aca="false">IF(E131-F131&lt;0,"达成",E131-F131)</f>
        <v>0.139208592592593</v>
      </c>
    </row>
    <row r="132" customFormat="false" ht="16" hidden="false" customHeight="false" outlineLevel="0" collapsed="false">
      <c r="A132" s="83" t="s">
        <v>678</v>
      </c>
      <c r="B132" s="0" t="n">
        <v>135</v>
      </c>
      <c r="C132" s="76" t="n">
        <v>141.09</v>
      </c>
      <c r="D132" s="77" t="n">
        <v>0.9564</v>
      </c>
      <c r="E132" s="46" t="n">
        <f aca="false">10%*Q132+13%</f>
        <v>0.219958984</v>
      </c>
      <c r="F132" s="38" t="n">
        <f aca="false">IF(G132="",($F$1*C132-B132)/B132,H132/B132)</f>
        <v>0.0792862444444444</v>
      </c>
      <c r="G132" s="3"/>
      <c r="H132" s="78" t="n">
        <f aca="false">IF(G132="",$F$1*C132-B132,G132-B132)</f>
        <v>10.703643</v>
      </c>
      <c r="I132" s="0" t="s">
        <v>95</v>
      </c>
      <c r="J132" s="47" t="s">
        <v>288</v>
      </c>
      <c r="K132" s="79" t="n">
        <f aca="false">DATE(MID(J132,1,4),MID(J132,5,2),MID(J132,7,2))</f>
        <v>43662</v>
      </c>
      <c r="L132" s="80" t="str">
        <f aca="true">IF(LEN(J132) &gt; 15,DATE(MID(J132,12,4),MID(J132,16,2),MID(J132,18,2)),TEXT(TODAY(),"yyyy/m/d"))</f>
        <v>2020/1/2</v>
      </c>
      <c r="M132" s="61" t="n">
        <f aca="false">(L132-K132+1)*B132</f>
        <v>23085</v>
      </c>
      <c r="N132" s="81" t="n">
        <f aca="false">H132/M132*365</f>
        <v>0.169236720597791</v>
      </c>
      <c r="O132" s="49" t="n">
        <f aca="false">D132*C132</f>
        <v>134.938476</v>
      </c>
      <c r="P132" s="49" t="n">
        <f aca="false">O132-B132</f>
        <v>-0.0615239999999915</v>
      </c>
      <c r="Q132" s="50" t="n">
        <f aca="false">O132/150</f>
        <v>0.89958984</v>
      </c>
      <c r="R132" s="51" t="n">
        <f aca="false">R131+C132-T132</f>
        <v>13676.23</v>
      </c>
      <c r="S132" s="52" t="n">
        <f aca="false">R132*D132</f>
        <v>13079.946372</v>
      </c>
      <c r="T132" s="52"/>
      <c r="U132" s="82"/>
      <c r="V132" s="53" t="n">
        <f aca="false">U132+V131</f>
        <v>7247.82</v>
      </c>
      <c r="W132" s="53" t="n">
        <f aca="false">S132+V132</f>
        <v>20327.766372</v>
      </c>
      <c r="X132" s="1" t="n">
        <f aca="false">X131+B132</f>
        <v>19415</v>
      </c>
      <c r="Y132" s="51" t="n">
        <f aca="false">W132-X132</f>
        <v>912.766372000013</v>
      </c>
      <c r="Z132" s="54" t="n">
        <f aca="false">W132/X132-1</f>
        <v>0.0470134623744534</v>
      </c>
      <c r="AA132" s="54" t="n">
        <f aca="false">S132/(X132-V132)-1</f>
        <v>0.0750187284152952</v>
      </c>
      <c r="AB132" s="55" t="n">
        <f aca="false">IF(E132-F132&lt;0,"达成",E132-F132)</f>
        <v>0.140672739555556</v>
      </c>
    </row>
    <row r="133" customFormat="false" ht="16" hidden="false" customHeight="false" outlineLevel="0" collapsed="false">
      <c r="A133" s="83" t="s">
        <v>679</v>
      </c>
      <c r="B133" s="0" t="n">
        <v>135</v>
      </c>
      <c r="C133" s="76" t="n">
        <v>141.15</v>
      </c>
      <c r="D133" s="77" t="n">
        <v>0.956</v>
      </c>
      <c r="E133" s="46" t="n">
        <f aca="false">10%*Q133+13%</f>
        <v>0.2199596</v>
      </c>
      <c r="F133" s="38" t="n">
        <f aca="false">IF(G133="",($F$1*C133-B133)/B133,H133/B133)</f>
        <v>0.0797452222222222</v>
      </c>
      <c r="G133" s="3"/>
      <c r="H133" s="78" t="n">
        <f aca="false">IF(G133="",$F$1*C133-B133,G133-B133)</f>
        <v>10.765605</v>
      </c>
      <c r="I133" s="0" t="s">
        <v>95</v>
      </c>
      <c r="J133" s="47" t="s">
        <v>290</v>
      </c>
      <c r="K133" s="79" t="n">
        <f aca="false">DATE(MID(J133,1,4),MID(J133,5,2),MID(J133,7,2))</f>
        <v>43663</v>
      </c>
      <c r="L133" s="80" t="str">
        <f aca="true">IF(LEN(J133) &gt; 15,DATE(MID(J133,12,4),MID(J133,16,2),MID(J133,18,2)),TEXT(TODAY(),"yyyy/m/d"))</f>
        <v>2020/1/2</v>
      </c>
      <c r="M133" s="61" t="n">
        <f aca="false">(L133-K133+1)*B133</f>
        <v>22950</v>
      </c>
      <c r="N133" s="81" t="n">
        <f aca="false">H133/M133*365</f>
        <v>0.171217683006536</v>
      </c>
      <c r="O133" s="49" t="n">
        <f aca="false">D133*C133</f>
        <v>134.9394</v>
      </c>
      <c r="P133" s="49" t="n">
        <f aca="false">O133-B133</f>
        <v>-0.0605999999999938</v>
      </c>
      <c r="Q133" s="50" t="n">
        <f aca="false">O133/150</f>
        <v>0.899596</v>
      </c>
      <c r="R133" s="51" t="n">
        <f aca="false">R132+C133-T133</f>
        <v>13817.38</v>
      </c>
      <c r="S133" s="52" t="n">
        <f aca="false">R133*D133</f>
        <v>13209.41528</v>
      </c>
      <c r="T133" s="52"/>
      <c r="U133" s="82"/>
      <c r="V133" s="53" t="n">
        <f aca="false">U133+V132</f>
        <v>7247.82</v>
      </c>
      <c r="W133" s="53" t="n">
        <f aca="false">S133+V133</f>
        <v>20457.23528</v>
      </c>
      <c r="X133" s="1" t="n">
        <f aca="false">X132+B133</f>
        <v>19550</v>
      </c>
      <c r="Y133" s="51" t="n">
        <f aca="false">W133-X133</f>
        <v>907.235280000012</v>
      </c>
      <c r="Z133" s="54" t="n">
        <f aca="false">W133/X133-1</f>
        <v>0.0464058966751924</v>
      </c>
      <c r="AA133" s="54" t="n">
        <f aca="false">S133/(X133-V133)-1</f>
        <v>0.0737458954429222</v>
      </c>
      <c r="AB133" s="55" t="n">
        <f aca="false">IF(E133-F133&lt;0,"达成",E133-F133)</f>
        <v>0.140214377777778</v>
      </c>
    </row>
    <row r="134" customFormat="false" ht="16" hidden="false" customHeight="false" outlineLevel="0" collapsed="false">
      <c r="A134" s="83" t="s">
        <v>680</v>
      </c>
      <c r="B134" s="0" t="n">
        <v>135</v>
      </c>
      <c r="C134" s="76" t="n">
        <v>143.43</v>
      </c>
      <c r="D134" s="77" t="n">
        <v>0.9407</v>
      </c>
      <c r="E134" s="46" t="n">
        <f aca="false">10%*Q134+13%</f>
        <v>0.219949734</v>
      </c>
      <c r="F134" s="38" t="n">
        <f aca="false">IF(G134="",($F$1*C134-B134)/B134,H134/B134)</f>
        <v>0.0971863777777777</v>
      </c>
      <c r="G134" s="3"/>
      <c r="H134" s="78" t="n">
        <f aca="false">IF(G134="",$F$1*C134-B134,G134-B134)</f>
        <v>13.120161</v>
      </c>
      <c r="I134" s="0" t="s">
        <v>95</v>
      </c>
      <c r="J134" s="47" t="s">
        <v>292</v>
      </c>
      <c r="K134" s="79" t="n">
        <f aca="false">DATE(MID(J134,1,4),MID(J134,5,2),MID(J134,7,2))</f>
        <v>43664</v>
      </c>
      <c r="L134" s="80" t="str">
        <f aca="true">IF(LEN(J134) &gt; 15,DATE(MID(J134,12,4),MID(J134,16,2),MID(J134,18,2)),TEXT(TODAY(),"yyyy/m/d"))</f>
        <v>2020/1/2</v>
      </c>
      <c r="M134" s="61" t="n">
        <f aca="false">(L134-K134+1)*B134</f>
        <v>22815</v>
      </c>
      <c r="N134" s="81" t="n">
        <f aca="false">H134/M134*365</f>
        <v>0.209899573307035</v>
      </c>
      <c r="O134" s="49" t="n">
        <f aca="false">D134*C134</f>
        <v>134.924601</v>
      </c>
      <c r="P134" s="49" t="n">
        <f aca="false">O134-B134</f>
        <v>-0.075398999999976</v>
      </c>
      <c r="Q134" s="50" t="n">
        <f aca="false">O134/150</f>
        <v>0.89949734</v>
      </c>
      <c r="R134" s="51" t="n">
        <f aca="false">R133+C134-T134</f>
        <v>13960.81</v>
      </c>
      <c r="S134" s="52" t="n">
        <f aca="false">R134*D134</f>
        <v>13132.933967</v>
      </c>
      <c r="T134" s="52"/>
      <c r="U134" s="82"/>
      <c r="V134" s="53" t="n">
        <f aca="false">U134+V133</f>
        <v>7247.82</v>
      </c>
      <c r="W134" s="53" t="n">
        <f aca="false">S134+V134</f>
        <v>20380.753967</v>
      </c>
      <c r="X134" s="1" t="n">
        <f aca="false">X133+B134</f>
        <v>19685</v>
      </c>
      <c r="Y134" s="51" t="n">
        <f aca="false">W134-X134</f>
        <v>695.753967000011</v>
      </c>
      <c r="Z134" s="54" t="n">
        <f aca="false">W134/X134-1</f>
        <v>0.035344372212345</v>
      </c>
      <c r="AA134" s="54" t="n">
        <f aca="false">S134/(X134-V134)-1</f>
        <v>0.0559414567450187</v>
      </c>
      <c r="AB134" s="55" t="n">
        <f aca="false">IF(E134-F134&lt;0,"达成",E134-F134)</f>
        <v>0.122763356222222</v>
      </c>
    </row>
    <row r="135" customFormat="false" ht="16" hidden="false" customHeight="false" outlineLevel="0" collapsed="false">
      <c r="A135" s="83" t="s">
        <v>681</v>
      </c>
      <c r="B135" s="0" t="n">
        <v>135</v>
      </c>
      <c r="C135" s="76" t="n">
        <v>142.48</v>
      </c>
      <c r="D135" s="77" t="n">
        <v>0.947</v>
      </c>
      <c r="E135" s="46" t="n">
        <f aca="false">10%*Q135+13%</f>
        <v>0.219952373333333</v>
      </c>
      <c r="F135" s="38" t="n">
        <f aca="false">IF(G135="",($F$1*C135-B135)/B135,H135/B135)</f>
        <v>0.0899192296296296</v>
      </c>
      <c r="G135" s="3"/>
      <c r="H135" s="78" t="n">
        <f aca="false">IF(G135="",$F$1*C135-B135,G135-B135)</f>
        <v>12.139096</v>
      </c>
      <c r="I135" s="0" t="s">
        <v>95</v>
      </c>
      <c r="J135" s="47" t="s">
        <v>294</v>
      </c>
      <c r="K135" s="79" t="n">
        <f aca="false">DATE(MID(J135,1,4),MID(J135,5,2),MID(J135,7,2))</f>
        <v>43665</v>
      </c>
      <c r="L135" s="80" t="str">
        <f aca="true">IF(LEN(J135) &gt; 15,DATE(MID(J135,12,4),MID(J135,16,2),MID(J135,18,2)),TEXT(TODAY(),"yyyy/m/d"))</f>
        <v>2020/1/2</v>
      </c>
      <c r="M135" s="61" t="n">
        <f aca="false">(L135-K135+1)*B135</f>
        <v>22680</v>
      </c>
      <c r="N135" s="81" t="n">
        <f aca="false">H135/M135*365</f>
        <v>0.195360231040564</v>
      </c>
      <c r="O135" s="49" t="n">
        <f aca="false">D135*C135</f>
        <v>134.92856</v>
      </c>
      <c r="P135" s="49" t="n">
        <f aca="false">O135-B135</f>
        <v>-0.0714399999999955</v>
      </c>
      <c r="Q135" s="50" t="n">
        <f aca="false">O135/150</f>
        <v>0.899523733333333</v>
      </c>
      <c r="R135" s="51" t="n">
        <f aca="false">R134+C135-T135</f>
        <v>14103.29</v>
      </c>
      <c r="S135" s="52" t="n">
        <f aca="false">R135*D135</f>
        <v>13355.81563</v>
      </c>
      <c r="T135" s="52"/>
      <c r="U135" s="82"/>
      <c r="V135" s="53" t="n">
        <f aca="false">U135+V134</f>
        <v>7247.82</v>
      </c>
      <c r="W135" s="53" t="n">
        <f aca="false">S135+V135</f>
        <v>20603.63563</v>
      </c>
      <c r="X135" s="1" t="n">
        <f aca="false">X134+B135</f>
        <v>19820</v>
      </c>
      <c r="Y135" s="51" t="n">
        <f aca="false">W135-X135</f>
        <v>783.635630000012</v>
      </c>
      <c r="Z135" s="54" t="n">
        <f aca="false">W135/X135-1</f>
        <v>0.0395376200807271</v>
      </c>
      <c r="AA135" s="54" t="n">
        <f aca="false">S135/(X135-V135)-1</f>
        <v>0.0623309266968823</v>
      </c>
      <c r="AB135" s="55" t="n">
        <f aca="false">IF(E135-F135&lt;0,"达成",E135-F135)</f>
        <v>0.130033143703704</v>
      </c>
    </row>
    <row r="136" customFormat="false" ht="16" hidden="false" customHeight="false" outlineLevel="0" collapsed="false">
      <c r="A136" s="83" t="s">
        <v>682</v>
      </c>
      <c r="B136" s="0" t="n">
        <v>960</v>
      </c>
      <c r="C136" s="76" t="n">
        <v>1024.62</v>
      </c>
      <c r="D136" s="77" t="n">
        <v>0.9364</v>
      </c>
      <c r="E136" s="46" t="n">
        <f aca="false">10%*Q136+13%</f>
        <v>0.29</v>
      </c>
      <c r="F136" s="38" t="n">
        <f aca="false">IF(G136="",($F$1*C136-B136)/B136,H136/B136)</f>
        <v>0.10221361875</v>
      </c>
      <c r="H136" s="78" t="n">
        <f aca="false">IF(G136="",$F$1*C136-B136,G136-B136)</f>
        <v>98.1250739999998</v>
      </c>
      <c r="I136" s="0" t="s">
        <v>95</v>
      </c>
      <c r="J136" s="47" t="s">
        <v>296</v>
      </c>
      <c r="K136" s="79" t="n">
        <f aca="false">DATE(MID(J136,1,4),MID(J136,5,2),MID(J136,7,2))</f>
        <v>43668</v>
      </c>
      <c r="L136" s="80" t="str">
        <f aca="true">IF(LEN(J136) &gt; 15,DATE(MID(J136,12,4),MID(J136,16,2),MID(J136,18,2)),TEXT(TODAY(),"yyyy/m/d"))</f>
        <v>2020/1/2</v>
      </c>
      <c r="M136" s="61" t="n">
        <f aca="false">(L136-K136+1)*B136</f>
        <v>158400</v>
      </c>
      <c r="N136" s="81" t="n">
        <f aca="false">H136/M136*365</f>
        <v>0.226108914204545</v>
      </c>
      <c r="O136" s="49" t="n">
        <f aca="false">D136*C136</f>
        <v>959.454168</v>
      </c>
      <c r="P136" s="49" t="n">
        <f aca="false">O136-B136</f>
        <v>-0.545832000000019</v>
      </c>
      <c r="Q136" s="50" t="n">
        <v>1.6</v>
      </c>
      <c r="R136" s="51" t="n">
        <f aca="false">R135+C136-T136</f>
        <v>15127.91</v>
      </c>
      <c r="S136" s="52" t="n">
        <f aca="false">R136*D136</f>
        <v>14165.774924</v>
      </c>
      <c r="T136" s="52"/>
      <c r="U136" s="82"/>
      <c r="V136" s="53" t="n">
        <f aca="false">U136+V135</f>
        <v>7247.82</v>
      </c>
      <c r="W136" s="53" t="n">
        <f aca="false">S136+V136</f>
        <v>21413.594924</v>
      </c>
      <c r="X136" s="1" t="n">
        <f aca="false">X135+B136</f>
        <v>20780</v>
      </c>
      <c r="Y136" s="51" t="n">
        <f aca="false">W136-X136</f>
        <v>633.594924000012</v>
      </c>
      <c r="Z136" s="54" t="n">
        <f aca="false">W136/X136-1</f>
        <v>0.0304906123195385</v>
      </c>
      <c r="AA136" s="54" t="n">
        <f aca="false">S136/(X136-V136)-1</f>
        <v>0.0468213491100482</v>
      </c>
      <c r="AB136" s="55" t="n">
        <f aca="false">IF(E136-F136&lt;0,"达成",E136-F136)</f>
        <v>0.18778638125</v>
      </c>
    </row>
    <row r="137" customFormat="false" ht="16" hidden="false" customHeight="false" outlineLevel="0" collapsed="false">
      <c r="A137" s="83" t="s">
        <v>683</v>
      </c>
      <c r="B137" s="0" t="n">
        <v>240</v>
      </c>
      <c r="C137" s="76" t="n">
        <v>253.9</v>
      </c>
      <c r="D137" s="77" t="n">
        <v>0.9448</v>
      </c>
      <c r="E137" s="46" t="n">
        <f aca="false">10%*Q137+13%</f>
        <v>0.289923146666667</v>
      </c>
      <c r="F137" s="38" t="n">
        <f aca="false">IF(G137="",($F$1*C137-B137)/B137,H137/B137)</f>
        <v>0.0925105416666665</v>
      </c>
      <c r="H137" s="78" t="n">
        <f aca="false">IF(G137="",$F$1*C137-B137,G137-B137)</f>
        <v>22.20253</v>
      </c>
      <c r="I137" s="0" t="s">
        <v>95</v>
      </c>
      <c r="J137" s="47" t="s">
        <v>298</v>
      </c>
      <c r="K137" s="79" t="n">
        <f aca="false">DATE(MID(J137,1,4),MID(J137,5,2),MID(J137,7,2))</f>
        <v>43669</v>
      </c>
      <c r="L137" s="80" t="str">
        <f aca="true">IF(LEN(J137) &gt; 15,DATE(MID(J137,12,4),MID(J137,16,2),MID(J137,18,2)),TEXT(TODAY(),"yyyy/m/d"))</f>
        <v>2020/1/2</v>
      </c>
      <c r="M137" s="61" t="n">
        <f aca="false">(L137-K137+1)*B137</f>
        <v>39360</v>
      </c>
      <c r="N137" s="81" t="n">
        <f aca="false">H137/M137*365</f>
        <v>0.205892364075203</v>
      </c>
      <c r="O137" s="49" t="n">
        <f aca="false">D137*C137</f>
        <v>239.88472</v>
      </c>
      <c r="P137" s="49" t="n">
        <f aca="false">O137-B137</f>
        <v>-0.115279999999984</v>
      </c>
      <c r="Q137" s="50" t="n">
        <f aca="false">O137/150</f>
        <v>1.59923146666667</v>
      </c>
      <c r="R137" s="51" t="n">
        <f aca="false">R136+C137-T137</f>
        <v>15381.81</v>
      </c>
      <c r="S137" s="52" t="n">
        <f aca="false">R137*D137</f>
        <v>14532.734088</v>
      </c>
      <c r="T137" s="52"/>
      <c r="U137" s="82"/>
      <c r="V137" s="53" t="n">
        <f aca="false">U137+V136</f>
        <v>7247.82</v>
      </c>
      <c r="W137" s="53" t="n">
        <f aca="false">S137+V137</f>
        <v>21780.554088</v>
      </c>
      <c r="X137" s="1" t="n">
        <f aca="false">X136+B137</f>
        <v>21020</v>
      </c>
      <c r="Y137" s="51" t="n">
        <f aca="false">W137-X137</f>
        <v>760.554088000012</v>
      </c>
      <c r="Z137" s="54" t="n">
        <f aca="false">W137/X137-1</f>
        <v>0.0361824019029502</v>
      </c>
      <c r="AA137" s="54" t="n">
        <f aca="false">S137/(X137-V137)-1</f>
        <v>0.0552239433408517</v>
      </c>
      <c r="AB137" s="55" t="n">
        <f aca="false">IF(E137-F137&lt;0,"达成",E137-F137)</f>
        <v>0.197412605</v>
      </c>
    </row>
    <row r="138" customFormat="false" ht="16" hidden="false" customHeight="false" outlineLevel="0" collapsed="false">
      <c r="A138" s="83" t="s">
        <v>684</v>
      </c>
      <c r="B138" s="0" t="n">
        <v>240</v>
      </c>
      <c r="C138" s="76" t="n">
        <v>251.55</v>
      </c>
      <c r="D138" s="77" t="n">
        <v>0.9536</v>
      </c>
      <c r="E138" s="46" t="n">
        <f aca="false">10%*Q138+13%</f>
        <v>0.28991872</v>
      </c>
      <c r="F138" s="38" t="n">
        <f aca="false">IF(G138="",($F$1*C138-B138)/B138,H138/B138)</f>
        <v>0.0823986875</v>
      </c>
      <c r="H138" s="78" t="n">
        <f aca="false">IF(G138="",$F$1*C138-B138,G138-B138)</f>
        <v>19.775685</v>
      </c>
      <c r="I138" s="0" t="s">
        <v>95</v>
      </c>
      <c r="J138" s="47" t="s">
        <v>300</v>
      </c>
      <c r="K138" s="79" t="n">
        <f aca="false">DATE(MID(J138,1,4),MID(J138,5,2),MID(J138,7,2))</f>
        <v>43670</v>
      </c>
      <c r="L138" s="80" t="str">
        <f aca="true">IF(LEN(J138) &gt; 15,DATE(MID(J138,12,4),MID(J138,16,2),MID(J138,18,2)),TEXT(TODAY(),"yyyy/m/d"))</f>
        <v>2020/1/2</v>
      </c>
      <c r="M138" s="61" t="n">
        <f aca="false">(L138-K138+1)*B138</f>
        <v>39120</v>
      </c>
      <c r="N138" s="81" t="n">
        <f aca="false">H138/M138*365</f>
        <v>0.184512398389571</v>
      </c>
      <c r="O138" s="49" t="n">
        <f aca="false">D138*C138</f>
        <v>239.87808</v>
      </c>
      <c r="P138" s="49" t="n">
        <f aca="false">O138-B138</f>
        <v>-0.121919999999989</v>
      </c>
      <c r="Q138" s="50" t="n">
        <f aca="false">O138/150</f>
        <v>1.5991872</v>
      </c>
      <c r="R138" s="51" t="n">
        <f aca="false">R137+C138-T138</f>
        <v>15633.36</v>
      </c>
      <c r="S138" s="52" t="n">
        <f aca="false">R138*D138</f>
        <v>14907.972096</v>
      </c>
      <c r="T138" s="52"/>
      <c r="U138" s="82"/>
      <c r="V138" s="53" t="n">
        <f aca="false">U138+V137</f>
        <v>7247.82</v>
      </c>
      <c r="W138" s="53" t="n">
        <f aca="false">S138+V138</f>
        <v>22155.792096</v>
      </c>
      <c r="X138" s="1" t="n">
        <f aca="false">X137+B138</f>
        <v>21260</v>
      </c>
      <c r="Y138" s="51" t="n">
        <f aca="false">W138-X138</f>
        <v>895.792096000008</v>
      </c>
      <c r="Z138" s="54" t="n">
        <f aca="false">W138/X138-1</f>
        <v>0.042135093885231</v>
      </c>
      <c r="AA138" s="54" t="n">
        <f aca="false">S138/(X138-V138)-1</f>
        <v>0.0639295310222969</v>
      </c>
      <c r="AB138" s="55" t="n">
        <f aca="false">IF(E138-F138&lt;0,"达成",E138-F138)</f>
        <v>0.2075200325</v>
      </c>
    </row>
    <row r="139" customFormat="false" ht="16" hidden="false" customHeight="false" outlineLevel="0" collapsed="false">
      <c r="A139" s="83" t="s">
        <v>685</v>
      </c>
      <c r="B139" s="0" t="n">
        <v>135</v>
      </c>
      <c r="C139" s="76" t="n">
        <v>140.99</v>
      </c>
      <c r="D139" s="77" t="n">
        <v>0.957</v>
      </c>
      <c r="E139" s="46" t="n">
        <f aca="false">10%*Q139+13%</f>
        <v>0.21995162</v>
      </c>
      <c r="F139" s="38" t="n">
        <f aca="false">IF(G139="",($F$1*C139-B139)/B139,H139/B139)</f>
        <v>0.0785212814814814</v>
      </c>
      <c r="H139" s="78" t="n">
        <f aca="false">IF(G139="",$F$1*C139-B139,G139-B139)</f>
        <v>10.600373</v>
      </c>
      <c r="I139" s="0" t="s">
        <v>95</v>
      </c>
      <c r="J139" s="47" t="s">
        <v>302</v>
      </c>
      <c r="K139" s="79" t="n">
        <f aca="false">DATE(MID(J139,1,4),MID(J139,5,2),MID(J139,7,2))</f>
        <v>43671</v>
      </c>
      <c r="L139" s="80" t="str">
        <f aca="true">IF(LEN(J139) &gt; 15,DATE(MID(J139,12,4),MID(J139,16,2),MID(J139,18,2)),TEXT(TODAY(),"yyyy/m/d"))</f>
        <v>2020/1/2</v>
      </c>
      <c r="M139" s="61" t="n">
        <f aca="false">(L139-K139+1)*B139</f>
        <v>21870</v>
      </c>
      <c r="N139" s="81" t="n">
        <f aca="false">H139/M139*365</f>
        <v>0.176915232967535</v>
      </c>
      <c r="O139" s="49" t="n">
        <f aca="false">D139*C139</f>
        <v>134.92743</v>
      </c>
      <c r="P139" s="49" t="n">
        <f aca="false">O139-B139</f>
        <v>-0.0725699999999847</v>
      </c>
      <c r="Q139" s="50" t="n">
        <f aca="false">O139/150</f>
        <v>0.8995162</v>
      </c>
      <c r="R139" s="51" t="n">
        <f aca="false">R138+C139-T139</f>
        <v>15774.35</v>
      </c>
      <c r="S139" s="52" t="n">
        <f aca="false">R139*D139</f>
        <v>15096.05295</v>
      </c>
      <c r="T139" s="52"/>
      <c r="U139" s="82"/>
      <c r="V139" s="53" t="n">
        <f aca="false">U139+V138</f>
        <v>7247.82</v>
      </c>
      <c r="W139" s="53" t="n">
        <f aca="false">S139+V139</f>
        <v>22343.87295</v>
      </c>
      <c r="X139" s="1" t="n">
        <f aca="false">X138+B139</f>
        <v>21395</v>
      </c>
      <c r="Y139" s="51" t="n">
        <f aca="false">W139-X139</f>
        <v>948.872950000012</v>
      </c>
      <c r="Z139" s="54" t="n">
        <f aca="false">W139/X139-1</f>
        <v>0.0443502196774952</v>
      </c>
      <c r="AA139" s="54" t="n">
        <f aca="false">S139/(X139-V139)-1</f>
        <v>0.0670715259154129</v>
      </c>
      <c r="AB139" s="55" t="n">
        <f aca="false">IF(E139-F139&lt;0,"达成",E139-F139)</f>
        <v>0.141430338518519</v>
      </c>
    </row>
    <row r="140" customFormat="false" ht="16" hidden="false" customHeight="false" outlineLevel="0" collapsed="false">
      <c r="A140" s="83" t="s">
        <v>686</v>
      </c>
      <c r="B140" s="0" t="n">
        <v>135</v>
      </c>
      <c r="C140" s="76" t="n">
        <v>140.77</v>
      </c>
      <c r="D140" s="77" t="n">
        <v>0.9585</v>
      </c>
      <c r="E140" s="46" t="n">
        <f aca="false">10%*Q140+13%</f>
        <v>0.21995203</v>
      </c>
      <c r="F140" s="38" t="n">
        <f aca="false">IF(G140="",($F$1*C140-B140)/B140,H140/B140)</f>
        <v>0.0768383629629629</v>
      </c>
      <c r="H140" s="78" t="n">
        <f aca="false">IF(G140="",$F$1*C140-B140,G140-B140)</f>
        <v>10.373179</v>
      </c>
      <c r="I140" s="0" t="s">
        <v>95</v>
      </c>
      <c r="J140" s="47" t="s">
        <v>304</v>
      </c>
      <c r="K140" s="79" t="n">
        <f aca="false">DATE(MID(J140,1,4),MID(J140,5,2),MID(J140,7,2))</f>
        <v>43672</v>
      </c>
      <c r="L140" s="80" t="str">
        <f aca="true">IF(LEN(J140) &gt; 15,DATE(MID(J140,12,4),MID(J140,16,2),MID(J140,18,2)),TEXT(TODAY(),"yyyy/m/d"))</f>
        <v>2020/1/2</v>
      </c>
      <c r="M140" s="61" t="n">
        <f aca="false">(L140-K140+1)*B140</f>
        <v>21735</v>
      </c>
      <c r="N140" s="81" t="n">
        <f aca="false">H140/M140*365</f>
        <v>0.174198773176904</v>
      </c>
      <c r="O140" s="49" t="n">
        <f aca="false">D140*C140</f>
        <v>134.928045</v>
      </c>
      <c r="P140" s="49" t="n">
        <f aca="false">O140-B140</f>
        <v>-0.0719549999999742</v>
      </c>
      <c r="Q140" s="50" t="n">
        <f aca="false">O140/150</f>
        <v>0.8995203</v>
      </c>
      <c r="R140" s="51" t="n">
        <f aca="false">R139+C140-T140</f>
        <v>15915.12</v>
      </c>
      <c r="S140" s="52" t="n">
        <f aca="false">R140*D140</f>
        <v>15254.64252</v>
      </c>
      <c r="T140" s="52"/>
      <c r="U140" s="82"/>
      <c r="V140" s="53" t="n">
        <f aca="false">U140+V139</f>
        <v>7247.82</v>
      </c>
      <c r="W140" s="53" t="n">
        <f aca="false">S140+V140</f>
        <v>22502.46252</v>
      </c>
      <c r="X140" s="1" t="n">
        <f aca="false">X139+B140</f>
        <v>21530</v>
      </c>
      <c r="Y140" s="51" t="n">
        <f aca="false">W140-X140</f>
        <v>972.462520000012</v>
      </c>
      <c r="Z140" s="54" t="n">
        <f aca="false">W140/X140-1</f>
        <v>0.0451677900603815</v>
      </c>
      <c r="AA140" s="54" t="n">
        <f aca="false">S140/(X140-V140)-1</f>
        <v>0.0680892216734428</v>
      </c>
      <c r="AB140" s="55" t="n">
        <f aca="false">IF(E140-F140&lt;0,"达成",E140-F140)</f>
        <v>0.143113667037037</v>
      </c>
    </row>
    <row r="141" customFormat="false" ht="16" hidden="false" customHeight="false" outlineLevel="0" collapsed="false">
      <c r="A141" s="83" t="s">
        <v>687</v>
      </c>
      <c r="B141" s="0" t="n">
        <v>135</v>
      </c>
      <c r="C141" s="76" t="n">
        <v>140.8</v>
      </c>
      <c r="D141" s="77" t="n">
        <v>0.9583</v>
      </c>
      <c r="E141" s="46" t="n">
        <f aca="false">10%*Q141+13%</f>
        <v>0.219952426666667</v>
      </c>
      <c r="F141" s="38" t="n">
        <f aca="false">IF(G141="",($F$1*C141-B141)/B141,H141/B141)</f>
        <v>0.077067851851852</v>
      </c>
      <c r="H141" s="78" t="n">
        <f aca="false">IF(G141="",$F$1*C141-B141,G141-B141)</f>
        <v>10.40416</v>
      </c>
      <c r="I141" s="0" t="s">
        <v>95</v>
      </c>
      <c r="J141" s="47" t="s">
        <v>306</v>
      </c>
      <c r="K141" s="79" t="n">
        <f aca="false">DATE(MID(J141,1,4),MID(J141,5,2),MID(J141,7,2))</f>
        <v>43675</v>
      </c>
      <c r="L141" s="80" t="str">
        <f aca="true">IF(LEN(J141) &gt; 15,DATE(MID(J141,12,4),MID(J141,16,2),MID(J141,18,2)),TEXT(TODAY(),"yyyy/m/d"))</f>
        <v>2020/1/2</v>
      </c>
      <c r="M141" s="61" t="n">
        <f aca="false">(L141-K141+1)*B141</f>
        <v>21330</v>
      </c>
      <c r="N141" s="81" t="n">
        <f aca="false">H141/M141*365</f>
        <v>0.178036493202063</v>
      </c>
      <c r="O141" s="49" t="n">
        <f aca="false">D141*C141</f>
        <v>134.92864</v>
      </c>
      <c r="P141" s="49" t="n">
        <f aca="false">O141-B141</f>
        <v>-0.0713599999999701</v>
      </c>
      <c r="Q141" s="50" t="n">
        <f aca="false">O141/150</f>
        <v>0.899524266666667</v>
      </c>
      <c r="R141" s="51" t="n">
        <f aca="false">R140+C141-T141</f>
        <v>16055.92</v>
      </c>
      <c r="S141" s="52" t="n">
        <f aca="false">R141*D141</f>
        <v>15386.388136</v>
      </c>
      <c r="T141" s="52"/>
      <c r="U141" s="82"/>
      <c r="V141" s="53" t="n">
        <f aca="false">U141+V140</f>
        <v>7247.82</v>
      </c>
      <c r="W141" s="53" t="n">
        <f aca="false">S141+V141</f>
        <v>22634.208136</v>
      </c>
      <c r="X141" s="1" t="n">
        <f aca="false">X140+B141</f>
        <v>21665</v>
      </c>
      <c r="Y141" s="51" t="n">
        <f aca="false">W141-X141</f>
        <v>969.208136000008</v>
      </c>
      <c r="Z141" s="54" t="n">
        <f aca="false">W141/X141-1</f>
        <v>0.0447361244403419</v>
      </c>
      <c r="AA141" s="54" t="n">
        <f aca="false">S141/(X141-V141)-1</f>
        <v>0.0672259163026339</v>
      </c>
      <c r="AB141" s="55" t="n">
        <f aca="false">IF(E141-F141&lt;0,"达成",E141-F141)</f>
        <v>0.142884574814815</v>
      </c>
    </row>
    <row r="142" customFormat="false" ht="16" hidden="false" customHeight="false" outlineLevel="0" collapsed="false">
      <c r="A142" s="83" t="s">
        <v>688</v>
      </c>
      <c r="B142" s="0" t="n">
        <v>135</v>
      </c>
      <c r="C142" s="76" t="n">
        <v>140.06</v>
      </c>
      <c r="D142" s="77" t="n">
        <v>0.9634</v>
      </c>
      <c r="E142" s="46" t="n">
        <f aca="false">10%*Q142+13%</f>
        <v>0.219955869333333</v>
      </c>
      <c r="F142" s="38" t="n">
        <f aca="false">IF(G142="",($F$1*C142-B142)/B142,H142/B142)</f>
        <v>0.0714071259259259</v>
      </c>
      <c r="H142" s="78" t="n">
        <f aca="false">IF(G142="",$F$1*C142-B142,G142-B142)</f>
        <v>9.639962</v>
      </c>
      <c r="I142" s="0" t="s">
        <v>95</v>
      </c>
      <c r="J142" s="47" t="s">
        <v>308</v>
      </c>
      <c r="K142" s="79" t="n">
        <f aca="false">DATE(MID(J142,1,4),MID(J142,5,2),MID(J142,7,2))</f>
        <v>43676</v>
      </c>
      <c r="L142" s="80" t="str">
        <f aca="true">IF(LEN(J142) &gt; 15,DATE(MID(J142,12,4),MID(J142,16,2),MID(J142,18,2)),TEXT(TODAY(),"yyyy/m/d"))</f>
        <v>2020/1/2</v>
      </c>
      <c r="M142" s="61" t="n">
        <f aca="false">(L142-K142+1)*B142</f>
        <v>21195</v>
      </c>
      <c r="N142" s="81" t="n">
        <f aca="false">H142/M142*365</f>
        <v>0.166010197216325</v>
      </c>
      <c r="O142" s="49" t="n">
        <f aca="false">D142*C142</f>
        <v>134.933804</v>
      </c>
      <c r="P142" s="49" t="n">
        <f aca="false">O142-B142</f>
        <v>-0.0661959999999908</v>
      </c>
      <c r="Q142" s="50" t="n">
        <f aca="false">O142/150</f>
        <v>0.899558693333333</v>
      </c>
      <c r="R142" s="51" t="n">
        <f aca="false">R141+C142-T142</f>
        <v>16195.98</v>
      </c>
      <c r="S142" s="52" t="n">
        <f aca="false">R142*D142</f>
        <v>15603.207132</v>
      </c>
      <c r="T142" s="52"/>
      <c r="U142" s="82"/>
      <c r="V142" s="53" t="n">
        <f aca="false">U142+V141</f>
        <v>7247.82</v>
      </c>
      <c r="W142" s="53" t="n">
        <f aca="false">S142+V142</f>
        <v>22851.027132</v>
      </c>
      <c r="X142" s="1" t="n">
        <f aca="false">X141+B142</f>
        <v>21800</v>
      </c>
      <c r="Y142" s="51" t="n">
        <f aca="false">W142-X142</f>
        <v>1051.02713200001</v>
      </c>
      <c r="Z142" s="54" t="n">
        <f aca="false">W142/X142-1</f>
        <v>0.0482122537614684</v>
      </c>
      <c r="AA142" s="54" t="n">
        <f aca="false">S142/(X142-V142)-1</f>
        <v>0.0722247204198965</v>
      </c>
      <c r="AB142" s="55" t="n">
        <f aca="false">IF(E142-F142&lt;0,"达成",E142-F142)</f>
        <v>0.148548743407407</v>
      </c>
    </row>
    <row r="143" customFormat="false" ht="16" hidden="false" customHeight="false" outlineLevel="0" collapsed="false">
      <c r="A143" s="83" t="s">
        <v>689</v>
      </c>
      <c r="B143" s="0" t="n">
        <v>135</v>
      </c>
      <c r="C143" s="76" t="n">
        <v>140.57</v>
      </c>
      <c r="D143" s="77" t="n">
        <v>0.9599</v>
      </c>
      <c r="E143" s="46" t="n">
        <f aca="false">10%*Q143+13%</f>
        <v>0.219955428666667</v>
      </c>
      <c r="F143" s="38" t="n">
        <f aca="false">IF(G143="",($F$1*C143-B143)/B143,H143/B143)</f>
        <v>0.0753084370370368</v>
      </c>
      <c r="H143" s="78" t="n">
        <f aca="false">IF(G143="",$F$1*C143-B143,G143-B143)</f>
        <v>10.166639</v>
      </c>
      <c r="I143" s="0" t="s">
        <v>95</v>
      </c>
      <c r="J143" s="47" t="s">
        <v>310</v>
      </c>
      <c r="K143" s="79" t="n">
        <f aca="false">DATE(MID(J143,1,4),MID(J143,5,2),MID(J143,7,2))</f>
        <v>43677</v>
      </c>
      <c r="L143" s="80" t="str">
        <f aca="true">IF(LEN(J143) &gt; 15,DATE(MID(J143,12,4),MID(J143,16,2),MID(J143,18,2)),TEXT(TODAY(),"yyyy/m/d"))</f>
        <v>2020/1/2</v>
      </c>
      <c r="M143" s="61" t="n">
        <f aca="false">(L143-K143+1)*B143</f>
        <v>21060</v>
      </c>
      <c r="N143" s="81" t="n">
        <f aca="false">H143/M143*365</f>
        <v>0.176202432811016</v>
      </c>
      <c r="O143" s="49" t="n">
        <f aca="false">D143*C143</f>
        <v>134.933143</v>
      </c>
      <c r="P143" s="49" t="n">
        <f aca="false">O143-B143</f>
        <v>-0.0668569999999988</v>
      </c>
      <c r="Q143" s="50" t="n">
        <f aca="false">O143/150</f>
        <v>0.899554286666667</v>
      </c>
      <c r="R143" s="51" t="n">
        <f aca="false">R142+C143-T143</f>
        <v>16336.55</v>
      </c>
      <c r="S143" s="52" t="n">
        <f aca="false">R143*D143</f>
        <v>15681.454345</v>
      </c>
      <c r="T143" s="52"/>
      <c r="U143" s="82"/>
      <c r="V143" s="53" t="n">
        <f aca="false">U143+V142</f>
        <v>7247.82</v>
      </c>
      <c r="W143" s="53" t="n">
        <f aca="false">S143+V143</f>
        <v>22929.274345</v>
      </c>
      <c r="X143" s="1" t="n">
        <f aca="false">X142+B143</f>
        <v>21935</v>
      </c>
      <c r="Y143" s="51" t="n">
        <f aca="false">W143-X143</f>
        <v>994.274345000009</v>
      </c>
      <c r="Z143" s="54" t="n">
        <f aca="false">W143/X143-1</f>
        <v>0.0453282126738095</v>
      </c>
      <c r="AA143" s="54" t="n">
        <f aca="false">S143/(X143-V143)-1</f>
        <v>0.0676967494781169</v>
      </c>
      <c r="AB143" s="55" t="n">
        <f aca="false">IF(E143-F143&lt;0,"达成",E143-F143)</f>
        <v>0.14464699162963</v>
      </c>
    </row>
    <row r="144" customFormat="false" ht="16" hidden="false" customHeight="false" outlineLevel="0" collapsed="false">
      <c r="A144" s="83" t="s">
        <v>690</v>
      </c>
      <c r="B144" s="0" t="n">
        <v>135</v>
      </c>
      <c r="C144" s="76" t="n">
        <v>141.48</v>
      </c>
      <c r="D144" s="77" t="n">
        <v>0.9537</v>
      </c>
      <c r="E144" s="46" t="n">
        <f aca="false">10%*Q144+13%</f>
        <v>0.219952984</v>
      </c>
      <c r="F144" s="38" t="n">
        <f aca="false">IF(G144="",($F$1*C144-B144)/B144,H144/B144)</f>
        <v>0.0822695999999999</v>
      </c>
      <c r="H144" s="78" t="n">
        <f aca="false">IF(G144="",$F$1*C144-B144,G144-B144)</f>
        <v>11.106396</v>
      </c>
      <c r="I144" s="0" t="s">
        <v>95</v>
      </c>
      <c r="J144" s="47" t="s">
        <v>312</v>
      </c>
      <c r="K144" s="79" t="n">
        <f aca="false">DATE(MID(J144,1,4),MID(J144,5,2),MID(J144,7,2))</f>
        <v>43678</v>
      </c>
      <c r="L144" s="80" t="str">
        <f aca="true">IF(LEN(J144) &gt; 15,DATE(MID(J144,12,4),MID(J144,16,2),MID(J144,18,2)),TEXT(TODAY(),"yyyy/m/d"))</f>
        <v>2020/1/2</v>
      </c>
      <c r="M144" s="61" t="n">
        <f aca="false">(L144-K144+1)*B144</f>
        <v>20925</v>
      </c>
      <c r="N144" s="81" t="n">
        <f aca="false">H144/M144*365</f>
        <v>0.193731638709677</v>
      </c>
      <c r="O144" s="49" t="n">
        <f aca="false">D144*C144</f>
        <v>134.929476</v>
      </c>
      <c r="P144" s="49" t="n">
        <f aca="false">O144-B144</f>
        <v>-0.0705239999999776</v>
      </c>
      <c r="Q144" s="50" t="n">
        <f aca="false">O144/150</f>
        <v>0.89952984</v>
      </c>
      <c r="R144" s="51" t="n">
        <f aca="false">R143+C144-T144</f>
        <v>16478.03</v>
      </c>
      <c r="S144" s="52" t="n">
        <f aca="false">R144*D144</f>
        <v>15715.097211</v>
      </c>
      <c r="T144" s="52"/>
      <c r="U144" s="82"/>
      <c r="V144" s="53" t="n">
        <f aca="false">U144+V143</f>
        <v>7247.82</v>
      </c>
      <c r="W144" s="53" t="n">
        <f aca="false">S144+V144</f>
        <v>22962.917211</v>
      </c>
      <c r="X144" s="1" t="n">
        <f aca="false">X143+B144</f>
        <v>22070</v>
      </c>
      <c r="Y144" s="51" t="n">
        <f aca="false">W144-X144</f>
        <v>892.917211000015</v>
      </c>
      <c r="Z144" s="54" t="n">
        <f aca="false">W144/X144-1</f>
        <v>0.0404584146352522</v>
      </c>
      <c r="AA144" s="54" t="n">
        <f aca="false">S144/(X144-V144)-1</f>
        <v>0.0602419624508683</v>
      </c>
      <c r="AB144" s="55" t="n">
        <f aca="false">IF(E144-F144&lt;0,"达成",E144-F144)</f>
        <v>0.137683384</v>
      </c>
    </row>
    <row r="145" customFormat="false" ht="16" hidden="false" customHeight="false" outlineLevel="0" collapsed="false">
      <c r="A145" s="83" t="s">
        <v>691</v>
      </c>
      <c r="B145" s="0" t="n">
        <v>240</v>
      </c>
      <c r="C145" s="76" t="n">
        <v>254.46</v>
      </c>
      <c r="D145" s="77" t="n">
        <v>0.9427</v>
      </c>
      <c r="E145" s="46" t="n">
        <f aca="false">10%*Q145+13%</f>
        <v>0.29</v>
      </c>
      <c r="F145" s="38" t="n">
        <f aca="false">IF(G145="",($F$1*C145-B145)/B145,H145/B145)</f>
        <v>0.094920175</v>
      </c>
      <c r="H145" s="78" t="n">
        <f aca="false">IF(G145="",$F$1*C145-B145,G145-B145)</f>
        <v>22.780842</v>
      </c>
      <c r="I145" s="0" t="s">
        <v>95</v>
      </c>
      <c r="J145" s="47" t="s">
        <v>314</v>
      </c>
      <c r="K145" s="79" t="n">
        <f aca="false">DATE(MID(J145,1,4),MID(J145,5,2),MID(J145,7,2))</f>
        <v>43679</v>
      </c>
      <c r="L145" s="80" t="str">
        <f aca="true">IF(LEN(J145) &gt; 15,DATE(MID(J145,12,4),MID(J145,16,2),MID(J145,18,2)),TEXT(TODAY(),"yyyy/m/d"))</f>
        <v>2020/1/2</v>
      </c>
      <c r="M145" s="61" t="n">
        <f aca="false">(L145-K145+1)*B145</f>
        <v>36960</v>
      </c>
      <c r="N145" s="81" t="n">
        <f aca="false">H145/M145*365</f>
        <v>0.224973142045454</v>
      </c>
      <c r="O145" s="49" t="n">
        <f aca="false">D145*C145</f>
        <v>239.879442</v>
      </c>
      <c r="P145" s="49" t="n">
        <f aca="false">O145-B145</f>
        <v>-0.12055799999996</v>
      </c>
      <c r="Q145" s="50" t="n">
        <f aca="false">B145/150</f>
        <v>1.6</v>
      </c>
      <c r="R145" s="51" t="n">
        <f aca="false">R144+C145-T145</f>
        <v>16732.49</v>
      </c>
      <c r="S145" s="52" t="n">
        <f aca="false">R145*D145</f>
        <v>15773.718323</v>
      </c>
      <c r="T145" s="52"/>
      <c r="U145" s="82"/>
      <c r="V145" s="53" t="n">
        <f aca="false">U145+V144</f>
        <v>7247.82</v>
      </c>
      <c r="W145" s="53" t="n">
        <f aca="false">S145+V145</f>
        <v>23021.538323</v>
      </c>
      <c r="X145" s="1" t="n">
        <f aca="false">X144+B145</f>
        <v>22310</v>
      </c>
      <c r="Y145" s="51" t="n">
        <f aca="false">W145-X145</f>
        <v>711.538323000012</v>
      </c>
      <c r="Z145" s="54" t="n">
        <f aca="false">W145/X145-1</f>
        <v>0.0318932462124613</v>
      </c>
      <c r="AA145" s="54" t="n">
        <f aca="false">S145/(X145-V145)-1</f>
        <v>0.0472400623946871</v>
      </c>
      <c r="AB145" s="55" t="n">
        <f aca="false">IF(E145-F145&lt;0,"达成",E145-F145)</f>
        <v>0.195079825</v>
      </c>
    </row>
    <row r="146" customFormat="false" ht="16" hidden="false" customHeight="false" outlineLevel="0" collapsed="false">
      <c r="A146" s="83" t="s">
        <v>692</v>
      </c>
      <c r="B146" s="0" t="n">
        <v>240</v>
      </c>
      <c r="C146" s="76" t="n">
        <v>257.33</v>
      </c>
      <c r="D146" s="77" t="n">
        <v>0.9322</v>
      </c>
      <c r="E146" s="46" t="n">
        <f aca="false">10%*Q146+13%</f>
        <v>0.29</v>
      </c>
      <c r="F146" s="38" t="n">
        <f aca="false">IF(G146="",($F$1*C146-B146)/B146,H146/B146)</f>
        <v>0.107269545833333</v>
      </c>
      <c r="H146" s="78" t="n">
        <f aca="false">IF(G146="",$F$1*C146-B146,G146-B146)</f>
        <v>25.744691</v>
      </c>
      <c r="I146" s="0" t="s">
        <v>95</v>
      </c>
      <c r="J146" s="47" t="s">
        <v>316</v>
      </c>
      <c r="K146" s="79" t="n">
        <f aca="false">DATE(MID(J146,1,4),MID(J146,5,2),MID(J146,7,2))</f>
        <v>43682</v>
      </c>
      <c r="L146" s="80" t="str">
        <f aca="true">IF(LEN(J146) &gt; 15,DATE(MID(J146,12,4),MID(J146,16,2),MID(J146,18,2)),TEXT(TODAY(),"yyyy/m/d"))</f>
        <v>2020/1/2</v>
      </c>
      <c r="M146" s="61" t="n">
        <f aca="false">(L146-K146+1)*B146</f>
        <v>36240</v>
      </c>
      <c r="N146" s="81" t="n">
        <f aca="false">H146/M146*365</f>
        <v>0.259293935292494</v>
      </c>
      <c r="O146" s="49" t="n">
        <f aca="false">D146*C146</f>
        <v>239.883026</v>
      </c>
      <c r="P146" s="49" t="n">
        <f aca="false">O146-B146</f>
        <v>-0.116973999999999</v>
      </c>
      <c r="Q146" s="50" t="n">
        <f aca="false">B146/150</f>
        <v>1.6</v>
      </c>
      <c r="R146" s="51" t="n">
        <f aca="false">R145+C146-T146</f>
        <v>16989.82</v>
      </c>
      <c r="S146" s="52" t="n">
        <f aca="false">R146*D146</f>
        <v>15837.910204</v>
      </c>
      <c r="T146" s="52"/>
      <c r="U146" s="82"/>
      <c r="V146" s="53" t="n">
        <f aca="false">U146+V145</f>
        <v>7247.82</v>
      </c>
      <c r="W146" s="53" t="n">
        <f aca="false">S146+V146</f>
        <v>23085.730204</v>
      </c>
      <c r="X146" s="1" t="n">
        <f aca="false">X145+B146</f>
        <v>22550</v>
      </c>
      <c r="Y146" s="51" t="n">
        <f aca="false">W146-X146</f>
        <v>535.73020400001</v>
      </c>
      <c r="Z146" s="54" t="n">
        <f aca="false">W146/X146-1</f>
        <v>0.0237574369844793</v>
      </c>
      <c r="AA146" s="54" t="n">
        <f aca="false">S146/(X146-V146)-1</f>
        <v>0.035010057651917</v>
      </c>
      <c r="AB146" s="55" t="n">
        <f aca="false">IF(E146-F146&lt;0,"达成",E146-F146)</f>
        <v>0.182730454166667</v>
      </c>
    </row>
    <row r="147" customFormat="false" ht="16" hidden="false" customHeight="false" outlineLevel="0" collapsed="false">
      <c r="A147" s="83" t="s">
        <v>693</v>
      </c>
      <c r="B147" s="0" t="n">
        <v>360</v>
      </c>
      <c r="C147" s="76" t="n">
        <f aca="false">262.68+131.34</f>
        <v>394.02</v>
      </c>
      <c r="D147" s="77" t="n">
        <v>0.9132</v>
      </c>
      <c r="E147" s="46" t="n">
        <f aca="false">10%*Q147+13%</f>
        <v>0.29</v>
      </c>
      <c r="F147" s="38" t="n">
        <f aca="false">IF(G147="",($F$1*C147-B147)/B147,H147/B147)</f>
        <v>0.13029015</v>
      </c>
      <c r="H147" s="78" t="n">
        <f aca="false">IF(G147="",$F$1*C147-B147,G147-B147)</f>
        <v>46.904454</v>
      </c>
      <c r="I147" s="0" t="s">
        <v>95</v>
      </c>
      <c r="J147" s="47" t="s">
        <v>318</v>
      </c>
      <c r="K147" s="79" t="n">
        <f aca="false">DATE(MID(J147,1,4),MID(J147,5,2),MID(J147,7,2))</f>
        <v>43683</v>
      </c>
      <c r="L147" s="80" t="str">
        <f aca="true">IF(LEN(J147) &gt; 15,DATE(MID(J147,12,4),MID(J147,16,2),MID(J147,18,2)),TEXT(TODAY(),"yyyy/m/d"))</f>
        <v>2020/1/2</v>
      </c>
      <c r="M147" s="61" t="n">
        <f aca="false">(L147-K147+1)*B147</f>
        <v>54000</v>
      </c>
      <c r="N147" s="81" t="n">
        <f aca="false">H147/M147*365</f>
        <v>0.317039365</v>
      </c>
      <c r="O147" s="49" t="n">
        <f aca="false">D147*C147</f>
        <v>359.819064</v>
      </c>
      <c r="P147" s="49" t="n">
        <f aca="false">O147-B147</f>
        <v>-0.180936000000031</v>
      </c>
      <c r="Q147" s="50" t="n">
        <v>1.6</v>
      </c>
      <c r="R147" s="51" t="n">
        <f aca="false">R146+C147-T147</f>
        <v>17383.84</v>
      </c>
      <c r="S147" s="52" t="n">
        <f aca="false">R147*D147</f>
        <v>15874.922688</v>
      </c>
      <c r="T147" s="52"/>
      <c r="U147" s="82"/>
      <c r="V147" s="53" t="n">
        <f aca="false">U147+V146</f>
        <v>7247.82</v>
      </c>
      <c r="W147" s="53" t="n">
        <f aca="false">S147+V147</f>
        <v>23122.742688</v>
      </c>
      <c r="X147" s="1" t="n">
        <f aca="false">X146+B147</f>
        <v>22910</v>
      </c>
      <c r="Y147" s="51" t="n">
        <f aca="false">W147-X147</f>
        <v>212.742688000009</v>
      </c>
      <c r="Z147" s="54" t="n">
        <f aca="false">W147/X147-1</f>
        <v>0.00928601868179868</v>
      </c>
      <c r="AA147" s="54" t="n">
        <f aca="false">S147/(X147-V147)-1</f>
        <v>0.0135832105109257</v>
      </c>
      <c r="AB147" s="55" t="n">
        <f aca="false">IF(E147-F147&lt;0,"达成",E147-F147)</f>
        <v>0.15970985</v>
      </c>
    </row>
    <row r="148" customFormat="false" ht="16" hidden="false" customHeight="false" outlineLevel="0" collapsed="false">
      <c r="A148" s="83" t="s">
        <v>694</v>
      </c>
      <c r="B148" s="0" t="n">
        <v>360</v>
      </c>
      <c r="C148" s="76" t="n">
        <v>395.75</v>
      </c>
      <c r="D148" s="77" t="n">
        <v>0.9092</v>
      </c>
      <c r="E148" s="46" t="n">
        <f aca="false">10%*Q148+13%</f>
        <v>0.29</v>
      </c>
      <c r="F148" s="38" t="n">
        <f aca="false">IF(G148="",($F$1*C148-B148)/B148,H148/B148)</f>
        <v>0.135252847222222</v>
      </c>
      <c r="H148" s="78" t="n">
        <f aca="false">IF(G148="",$F$1*C148-B148,G148-B148)</f>
        <v>48.691025</v>
      </c>
      <c r="I148" s="0" t="s">
        <v>95</v>
      </c>
      <c r="J148" s="47" t="s">
        <v>320</v>
      </c>
      <c r="K148" s="79" t="n">
        <f aca="false">DATE(MID(J148,1,4),MID(J148,5,2),MID(J148,7,2))</f>
        <v>43684</v>
      </c>
      <c r="L148" s="80" t="str">
        <f aca="true">IF(LEN(J148) &gt; 15,DATE(MID(J148,12,4),MID(J148,16,2),MID(J148,18,2)),TEXT(TODAY(),"yyyy/m/d"))</f>
        <v>2020/1/2</v>
      </c>
      <c r="M148" s="61" t="n">
        <f aca="false">(L148-K148+1)*B148</f>
        <v>53640</v>
      </c>
      <c r="N148" s="81" t="n">
        <f aca="false">H148/M148*365</f>
        <v>0.33132408883296</v>
      </c>
      <c r="O148" s="49" t="n">
        <f aca="false">D148*C148</f>
        <v>359.8159</v>
      </c>
      <c r="P148" s="49" t="n">
        <f aca="false">O148-B148</f>
        <v>-0.184099999999944</v>
      </c>
      <c r="Q148" s="50" t="n">
        <v>1.6</v>
      </c>
      <c r="R148" s="51" t="n">
        <f aca="false">R147+C148-T148</f>
        <v>17779.59</v>
      </c>
      <c r="S148" s="52" t="n">
        <f aca="false">R148*D148</f>
        <v>16165.203228</v>
      </c>
      <c r="T148" s="52"/>
      <c r="U148" s="82"/>
      <c r="V148" s="53" t="n">
        <f aca="false">U148+V147</f>
        <v>7247.82</v>
      </c>
      <c r="W148" s="53" t="n">
        <f aca="false">S148+V148</f>
        <v>23413.023228</v>
      </c>
      <c r="X148" s="1" t="n">
        <f aca="false">X147+B148</f>
        <v>23270</v>
      </c>
      <c r="Y148" s="51" t="n">
        <f aca="false">W148-X148</f>
        <v>143.023228000013</v>
      </c>
      <c r="Z148" s="54" t="n">
        <f aca="false">W148/X148-1</f>
        <v>0.00614624959174948</v>
      </c>
      <c r="AA148" s="54" t="n">
        <f aca="false">S148/(X148-V148)-1</f>
        <v>0.00892657728224333</v>
      </c>
      <c r="AB148" s="55" t="n">
        <f aca="false">IF(E148-F148&lt;0,"达成",E148-F148)</f>
        <v>0.154747152777778</v>
      </c>
    </row>
    <row r="149" customFormat="false" ht="16" hidden="false" customHeight="false" outlineLevel="0" collapsed="false">
      <c r="A149" s="83" t="s">
        <v>695</v>
      </c>
      <c r="B149" s="0" t="n">
        <v>240</v>
      </c>
      <c r="C149" s="76" t="n">
        <v>262.34</v>
      </c>
      <c r="D149" s="77" t="n">
        <v>0.9144</v>
      </c>
      <c r="E149" s="46" t="n">
        <f aca="false">10%*Q149+13%</f>
        <v>0.29</v>
      </c>
      <c r="F149" s="38" t="n">
        <f aca="false">IF(G149="",($F$1*C149-B149)/B149,H149/B149)</f>
        <v>0.128827158333333</v>
      </c>
      <c r="H149" s="78" t="n">
        <f aca="false">IF(G149="",$F$1*C149-B149,G149-B149)</f>
        <v>30.9185179999999</v>
      </c>
      <c r="I149" s="0" t="s">
        <v>95</v>
      </c>
      <c r="J149" s="47" t="s">
        <v>322</v>
      </c>
      <c r="K149" s="79" t="n">
        <f aca="false">DATE(MID(J149,1,4),MID(J149,5,2),MID(J149,7,2))</f>
        <v>43685</v>
      </c>
      <c r="L149" s="80" t="str">
        <f aca="true">IF(LEN(J149) &gt; 15,DATE(MID(J149,12,4),MID(J149,16,2),MID(J149,18,2)),TEXT(TODAY(),"yyyy/m/d"))</f>
        <v>2020/1/2</v>
      </c>
      <c r="M149" s="61" t="n">
        <f aca="false">(L149-K149+1)*B149</f>
        <v>35520</v>
      </c>
      <c r="N149" s="81" t="n">
        <f aca="false">H149/M149*365</f>
        <v>0.31771562697072</v>
      </c>
      <c r="O149" s="49" t="n">
        <f aca="false">D149*C149</f>
        <v>239.883696</v>
      </c>
      <c r="P149" s="49" t="n">
        <f aca="false">O149-B149</f>
        <v>-0.116303999999957</v>
      </c>
      <c r="Q149" s="50" t="n">
        <f aca="false">B149/150</f>
        <v>1.6</v>
      </c>
      <c r="R149" s="51" t="n">
        <f aca="false">R148+C149-T149</f>
        <v>18041.93</v>
      </c>
      <c r="S149" s="52" t="n">
        <f aca="false">R149*D149</f>
        <v>16497.540792</v>
      </c>
      <c r="T149" s="52"/>
      <c r="U149" s="82"/>
      <c r="V149" s="53" t="n">
        <f aca="false">U149+V148</f>
        <v>7247.82</v>
      </c>
      <c r="W149" s="53" t="n">
        <f aca="false">S149+V149</f>
        <v>23745.360792</v>
      </c>
      <c r="X149" s="1" t="n">
        <f aca="false">X148+B149</f>
        <v>23510</v>
      </c>
      <c r="Y149" s="51" t="n">
        <f aca="false">W149-X149</f>
        <v>235.360792000014</v>
      </c>
      <c r="Z149" s="54" t="n">
        <f aca="false">W149/X149-1</f>
        <v>0.0100110928115702</v>
      </c>
      <c r="AA149" s="54" t="n">
        <f aca="false">S149/(X149-V149)-1</f>
        <v>0.0144728930561593</v>
      </c>
      <c r="AB149" s="55" t="n">
        <f aca="false">IF(E149-F149&lt;0,"达成",E149-F149)</f>
        <v>0.161172841666667</v>
      </c>
    </row>
    <row r="150" customFormat="false" ht="16" hidden="false" customHeight="false" outlineLevel="0" collapsed="false">
      <c r="A150" s="83" t="s">
        <v>696</v>
      </c>
      <c r="B150" s="0" t="n">
        <v>240</v>
      </c>
      <c r="C150" s="76" t="n">
        <v>265.32</v>
      </c>
      <c r="D150" s="77" t="n">
        <v>0.9041</v>
      </c>
      <c r="E150" s="46" t="n">
        <f aca="false">10%*Q150+13%</f>
        <v>0.29</v>
      </c>
      <c r="F150" s="38" t="n">
        <f aca="false">IF(G150="",($F$1*C150-B150)/B150,H150/B150)</f>
        <v>0.14164985</v>
      </c>
      <c r="H150" s="78" t="n">
        <f aca="false">IF(G150="",$F$1*C150-B150,G150-B150)</f>
        <v>33.995964</v>
      </c>
      <c r="I150" s="0" t="s">
        <v>95</v>
      </c>
      <c r="J150" s="47" t="s">
        <v>324</v>
      </c>
      <c r="K150" s="79" t="n">
        <f aca="false">DATE(MID(J150,1,4),MID(J150,5,2),MID(J150,7,2))</f>
        <v>43686</v>
      </c>
      <c r="L150" s="80" t="str">
        <f aca="true">IF(LEN(J150) &gt; 15,DATE(MID(J150,12,4),MID(J150,16,2),MID(J150,18,2)),TEXT(TODAY(),"yyyy/m/d"))</f>
        <v>2020/1/2</v>
      </c>
      <c r="M150" s="61" t="n">
        <f aca="false">(L150-K150+1)*B150</f>
        <v>35280</v>
      </c>
      <c r="N150" s="81" t="n">
        <f aca="false">H150/M150*365</f>
        <v>0.351715613945578</v>
      </c>
      <c r="O150" s="49" t="n">
        <f aca="false">D150*C150</f>
        <v>239.875812</v>
      </c>
      <c r="P150" s="49" t="n">
        <f aca="false">O150-B150</f>
        <v>-0.124188000000004</v>
      </c>
      <c r="Q150" s="50" t="n">
        <f aca="false">B150/150</f>
        <v>1.6</v>
      </c>
      <c r="R150" s="51" t="n">
        <f aca="false">R149+C150-T150</f>
        <v>18307.25</v>
      </c>
      <c r="S150" s="52" t="n">
        <f aca="false">R150*D150</f>
        <v>16551.584725</v>
      </c>
      <c r="T150" s="52"/>
      <c r="U150" s="82"/>
      <c r="V150" s="53" t="n">
        <f aca="false">U150+V149</f>
        <v>7247.82</v>
      </c>
      <c r="W150" s="53" t="n">
        <f aca="false">S150+V150</f>
        <v>23799.404725</v>
      </c>
      <c r="X150" s="1" t="n">
        <f aca="false">X149+B150</f>
        <v>23750</v>
      </c>
      <c r="Y150" s="51" t="n">
        <f aca="false">W150-X150</f>
        <v>49.4047250000112</v>
      </c>
      <c r="Z150" s="54" t="n">
        <f aca="false">W150/X150-1</f>
        <v>0.00208019894736888</v>
      </c>
      <c r="AA150" s="54" t="n">
        <f aca="false">S150/(X150-V150)-1</f>
        <v>0.00299383020910038</v>
      </c>
      <c r="AB150" s="55" t="n">
        <f aca="false">IF(E150-F150&lt;0,"达成",E150-F150)</f>
        <v>0.14835015</v>
      </c>
    </row>
    <row r="151" customFormat="false" ht="16" hidden="false" customHeight="false" outlineLevel="0" collapsed="false">
      <c r="A151" s="83" t="s">
        <v>697</v>
      </c>
      <c r="B151" s="0" t="n">
        <v>240</v>
      </c>
      <c r="C151" s="76" t="n">
        <v>260.68</v>
      </c>
      <c r="D151" s="77" t="n">
        <v>0.9202</v>
      </c>
      <c r="E151" s="46" t="n">
        <f aca="false">10%*Q151+13%</f>
        <v>0.29</v>
      </c>
      <c r="F151" s="38" t="n">
        <f aca="false">IF(G151="",($F$1*C151-B151)/B151,H151/B151)</f>
        <v>0.121684316666667</v>
      </c>
      <c r="H151" s="78" t="n">
        <f aca="false">IF(G151="",$F$1*C151-B151,G151-B151)</f>
        <v>29.204236</v>
      </c>
      <c r="I151" s="0" t="s">
        <v>95</v>
      </c>
      <c r="J151" s="47" t="s">
        <v>326</v>
      </c>
      <c r="K151" s="79" t="n">
        <f aca="false">DATE(MID(J151,1,4),MID(J151,5,2),MID(J151,7,2))</f>
        <v>43689</v>
      </c>
      <c r="L151" s="80" t="str">
        <f aca="true">IF(LEN(J151) &gt; 15,DATE(MID(J151,12,4),MID(J151,16,2),MID(J151,18,2)),TEXT(TODAY(),"yyyy/m/d"))</f>
        <v>2020/1/2</v>
      </c>
      <c r="M151" s="61" t="n">
        <f aca="false">(L151-K151+1)*B151</f>
        <v>34560</v>
      </c>
      <c r="N151" s="81" t="n">
        <f aca="false">H151/M151*365</f>
        <v>0.308435941550926</v>
      </c>
      <c r="O151" s="49" t="n">
        <f aca="false">D151*C151</f>
        <v>239.877736</v>
      </c>
      <c r="P151" s="49" t="n">
        <f aca="false">O151-B151</f>
        <v>-0.122264000000001</v>
      </c>
      <c r="Q151" s="50" t="n">
        <f aca="false">B151/150</f>
        <v>1.6</v>
      </c>
      <c r="R151" s="51" t="n">
        <f aca="false">R150+C151-T151</f>
        <v>18567.93</v>
      </c>
      <c r="S151" s="52" t="n">
        <f aca="false">R151*D151</f>
        <v>17086.209186</v>
      </c>
      <c r="T151" s="52"/>
      <c r="U151" s="82"/>
      <c r="V151" s="53" t="n">
        <f aca="false">U151+V150</f>
        <v>7247.82</v>
      </c>
      <c r="W151" s="53" t="n">
        <f aca="false">S151+V151</f>
        <v>24334.029186</v>
      </c>
      <c r="X151" s="1" t="n">
        <f aca="false">X150+B151</f>
        <v>23990</v>
      </c>
      <c r="Y151" s="51" t="n">
        <f aca="false">W151-X151</f>
        <v>344.029186000011</v>
      </c>
      <c r="Z151" s="54" t="n">
        <f aca="false">W151/X151-1</f>
        <v>0.014340524635265</v>
      </c>
      <c r="AA151" s="54" t="n">
        <f aca="false">S151/(X151-V151)-1</f>
        <v>0.020548649339573</v>
      </c>
      <c r="AB151" s="55" t="n">
        <f aca="false">IF(E151-F151&lt;0,"达成",E151-F151)</f>
        <v>0.168315683333333</v>
      </c>
    </row>
    <row r="152" customFormat="false" ht="16" hidden="false" customHeight="false" outlineLevel="0" collapsed="false">
      <c r="A152" s="83" t="s">
        <v>698</v>
      </c>
      <c r="B152" s="0" t="n">
        <v>240</v>
      </c>
      <c r="C152" s="76" t="n">
        <v>261.99</v>
      </c>
      <c r="D152" s="77" t="n">
        <v>0.9156</v>
      </c>
      <c r="E152" s="46" t="n">
        <f aca="false">10%*Q152+13%</f>
        <v>0.29</v>
      </c>
      <c r="F152" s="38" t="n">
        <f aca="false">IF(G152="",($F$1*C152-B152)/B152,H152/B152)</f>
        <v>0.1273211375</v>
      </c>
      <c r="H152" s="78" t="n">
        <f aca="false">IF(G152="",$F$1*C152-B152,G152-B152)</f>
        <v>30.557073</v>
      </c>
      <c r="I152" s="0" t="s">
        <v>95</v>
      </c>
      <c r="J152" s="47" t="s">
        <v>328</v>
      </c>
      <c r="K152" s="79" t="n">
        <f aca="false">DATE(MID(J152,1,4),MID(J152,5,2),MID(J152,7,2))</f>
        <v>43690</v>
      </c>
      <c r="L152" s="80" t="str">
        <f aca="true">IF(LEN(J152) &gt; 15,DATE(MID(J152,12,4),MID(J152,16,2),MID(J152,18,2)),TEXT(TODAY(),"yyyy/m/d"))</f>
        <v>2020/1/2</v>
      </c>
      <c r="M152" s="61" t="n">
        <f aca="false">(L152-K152+1)*B152</f>
        <v>34320</v>
      </c>
      <c r="N152" s="81" t="n">
        <f aca="false">H152/M152*365</f>
        <v>0.324980525786713</v>
      </c>
      <c r="O152" s="49" t="n">
        <f aca="false">D152*C152</f>
        <v>239.878044</v>
      </c>
      <c r="P152" s="49" t="n">
        <f aca="false">O152-B152</f>
        <v>-0.121955999999983</v>
      </c>
      <c r="Q152" s="50" t="n">
        <f aca="false">B152/150</f>
        <v>1.6</v>
      </c>
      <c r="R152" s="51" t="n">
        <f aca="false">R151+C152-T152</f>
        <v>18829.92</v>
      </c>
      <c r="S152" s="52" t="n">
        <f aca="false">R152*D152</f>
        <v>17240.674752</v>
      </c>
      <c r="T152" s="52"/>
      <c r="U152" s="82"/>
      <c r="V152" s="53" t="n">
        <f aca="false">U152+V151</f>
        <v>7247.82</v>
      </c>
      <c r="W152" s="53" t="n">
        <f aca="false">S152+V152</f>
        <v>24488.494752</v>
      </c>
      <c r="X152" s="1" t="n">
        <f aca="false">X151+B152</f>
        <v>24230</v>
      </c>
      <c r="Y152" s="51" t="n">
        <f aca="false">W152-X152</f>
        <v>258.494752000013</v>
      </c>
      <c r="Z152" s="54" t="n">
        <f aca="false">W152/X152-1</f>
        <v>0.0106683760627326</v>
      </c>
      <c r="AA152" s="54" t="n">
        <f aca="false">S152/(X152-V152)-1</f>
        <v>0.0152215293913982</v>
      </c>
      <c r="AB152" s="55" t="n">
        <f aca="false">IF(E152-F152&lt;0,"达成",E152-F152)</f>
        <v>0.1626788625</v>
      </c>
    </row>
    <row r="153" customFormat="false" ht="16" hidden="false" customHeight="false" outlineLevel="0" collapsed="false">
      <c r="A153" s="83" t="s">
        <v>699</v>
      </c>
      <c r="B153" s="0" t="n">
        <v>90</v>
      </c>
      <c r="C153" s="76" t="n">
        <v>97.72</v>
      </c>
      <c r="D153" s="77" t="n">
        <v>0.9206</v>
      </c>
      <c r="E153" s="46" t="n">
        <f aca="false">10%*Q153+13%</f>
        <v>0.19</v>
      </c>
      <c r="F153" s="38" t="n">
        <f aca="false">IF(G153="",($F$1*C153-B153)/B153,H153/B153)</f>
        <v>0.121282711111111</v>
      </c>
      <c r="H153" s="78" t="n">
        <f aca="false">IF(G153="",$F$1*C153-B153,G153-B153)</f>
        <v>10.915444</v>
      </c>
      <c r="I153" s="0" t="s">
        <v>95</v>
      </c>
      <c r="J153" s="47" t="s">
        <v>330</v>
      </c>
      <c r="K153" s="79" t="n">
        <f aca="false">DATE(MID(J153,1,4),MID(J153,5,2),MID(J153,7,2))</f>
        <v>43691</v>
      </c>
      <c r="L153" s="80" t="str">
        <f aca="true">IF(LEN(J153) &gt; 15,DATE(MID(J153,12,4),MID(J153,16,2),MID(J153,18,2)),TEXT(TODAY(),"yyyy/m/d"))</f>
        <v>2020/1/2</v>
      </c>
      <c r="M153" s="61" t="n">
        <f aca="false">(L153-K153+1)*B153</f>
        <v>12780</v>
      </c>
      <c r="N153" s="81" t="n">
        <f aca="false">H153/M153*365</f>
        <v>0.311747813771518</v>
      </c>
      <c r="O153" s="49" t="n">
        <f aca="false">D153*C153</f>
        <v>89.961032</v>
      </c>
      <c r="P153" s="49" t="n">
        <f aca="false">O153-B153</f>
        <v>-0.038967999999997</v>
      </c>
      <c r="Q153" s="50" t="n">
        <f aca="false">B153/150</f>
        <v>0.6</v>
      </c>
      <c r="R153" s="51" t="n">
        <f aca="false">R152+C153-T153</f>
        <v>18927.64</v>
      </c>
      <c r="S153" s="52" t="n">
        <f aca="false">R153*D153</f>
        <v>17424.785384</v>
      </c>
      <c r="T153" s="52"/>
      <c r="U153" s="82"/>
      <c r="V153" s="53" t="n">
        <f aca="false">U153+V152</f>
        <v>7247.82</v>
      </c>
      <c r="W153" s="53" t="n">
        <f aca="false">S153+V153</f>
        <v>24672.605384</v>
      </c>
      <c r="X153" s="1" t="n">
        <f aca="false">X152+B153</f>
        <v>24320</v>
      </c>
      <c r="Y153" s="51" t="n">
        <f aca="false">W153-X153</f>
        <v>352.605384000013</v>
      </c>
      <c r="Z153" s="54" t="n">
        <f aca="false">W153/X153-1</f>
        <v>0.0144985766447374</v>
      </c>
      <c r="AA153" s="54" t="n">
        <f aca="false">S153/(X153-V153)-1</f>
        <v>0.0206537995733418</v>
      </c>
      <c r="AB153" s="55" t="n">
        <f aca="false">IF(E153-F153&lt;0,"达成",E153-F153)</f>
        <v>0.068717288888889</v>
      </c>
    </row>
    <row r="154" customFormat="false" ht="16" hidden="false" customHeight="false" outlineLevel="0" collapsed="false">
      <c r="A154" s="83" t="s">
        <v>700</v>
      </c>
      <c r="B154" s="0" t="n">
        <v>90</v>
      </c>
      <c r="C154" s="76" t="n">
        <v>97.25</v>
      </c>
      <c r="D154" s="77" t="n">
        <v>0.925</v>
      </c>
      <c r="E154" s="46" t="n">
        <f aca="false">10%*Q154+13%</f>
        <v>0.19</v>
      </c>
      <c r="F154" s="38" t="n">
        <f aca="false">IF(G154="",($F$1*C154-B154)/B154,H154/B154)</f>
        <v>0.115889722222222</v>
      </c>
      <c r="H154" s="78" t="n">
        <f aca="false">IF(G154="",$F$1*C154-B154,G154-B154)</f>
        <v>10.430075</v>
      </c>
      <c r="I154" s="0" t="s">
        <v>95</v>
      </c>
      <c r="J154" s="47" t="s">
        <v>332</v>
      </c>
      <c r="K154" s="79" t="n">
        <f aca="false">DATE(MID(J154,1,4),MID(J154,5,2),MID(J154,7,2))</f>
        <v>43692</v>
      </c>
      <c r="L154" s="80" t="str">
        <f aca="true">IF(LEN(J154) &gt; 15,DATE(MID(J154,12,4),MID(J154,16,2),MID(J154,18,2)),TEXT(TODAY(),"yyyy/m/d"))</f>
        <v>2020/1/2</v>
      </c>
      <c r="M154" s="61" t="n">
        <f aca="false">(L154-K154+1)*B154</f>
        <v>12690</v>
      </c>
      <c r="N154" s="81" t="n">
        <f aca="false">H154/M154*365</f>
        <v>0.299998217100079</v>
      </c>
      <c r="O154" s="49" t="n">
        <f aca="false">D154*C154</f>
        <v>89.95625</v>
      </c>
      <c r="P154" s="49" t="n">
        <f aca="false">O154-B154</f>
        <v>-0.0437499999999886</v>
      </c>
      <c r="Q154" s="50" t="n">
        <f aca="false">B154/150</f>
        <v>0.6</v>
      </c>
      <c r="R154" s="51" t="n">
        <f aca="false">R153+C154-T154</f>
        <v>19024.89</v>
      </c>
      <c r="S154" s="52" t="n">
        <f aca="false">R154*D154</f>
        <v>17598.02325</v>
      </c>
      <c r="T154" s="52"/>
      <c r="U154" s="82"/>
      <c r="V154" s="53" t="n">
        <f aca="false">U154+V153</f>
        <v>7247.82</v>
      </c>
      <c r="W154" s="53" t="n">
        <f aca="false">S154+V154</f>
        <v>24845.84325</v>
      </c>
      <c r="X154" s="1" t="n">
        <f aca="false">X153+B154</f>
        <v>24410</v>
      </c>
      <c r="Y154" s="51" t="n">
        <f aca="false">W154-X154</f>
        <v>435.843250000013</v>
      </c>
      <c r="Z154" s="54" t="n">
        <f aca="false">W154/X154-1</f>
        <v>0.0178551106104061</v>
      </c>
      <c r="AA154" s="54" t="n">
        <f aca="false">S154/(X154-V154)-1</f>
        <v>0.0253955645494928</v>
      </c>
      <c r="AB154" s="55" t="n">
        <f aca="false">IF(E154-F154&lt;0,"达成",E154-F154)</f>
        <v>0.0741102777777778</v>
      </c>
    </row>
    <row r="155" customFormat="false" ht="16" hidden="false" customHeight="false" outlineLevel="0" collapsed="false">
      <c r="A155" s="83" t="s">
        <v>701</v>
      </c>
      <c r="B155" s="0" t="n">
        <v>150</v>
      </c>
      <c r="C155" s="76" t="n">
        <v>161.53</v>
      </c>
      <c r="D155" s="77" t="n">
        <v>0.9282</v>
      </c>
      <c r="E155" s="46" t="n">
        <f aca="false">10%*Q155+13%</f>
        <v>0.23</v>
      </c>
      <c r="F155" s="38" t="n">
        <f aca="false">IF(G155="",($F$1*C155-B155)/B155,H155/B155)</f>
        <v>0.112080206666667</v>
      </c>
      <c r="H155" s="78" t="n">
        <f aca="false">IF(G155="",$F$1*C155-B155,G155-B155)</f>
        <v>16.812031</v>
      </c>
      <c r="I155" s="0" t="s">
        <v>95</v>
      </c>
      <c r="J155" s="47" t="s">
        <v>334</v>
      </c>
      <c r="K155" s="79" t="n">
        <f aca="false">DATE(MID(J155,1,4),MID(J155,5,2),MID(J155,7,2))</f>
        <v>43693</v>
      </c>
      <c r="L155" s="80" t="str">
        <f aca="true">IF(LEN(J155) &gt; 15,DATE(MID(J155,12,4),MID(J155,16,2),MID(J155,18,2)),TEXT(TODAY(),"yyyy/m/d"))</f>
        <v>2020/1/2</v>
      </c>
      <c r="M155" s="61" t="n">
        <f aca="false">(L155-K155+1)*B155</f>
        <v>21000</v>
      </c>
      <c r="N155" s="81" t="n">
        <f aca="false">H155/M155*365</f>
        <v>0.292209110238095</v>
      </c>
      <c r="O155" s="49" t="n">
        <f aca="false">D155*C155</f>
        <v>149.932146</v>
      </c>
      <c r="P155" s="49" t="n">
        <f aca="false">O155-B155</f>
        <v>-0.0678539999999828</v>
      </c>
      <c r="Q155" s="50" t="n">
        <f aca="false">B155/150</f>
        <v>1</v>
      </c>
      <c r="R155" s="51" t="n">
        <f aca="false">R154+C155-T155</f>
        <v>19186.42</v>
      </c>
      <c r="S155" s="52" t="n">
        <f aca="false">R155*D155</f>
        <v>17808.835044</v>
      </c>
      <c r="T155" s="52"/>
      <c r="U155" s="82"/>
      <c r="V155" s="53" t="n">
        <f aca="false">U155+V154</f>
        <v>7247.82</v>
      </c>
      <c r="W155" s="53" t="n">
        <f aca="false">S155+V155</f>
        <v>25056.655044</v>
      </c>
      <c r="X155" s="1" t="n">
        <f aca="false">X154+B155</f>
        <v>24560</v>
      </c>
      <c r="Y155" s="51" t="n">
        <f aca="false">W155-X155</f>
        <v>496.655044000014</v>
      </c>
      <c r="Z155" s="54" t="n">
        <f aca="false">W155/X155-1</f>
        <v>0.0202221109120526</v>
      </c>
      <c r="AA155" s="54" t="n">
        <f aca="false">S155/(X155-V155)-1</f>
        <v>0.0286881862365118</v>
      </c>
      <c r="AB155" s="55" t="n">
        <f aca="false">IF(E155-F155&lt;0,"达成",E155-F155)</f>
        <v>0.117919793333333</v>
      </c>
    </row>
    <row r="156" customFormat="false" ht="16" hidden="false" customHeight="false" outlineLevel="0" collapsed="false">
      <c r="A156" s="83" t="s">
        <v>702</v>
      </c>
      <c r="B156" s="0" t="n">
        <v>150</v>
      </c>
      <c r="C156" s="76" t="n">
        <v>156.75</v>
      </c>
      <c r="D156" s="77" t="n">
        <v>0.9565</v>
      </c>
      <c r="E156" s="46" t="n">
        <f aca="false">10%*Q156+13%</f>
        <v>0.23</v>
      </c>
      <c r="F156" s="38" t="n">
        <f aca="false">IF(G156="",($F$1*C156-B156)/B156,H156/B156)</f>
        <v>0.0791714999999999</v>
      </c>
      <c r="H156" s="78" t="n">
        <f aca="false">IF(G156="",$F$1*C156-B156,G156-B156)</f>
        <v>11.875725</v>
      </c>
      <c r="I156" s="0" t="s">
        <v>95</v>
      </c>
      <c r="J156" s="47" t="s">
        <v>336</v>
      </c>
      <c r="K156" s="79" t="n">
        <f aca="false">DATE(MID(J156,1,4),MID(J156,5,2),MID(J156,7,2))</f>
        <v>43696</v>
      </c>
      <c r="L156" s="80" t="str">
        <f aca="true">IF(LEN(J156) &gt; 15,DATE(MID(J156,12,4),MID(J156,16,2),MID(J156,18,2)),TEXT(TODAY(),"yyyy/m/d"))</f>
        <v>2020/1/2</v>
      </c>
      <c r="M156" s="61" t="n">
        <f aca="false">(L156-K156+1)*B156</f>
        <v>20550</v>
      </c>
      <c r="N156" s="81" t="n">
        <f aca="false">H156/M156*365</f>
        <v>0.210931368613139</v>
      </c>
      <c r="O156" s="49" t="n">
        <f aca="false">D156*C156</f>
        <v>149.931375</v>
      </c>
      <c r="P156" s="49" t="n">
        <f aca="false">O156-B156</f>
        <v>-0.0686249999999973</v>
      </c>
      <c r="Q156" s="50" t="n">
        <f aca="false">B156/150</f>
        <v>1</v>
      </c>
      <c r="R156" s="51" t="n">
        <f aca="false">R155+C156-T156</f>
        <v>19343.17</v>
      </c>
      <c r="S156" s="52" t="n">
        <f aca="false">R156*D156</f>
        <v>18501.742105</v>
      </c>
      <c r="T156" s="52"/>
      <c r="U156" s="82"/>
      <c r="V156" s="53" t="n">
        <f aca="false">U156+V155</f>
        <v>7247.82</v>
      </c>
      <c r="W156" s="53" t="n">
        <f aca="false">S156+V156</f>
        <v>25749.562105</v>
      </c>
      <c r="X156" s="1" t="n">
        <f aca="false">X155+B156</f>
        <v>24710</v>
      </c>
      <c r="Y156" s="51" t="n">
        <f aca="false">W156-X156</f>
        <v>1039.56210500001</v>
      </c>
      <c r="Z156" s="54" t="n">
        <f aca="false">W156/X156-1</f>
        <v>0.0420705020234728</v>
      </c>
      <c r="AA156" s="54" t="n">
        <f aca="false">S156/(X156-V156)-1</f>
        <v>0.0595322064599042</v>
      </c>
      <c r="AB156" s="55" t="n">
        <f aca="false">IF(E156-F156&lt;0,"达成",E156-F156)</f>
        <v>0.1508285</v>
      </c>
    </row>
    <row r="157" customFormat="false" ht="16" hidden="false" customHeight="false" outlineLevel="0" collapsed="false">
      <c r="A157" s="83" t="s">
        <v>703</v>
      </c>
      <c r="B157" s="0" t="n">
        <v>135</v>
      </c>
      <c r="C157" s="76" t="n">
        <v>141.14</v>
      </c>
      <c r="D157" s="77" t="n">
        <v>0.956</v>
      </c>
      <c r="E157" s="46" t="n">
        <f aca="false">10%*Q157+13%</f>
        <v>0.22</v>
      </c>
      <c r="F157" s="38" t="n">
        <f aca="false">IF(G157="",($F$1*C157-B157)/B157,H157/B157)</f>
        <v>0.0796687259259257</v>
      </c>
      <c r="H157" s="78" t="n">
        <f aca="false">IF(G157="",$F$1*C157-B157,G157-B157)</f>
        <v>10.755278</v>
      </c>
      <c r="I157" s="0" t="s">
        <v>95</v>
      </c>
      <c r="J157" s="47" t="s">
        <v>338</v>
      </c>
      <c r="K157" s="79" t="n">
        <f aca="false">DATE(MID(J157,1,4),MID(J157,5,2),MID(J157,7,2))</f>
        <v>43697</v>
      </c>
      <c r="L157" s="80" t="str">
        <f aca="true">IF(LEN(J157) &gt; 15,DATE(MID(J157,12,4),MID(J157,16,2),MID(J157,18,2)),TEXT(TODAY(),"yyyy/m/d"))</f>
        <v>2020/1/2</v>
      </c>
      <c r="M157" s="61" t="n">
        <f aca="false">(L157-K157+1)*B157</f>
        <v>18360</v>
      </c>
      <c r="N157" s="81" t="n">
        <f aca="false">H157/M157*365</f>
        <v>0.213816801198257</v>
      </c>
      <c r="O157" s="49" t="n">
        <f aca="false">D157*C157</f>
        <v>134.92984</v>
      </c>
      <c r="P157" s="49" t="n">
        <f aca="false">O157-B157</f>
        <v>-0.0701600000000155</v>
      </c>
      <c r="Q157" s="50" t="n">
        <f aca="false">B157/150</f>
        <v>0.9</v>
      </c>
      <c r="R157" s="51" t="n">
        <f aca="false">R156+C157-T157</f>
        <v>19484.31</v>
      </c>
      <c r="S157" s="52" t="n">
        <f aca="false">R157*D157</f>
        <v>18627.00036</v>
      </c>
      <c r="T157" s="52"/>
      <c r="U157" s="82"/>
      <c r="V157" s="53" t="n">
        <f aca="false">U157+V156</f>
        <v>7247.82</v>
      </c>
      <c r="W157" s="53" t="n">
        <f aca="false">S157+V157</f>
        <v>25874.82036</v>
      </c>
      <c r="X157" s="1" t="n">
        <f aca="false">X156+B157</f>
        <v>24845</v>
      </c>
      <c r="Y157" s="51" t="n">
        <f aca="false">W157-X157</f>
        <v>1029.82036000001</v>
      </c>
      <c r="Z157" s="54" t="n">
        <f aca="false">W157/X157-1</f>
        <v>0.0414498031797148</v>
      </c>
      <c r="AA157" s="54" t="n">
        <f aca="false">S157/(X157-V157)-1</f>
        <v>0.0585218972585386</v>
      </c>
      <c r="AB157" s="55" t="n">
        <f aca="false">IF(E157-F157&lt;0,"达成",E157-F157)</f>
        <v>0.140331274074074</v>
      </c>
    </row>
    <row r="158" customFormat="false" ht="16" hidden="false" customHeight="false" outlineLevel="0" collapsed="false">
      <c r="A158" s="83" t="s">
        <v>704</v>
      </c>
      <c r="B158" s="0" t="n">
        <v>135</v>
      </c>
      <c r="C158" s="76" t="n">
        <v>140.89</v>
      </c>
      <c r="D158" s="77" t="n">
        <v>0.9577</v>
      </c>
      <c r="E158" s="46" t="n">
        <f aca="false">10%*Q158+13%</f>
        <v>0.22</v>
      </c>
      <c r="F158" s="38" t="n">
        <f aca="false">IF(G158="",($F$1*C158-B158)/B158,H158/B158)</f>
        <v>0.0777563185185184</v>
      </c>
      <c r="H158" s="78" t="n">
        <f aca="false">IF(G158="",$F$1*C158-B158,G158-B158)</f>
        <v>10.497103</v>
      </c>
      <c r="I158" s="0" t="s">
        <v>95</v>
      </c>
      <c r="J158" s="47" t="s">
        <v>340</v>
      </c>
      <c r="K158" s="79" t="n">
        <f aca="false">DATE(MID(J158,1,4),MID(J158,5,2),MID(J158,7,2))</f>
        <v>43698</v>
      </c>
      <c r="L158" s="80" t="str">
        <f aca="true">IF(LEN(J158) &gt; 15,DATE(MID(J158,12,4),MID(J158,16,2),MID(J158,18,2)),TEXT(TODAY(),"yyyy/m/d"))</f>
        <v>2020/1/2</v>
      </c>
      <c r="M158" s="61" t="n">
        <f aca="false">(L158-K158+1)*B158</f>
        <v>18225</v>
      </c>
      <c r="N158" s="81" t="n">
        <f aca="false">H158/M158*365</f>
        <v>0.210230046364883</v>
      </c>
      <c r="O158" s="49" t="n">
        <f aca="false">D158*C158</f>
        <v>134.930353</v>
      </c>
      <c r="P158" s="49" t="n">
        <f aca="false">O158-B158</f>
        <v>-0.0696470000000033</v>
      </c>
      <c r="Q158" s="50" t="n">
        <f aca="false">B158/150</f>
        <v>0.9</v>
      </c>
      <c r="R158" s="51" t="n">
        <f aca="false">R157+C158-T158</f>
        <v>19625.2</v>
      </c>
      <c r="S158" s="52" t="n">
        <f aca="false">R158*D158</f>
        <v>18795.05404</v>
      </c>
      <c r="T158" s="52"/>
      <c r="U158" s="82"/>
      <c r="V158" s="53" t="n">
        <f aca="false">U158+V157</f>
        <v>7247.82</v>
      </c>
      <c r="W158" s="53" t="n">
        <f aca="false">S158+V158</f>
        <v>26042.87404</v>
      </c>
      <c r="X158" s="1" t="n">
        <f aca="false">X157+B158</f>
        <v>24980</v>
      </c>
      <c r="Y158" s="51" t="n">
        <f aca="false">W158-X158</f>
        <v>1062.87404000001</v>
      </c>
      <c r="Z158" s="54" t="n">
        <f aca="false">W158/X158-1</f>
        <v>0.0425490008006408</v>
      </c>
      <c r="AA158" s="54" t="n">
        <f aca="false">S158/(X158-V158)-1</f>
        <v>0.0599404043947225</v>
      </c>
      <c r="AB158" s="55" t="n">
        <f aca="false">IF(E158-F158&lt;0,"达成",E158-F158)</f>
        <v>0.142243681481482</v>
      </c>
    </row>
    <row r="159" customFormat="false" ht="16" hidden="false" customHeight="false" outlineLevel="0" collapsed="false">
      <c r="A159" s="83" t="s">
        <v>705</v>
      </c>
      <c r="B159" s="0" t="n">
        <v>135</v>
      </c>
      <c r="C159" s="76" t="n">
        <v>140.76</v>
      </c>
      <c r="D159" s="77" t="n">
        <v>0.9586</v>
      </c>
      <c r="E159" s="46" t="n">
        <f aca="false">10%*Q159+13%</f>
        <v>0.22</v>
      </c>
      <c r="F159" s="38" t="n">
        <f aca="false">IF(G159="",($F$1*C159-B159)/B159,H159/B159)</f>
        <v>0.0767618666666665</v>
      </c>
      <c r="H159" s="78" t="n">
        <f aca="false">IF(G159="",$F$1*C159-B159,G159-B159)</f>
        <v>10.362852</v>
      </c>
      <c r="I159" s="0" t="s">
        <v>95</v>
      </c>
      <c r="J159" s="47" t="s">
        <v>342</v>
      </c>
      <c r="K159" s="79" t="n">
        <f aca="false">DATE(MID(J159,1,4),MID(J159,5,2),MID(J159,7,2))</f>
        <v>43699</v>
      </c>
      <c r="L159" s="80" t="str">
        <f aca="true">IF(LEN(J159) &gt; 15,DATE(MID(J159,12,4),MID(J159,16,2),MID(J159,18,2)),TEXT(TODAY(),"yyyy/m/d"))</f>
        <v>2020/1/2</v>
      </c>
      <c r="M159" s="61" t="n">
        <f aca="false">(L159-K159+1)*B159</f>
        <v>18090</v>
      </c>
      <c r="N159" s="81" t="n">
        <f aca="false">H159/M159*365</f>
        <v>0.20909015920398</v>
      </c>
      <c r="O159" s="49" t="n">
        <f aca="false">D159*C159</f>
        <v>134.932536</v>
      </c>
      <c r="P159" s="49" t="n">
        <f aca="false">O159-B159</f>
        <v>-0.0674640000000011</v>
      </c>
      <c r="Q159" s="50" t="n">
        <f aca="false">B159/150</f>
        <v>0.9</v>
      </c>
      <c r="R159" s="51" t="n">
        <f aca="false">R158+C159-T159</f>
        <v>19765.96</v>
      </c>
      <c r="S159" s="52" t="n">
        <f aca="false">R159*D159</f>
        <v>18947.649256</v>
      </c>
      <c r="T159" s="52"/>
      <c r="U159" s="82"/>
      <c r="V159" s="53" t="n">
        <f aca="false">U159+V158</f>
        <v>7247.82</v>
      </c>
      <c r="W159" s="53" t="n">
        <f aca="false">S159+V159</f>
        <v>26195.469256</v>
      </c>
      <c r="X159" s="1" t="n">
        <f aca="false">X158+B159</f>
        <v>25115</v>
      </c>
      <c r="Y159" s="51" t="n">
        <f aca="false">W159-X159</f>
        <v>1080.46925600001</v>
      </c>
      <c r="Z159" s="54" t="n">
        <f aca="false">W159/X159-1</f>
        <v>0.0430208742185949</v>
      </c>
      <c r="AA159" s="54" t="n">
        <f aca="false">S159/(X159-V159)-1</f>
        <v>0.060472288072321</v>
      </c>
      <c r="AB159" s="55" t="n">
        <f aca="false">IF(E159-F159&lt;0,"达成",E159-F159)</f>
        <v>0.143238133333334</v>
      </c>
    </row>
    <row r="160" customFormat="false" ht="16" hidden="false" customHeight="false" outlineLevel="0" collapsed="false">
      <c r="A160" s="83" t="s">
        <v>706</v>
      </c>
      <c r="B160" s="0" t="n">
        <v>135</v>
      </c>
      <c r="C160" s="76" t="n">
        <v>140.73</v>
      </c>
      <c r="D160" s="77" t="n">
        <v>0.9588</v>
      </c>
      <c r="E160" s="46" t="n">
        <f aca="false">10%*Q160+13%</f>
        <v>0.22</v>
      </c>
      <c r="F160" s="38" t="n">
        <f aca="false">IF(G160="",($F$1*C160-B160)/B160,H160/B160)</f>
        <v>0.0765323777777776</v>
      </c>
      <c r="H160" s="78" t="n">
        <f aca="false">IF(G160="",$F$1*C160-B160,G160-B160)</f>
        <v>10.331871</v>
      </c>
      <c r="I160" s="0" t="s">
        <v>95</v>
      </c>
      <c r="J160" s="47" t="s">
        <v>344</v>
      </c>
      <c r="K160" s="79" t="n">
        <f aca="false">DATE(MID(J160,1,4),MID(J160,5,2),MID(J160,7,2))</f>
        <v>43700</v>
      </c>
      <c r="L160" s="80" t="str">
        <f aca="true">IF(LEN(J160) &gt; 15,DATE(MID(J160,12,4),MID(J160,16,2),MID(J160,18,2)),TEXT(TODAY(),"yyyy/m/d"))</f>
        <v>2020/1/2</v>
      </c>
      <c r="M160" s="61" t="n">
        <f aca="false">(L160-K160+1)*B160</f>
        <v>17955</v>
      </c>
      <c r="N160" s="81" t="n">
        <f aca="false">H160/M160*365</f>
        <v>0.210032465329992</v>
      </c>
      <c r="O160" s="49" t="n">
        <f aca="false">D160*C160</f>
        <v>134.931924</v>
      </c>
      <c r="P160" s="49" t="n">
        <f aca="false">O160-B160</f>
        <v>-0.0680759999999907</v>
      </c>
      <c r="Q160" s="50" t="n">
        <f aca="false">B160/150</f>
        <v>0.9</v>
      </c>
      <c r="R160" s="51" t="n">
        <f aca="false">R159+C160-T160</f>
        <v>19906.69</v>
      </c>
      <c r="S160" s="52" t="n">
        <f aca="false">R160*D160</f>
        <v>19086.534372</v>
      </c>
      <c r="T160" s="52"/>
      <c r="U160" s="82"/>
      <c r="V160" s="53" t="n">
        <f aca="false">U160+V159</f>
        <v>7247.82</v>
      </c>
      <c r="W160" s="53" t="n">
        <f aca="false">S160+V160</f>
        <v>26334.354372</v>
      </c>
      <c r="X160" s="1" t="n">
        <f aca="false">X159+B160</f>
        <v>25250</v>
      </c>
      <c r="Y160" s="51" t="n">
        <f aca="false">W160-X160</f>
        <v>1084.35437200001</v>
      </c>
      <c r="Z160" s="54" t="n">
        <f aca="false">W160/X160-1</f>
        <v>0.042944727603961</v>
      </c>
      <c r="AA160" s="54" t="n">
        <f aca="false">S160/(X160-V160)-1</f>
        <v>0.0602346144744699</v>
      </c>
      <c r="AB160" s="55" t="n">
        <f aca="false">IF(E160-F160&lt;0,"达成",E160-F160)</f>
        <v>0.143467622222222</v>
      </c>
    </row>
    <row r="161" customFormat="false" ht="16" hidden="false" customHeight="false" outlineLevel="0" collapsed="false">
      <c r="A161" s="83" t="s">
        <v>707</v>
      </c>
      <c r="B161" s="0" t="n">
        <v>135</v>
      </c>
      <c r="C161" s="76" t="n">
        <v>141.47</v>
      </c>
      <c r="D161" s="77" t="n">
        <v>0.9538</v>
      </c>
      <c r="E161" s="46" t="n">
        <f aca="false">10%*Q161+13%</f>
        <v>0.22</v>
      </c>
      <c r="F161" s="38" t="n">
        <f aca="false">IF(G161="",($F$1*C161-B161)/B161,H161/B161)</f>
        <v>0.0821931037037037</v>
      </c>
      <c r="H161" s="78" t="n">
        <f aca="false">IF(G161="",$F$1*C161-B161,G161-B161)</f>
        <v>11.096069</v>
      </c>
      <c r="I161" s="0" t="s">
        <v>95</v>
      </c>
      <c r="J161" s="47" t="s">
        <v>346</v>
      </c>
      <c r="K161" s="79" t="n">
        <f aca="false">DATE(MID(J161,1,4),MID(J161,5,2),MID(J161,7,2))</f>
        <v>43703</v>
      </c>
      <c r="L161" s="80" t="str">
        <f aca="true">IF(LEN(J161) &gt; 15,DATE(MID(J161,12,4),MID(J161,16,2),MID(J161,18,2)),TEXT(TODAY(),"yyyy/m/d"))</f>
        <v>2020/1/2</v>
      </c>
      <c r="M161" s="61" t="n">
        <f aca="false">(L161-K161+1)*B161</f>
        <v>17550</v>
      </c>
      <c r="N161" s="81" t="n">
        <f aca="false">H161/M161*365</f>
        <v>0.230772945014245</v>
      </c>
      <c r="O161" s="49" t="n">
        <f aca="false">D161*C161</f>
        <v>134.934086</v>
      </c>
      <c r="P161" s="49" t="n">
        <f aca="false">O161-B161</f>
        <v>-0.0659139999999923</v>
      </c>
      <c r="Q161" s="50" t="n">
        <f aca="false">B161/150</f>
        <v>0.9</v>
      </c>
      <c r="R161" s="51" t="n">
        <f aca="false">R160+C161-T161</f>
        <v>20048.16</v>
      </c>
      <c r="S161" s="52" t="n">
        <f aca="false">R161*D161</f>
        <v>19121.935008</v>
      </c>
      <c r="T161" s="52"/>
      <c r="U161" s="82"/>
      <c r="V161" s="53" t="n">
        <f aca="false">U161+V160</f>
        <v>7247.82</v>
      </c>
      <c r="W161" s="53" t="n">
        <f aca="false">S161+V161</f>
        <v>26369.755008</v>
      </c>
      <c r="X161" s="1" t="n">
        <f aca="false">X160+B161</f>
        <v>25385</v>
      </c>
      <c r="Y161" s="51" t="n">
        <f aca="false">W161-X161</f>
        <v>984.755008000011</v>
      </c>
      <c r="Z161" s="54" t="n">
        <f aca="false">W161/X161-1</f>
        <v>0.0387927913334651</v>
      </c>
      <c r="AA161" s="54" t="n">
        <f aca="false">S161/(X161-V161)-1</f>
        <v>0.0542948246640334</v>
      </c>
      <c r="AB161" s="55" t="n">
        <f aca="false">IF(E161-F161&lt;0,"达成",E161-F161)</f>
        <v>0.137806896296296</v>
      </c>
    </row>
    <row r="162" customFormat="false" ht="16" hidden="false" customHeight="false" outlineLevel="0" collapsed="false">
      <c r="A162" s="83" t="s">
        <v>708</v>
      </c>
      <c r="B162" s="0" t="n">
        <v>135</v>
      </c>
      <c r="C162" s="76" t="n">
        <v>139.22</v>
      </c>
      <c r="D162" s="77" t="n">
        <v>0.9692</v>
      </c>
      <c r="E162" s="46" t="n">
        <f aca="false">10%*Q162+13%</f>
        <v>0.22</v>
      </c>
      <c r="F162" s="38" t="n">
        <f aca="false">IF(G162="",($F$1*C162-B162)/B162,H162/B162)</f>
        <v>0.064981437037037</v>
      </c>
      <c r="H162" s="78" t="n">
        <f aca="false">IF(G162="",$F$1*C162-B162,G162-B162)</f>
        <v>8.772494</v>
      </c>
      <c r="I162" s="0" t="s">
        <v>95</v>
      </c>
      <c r="J162" s="47" t="s">
        <v>348</v>
      </c>
      <c r="K162" s="79" t="n">
        <f aca="false">DATE(MID(J162,1,4),MID(J162,5,2),MID(J162,7,2))</f>
        <v>43704</v>
      </c>
      <c r="L162" s="80" t="str">
        <f aca="true">IF(LEN(J162) &gt; 15,DATE(MID(J162,12,4),MID(J162,16,2),MID(J162,18,2)),TEXT(TODAY(),"yyyy/m/d"))</f>
        <v>2020/1/2</v>
      </c>
      <c r="M162" s="61" t="n">
        <f aca="false">(L162-K162+1)*B162</f>
        <v>17415</v>
      </c>
      <c r="N162" s="81" t="n">
        <f aca="false">H162/M162*365</f>
        <v>0.183862205569911</v>
      </c>
      <c r="O162" s="49" t="n">
        <f aca="false">D162*C162</f>
        <v>134.932024</v>
      </c>
      <c r="P162" s="49" t="n">
        <f aca="false">O162-B162</f>
        <v>-0.0679759999999874</v>
      </c>
      <c r="Q162" s="50" t="n">
        <f aca="false">B162/150</f>
        <v>0.9</v>
      </c>
      <c r="R162" s="51" t="n">
        <f aca="false">R161+C162-T162</f>
        <v>20187.38</v>
      </c>
      <c r="S162" s="52" t="n">
        <f aca="false">R162*D162</f>
        <v>19565.608696</v>
      </c>
      <c r="T162" s="52"/>
      <c r="U162" s="82"/>
      <c r="V162" s="53" t="n">
        <f aca="false">U162+V161</f>
        <v>7247.82</v>
      </c>
      <c r="W162" s="53" t="n">
        <f aca="false">S162+V162</f>
        <v>26813.428696</v>
      </c>
      <c r="X162" s="1" t="n">
        <f aca="false">X161+B162</f>
        <v>25520</v>
      </c>
      <c r="Y162" s="51" t="n">
        <f aca="false">W162-X162</f>
        <v>1293.42869600001</v>
      </c>
      <c r="Z162" s="54" t="n">
        <f aca="false">W162/X162-1</f>
        <v>0.0506829426332294</v>
      </c>
      <c r="AA162" s="54" t="n">
        <f aca="false">S162/(X162-V162)-1</f>
        <v>0.0707867750864983</v>
      </c>
      <c r="AB162" s="55" t="n">
        <f aca="false">IF(E162-F162&lt;0,"达成",E162-F162)</f>
        <v>0.155018562962963</v>
      </c>
    </row>
    <row r="163" customFormat="false" ht="16" hidden="false" customHeight="false" outlineLevel="0" collapsed="false">
      <c r="A163" s="83" t="s">
        <v>709</v>
      </c>
      <c r="B163" s="0" t="n">
        <v>135</v>
      </c>
      <c r="C163" s="76" t="n">
        <v>139.3</v>
      </c>
      <c r="D163" s="77" t="n">
        <v>0.9686</v>
      </c>
      <c r="E163" s="46" t="n">
        <f aca="false">10%*Q163+13%</f>
        <v>0.22</v>
      </c>
      <c r="F163" s="38" t="n">
        <f aca="false">IF(G163="",($F$1*C163-B163)/B163,H163/B163)</f>
        <v>0.0655934074074074</v>
      </c>
      <c r="H163" s="78" t="n">
        <f aca="false">IF(G163="",$F$1*C163-B163,G163-B163)</f>
        <v>8.85511</v>
      </c>
      <c r="I163" s="0" t="s">
        <v>95</v>
      </c>
      <c r="J163" s="47" t="s">
        <v>350</v>
      </c>
      <c r="K163" s="79" t="n">
        <f aca="false">DATE(MID(J163,1,4),MID(J163,5,2),MID(J163,7,2))</f>
        <v>43705</v>
      </c>
      <c r="L163" s="80" t="str">
        <f aca="true">IF(LEN(J163) &gt; 15,DATE(MID(J163,12,4),MID(J163,16,2),MID(J163,18,2)),TEXT(TODAY(),"yyyy/m/d"))</f>
        <v>2020/1/2</v>
      </c>
      <c r="M163" s="61" t="n">
        <f aca="false">(L163-K163+1)*B163</f>
        <v>17280</v>
      </c>
      <c r="N163" s="81" t="n">
        <f aca="false">H163/M163*365</f>
        <v>0.187043700810185</v>
      </c>
      <c r="O163" s="49" t="n">
        <f aca="false">D163*C163</f>
        <v>134.92598</v>
      </c>
      <c r="P163" s="49" t="n">
        <f aca="false">O163-B163</f>
        <v>-0.0740199999999902</v>
      </c>
      <c r="Q163" s="50" t="n">
        <f aca="false">B163/150</f>
        <v>0.9</v>
      </c>
      <c r="R163" s="51" t="n">
        <f aca="false">R162+C163-T163</f>
        <v>20326.68</v>
      </c>
      <c r="S163" s="52" t="n">
        <f aca="false">R163*D163</f>
        <v>19688.422248</v>
      </c>
      <c r="T163" s="52"/>
      <c r="U163" s="82"/>
      <c r="V163" s="53" t="n">
        <f aca="false">U163+V162</f>
        <v>7247.82</v>
      </c>
      <c r="W163" s="53" t="n">
        <f aca="false">S163+V163</f>
        <v>26936.242248</v>
      </c>
      <c r="X163" s="1" t="n">
        <f aca="false">X162+B163</f>
        <v>25655</v>
      </c>
      <c r="Y163" s="51" t="n">
        <f aca="false">W163-X163</f>
        <v>1281.24224800001</v>
      </c>
      <c r="Z163" s="54" t="n">
        <f aca="false">W163/X163-1</f>
        <v>0.0499412297018129</v>
      </c>
      <c r="AA163" s="54" t="n">
        <f aca="false">S163/(X163-V163)-1</f>
        <v>0.0696055695657896</v>
      </c>
      <c r="AB163" s="55" t="n">
        <f aca="false">IF(E163-F163&lt;0,"达成",E163-F163)</f>
        <v>0.154406592592593</v>
      </c>
    </row>
    <row r="164" customFormat="false" ht="16" hidden="false" customHeight="false" outlineLevel="0" collapsed="false">
      <c r="A164" s="83" t="s">
        <v>710</v>
      </c>
      <c r="B164" s="0" t="n">
        <v>135</v>
      </c>
      <c r="C164" s="76" t="n">
        <v>139.09</v>
      </c>
      <c r="D164" s="77" t="n">
        <v>0.9701</v>
      </c>
      <c r="E164" s="46" t="n">
        <f aca="false">10%*Q164+13%</f>
        <v>0.22</v>
      </c>
      <c r="F164" s="38" t="n">
        <f aca="false">IF(G164="",($F$1*C164-B164)/B164,H164/B164)</f>
        <v>0.0639869851851851</v>
      </c>
      <c r="H164" s="78" t="n">
        <f aca="false">IF(G164="",$F$1*C164-B164,G164-B164)</f>
        <v>8.63824299999999</v>
      </c>
      <c r="I164" s="0" t="s">
        <v>95</v>
      </c>
      <c r="J164" s="47" t="s">
        <v>352</v>
      </c>
      <c r="K164" s="79" t="n">
        <f aca="false">DATE(MID(J164,1,4),MID(J164,5,2),MID(J164,7,2))</f>
        <v>43706</v>
      </c>
      <c r="L164" s="80" t="str">
        <f aca="true">IF(LEN(J164) &gt; 15,DATE(MID(J164,12,4),MID(J164,16,2),MID(J164,18,2)),TEXT(TODAY(),"yyyy/m/d"))</f>
        <v>2020/1/2</v>
      </c>
      <c r="M164" s="61" t="n">
        <f aca="false">(L164-K164+1)*B164</f>
        <v>17145</v>
      </c>
      <c r="N164" s="81" t="n">
        <f aca="false">H164/M164*365</f>
        <v>0.18389960309128</v>
      </c>
      <c r="O164" s="49" t="n">
        <f aca="false">D164*C164</f>
        <v>134.931209</v>
      </c>
      <c r="P164" s="49" t="n">
        <f aca="false">O164-B164</f>
        <v>-0.0687909999999761</v>
      </c>
      <c r="Q164" s="50" t="n">
        <f aca="false">B164/150</f>
        <v>0.9</v>
      </c>
      <c r="R164" s="51" t="n">
        <f aca="false">R163+C164-T164</f>
        <v>20465.77</v>
      </c>
      <c r="S164" s="52" t="n">
        <f aca="false">R164*D164</f>
        <v>19853.843477</v>
      </c>
      <c r="T164" s="52"/>
      <c r="U164" s="82"/>
      <c r="V164" s="53" t="n">
        <f aca="false">U164+V163</f>
        <v>7247.82</v>
      </c>
      <c r="W164" s="53" t="n">
        <f aca="false">S164+V164</f>
        <v>27101.663477</v>
      </c>
      <c r="X164" s="1" t="n">
        <f aca="false">X163+B164</f>
        <v>25790</v>
      </c>
      <c r="Y164" s="51" t="n">
        <f aca="false">W164-X164</f>
        <v>1311.66347700001</v>
      </c>
      <c r="Z164" s="54" t="n">
        <f aca="false">W164/X164-1</f>
        <v>0.0508593825901518</v>
      </c>
      <c r="AA164" s="54" t="n">
        <f aca="false">S164/(X164-V164)-1</f>
        <v>0.0707394425574561</v>
      </c>
      <c r="AB164" s="55" t="n">
        <f aca="false">IF(E164-F164&lt;0,"达成",E164-F164)</f>
        <v>0.156013014814815</v>
      </c>
    </row>
    <row r="165" customFormat="false" ht="16" hidden="false" customHeight="false" outlineLevel="0" collapsed="false">
      <c r="A165" s="83" t="s">
        <v>711</v>
      </c>
      <c r="B165" s="0" t="n">
        <v>135</v>
      </c>
      <c r="C165" s="76" t="n">
        <v>140.29</v>
      </c>
      <c r="D165" s="77" t="n">
        <v>0.9618</v>
      </c>
      <c r="E165" s="46" t="n">
        <f aca="false">10%*Q165+13%</f>
        <v>0.22</v>
      </c>
      <c r="F165" s="38" t="n">
        <f aca="false">IF(G165="",($F$1*C165-B165)/B165,H165/B165)</f>
        <v>0.0731665407407406</v>
      </c>
      <c r="H165" s="78" t="n">
        <f aca="false">IF(G165="",$F$1*C165-B165,G165-B165)</f>
        <v>9.87748299999998</v>
      </c>
      <c r="I165" s="0" t="s">
        <v>95</v>
      </c>
      <c r="J165" s="47" t="s">
        <v>354</v>
      </c>
      <c r="K165" s="79" t="n">
        <f aca="false">DATE(MID(J165,1,4),MID(J165,5,2),MID(J165,7,2))</f>
        <v>43707</v>
      </c>
      <c r="L165" s="80" t="str">
        <f aca="true">IF(LEN(J165) &gt; 15,DATE(MID(J165,12,4),MID(J165,16,2),MID(J165,18,2)),TEXT(TODAY(),"yyyy/m/d"))</f>
        <v>2020/1/2</v>
      </c>
      <c r="M165" s="61" t="n">
        <f aca="false">(L165-K165+1)*B165</f>
        <v>17010</v>
      </c>
      <c r="N165" s="81" t="n">
        <f aca="false">H165/M165*365</f>
        <v>0.211950693415637</v>
      </c>
      <c r="O165" s="49" t="n">
        <f aca="false">D165*C165</f>
        <v>134.930922</v>
      </c>
      <c r="P165" s="49" t="n">
        <f aca="false">O165-B165</f>
        <v>-0.0690779999999904</v>
      </c>
      <c r="Q165" s="50" t="n">
        <f aca="false">B165/150</f>
        <v>0.9</v>
      </c>
      <c r="R165" s="51" t="n">
        <f aca="false">R164+C165-T165</f>
        <v>20606.06</v>
      </c>
      <c r="S165" s="52" t="n">
        <f aca="false">R165*D165</f>
        <v>19818.908508</v>
      </c>
      <c r="T165" s="52"/>
      <c r="U165" s="82"/>
      <c r="V165" s="53" t="n">
        <f aca="false">U165+V164</f>
        <v>7247.82</v>
      </c>
      <c r="W165" s="53" t="n">
        <f aca="false">S165+V165</f>
        <v>27066.728508</v>
      </c>
      <c r="X165" s="1" t="n">
        <f aca="false">X164+B165</f>
        <v>25925</v>
      </c>
      <c r="Y165" s="51" t="n">
        <f aca="false">W165-X165</f>
        <v>1141.72850800001</v>
      </c>
      <c r="Z165" s="54" t="n">
        <f aca="false">W165/X165-1</f>
        <v>0.0440396724397305</v>
      </c>
      <c r="AA165" s="54" t="n">
        <f aca="false">S165/(X165-V165)-1</f>
        <v>0.0611295981513278</v>
      </c>
      <c r="AB165" s="55" t="n">
        <f aca="false">IF(E165-F165&lt;0,"达成",E165-F165)</f>
        <v>0.146833459259259</v>
      </c>
    </row>
    <row r="166" customFormat="false" ht="16" hidden="false" customHeight="false" outlineLevel="0" collapsed="false">
      <c r="A166" s="83" t="s">
        <v>712</v>
      </c>
      <c r="B166" s="0" t="n">
        <v>135</v>
      </c>
      <c r="C166" s="76" t="n">
        <v>137.08</v>
      </c>
      <c r="D166" s="77" t="n">
        <v>0.9843</v>
      </c>
      <c r="E166" s="46" t="n">
        <f aca="false">10%*Q166+13%</f>
        <v>0.22</v>
      </c>
      <c r="F166" s="38" t="n">
        <f aca="false">IF(G166="",($F$1*C166-B166)/B166,H166/B166)</f>
        <v>0.0486112296296298</v>
      </c>
      <c r="H166" s="78" t="n">
        <f aca="false">IF(G166="",$F$1*C166-B166,G166-B166)</f>
        <v>6.56251600000002</v>
      </c>
      <c r="I166" s="0" t="s">
        <v>95</v>
      </c>
      <c r="J166" s="47" t="s">
        <v>356</v>
      </c>
      <c r="K166" s="79" t="n">
        <f aca="false">DATE(MID(J166,1,4),MID(J166,5,2),MID(J166,7,2))</f>
        <v>43710</v>
      </c>
      <c r="L166" s="80" t="str">
        <f aca="true">IF(LEN(J166) &gt; 15,DATE(MID(J166,12,4),MID(J166,16,2),MID(J166,18,2)),TEXT(TODAY(),"yyyy/m/d"))</f>
        <v>2020/1/2</v>
      </c>
      <c r="M166" s="61" t="n">
        <f aca="false">(L166-K166+1)*B166</f>
        <v>16605</v>
      </c>
      <c r="N166" s="81" t="n">
        <f aca="false">H166/M166*365</f>
        <v>0.144252835892804</v>
      </c>
      <c r="O166" s="49" t="n">
        <f aca="false">D166*C166</f>
        <v>134.927844</v>
      </c>
      <c r="P166" s="49" t="n">
        <f aca="false">O166-B166</f>
        <v>-0.0721559999999784</v>
      </c>
      <c r="Q166" s="50" t="n">
        <f aca="false">B166/150</f>
        <v>0.9</v>
      </c>
      <c r="R166" s="51" t="n">
        <f aca="false">R165+C166-T166</f>
        <v>20743.14</v>
      </c>
      <c r="S166" s="52" t="n">
        <f aca="false">R166*D166</f>
        <v>20417.472702</v>
      </c>
      <c r="T166" s="52"/>
      <c r="U166" s="82"/>
      <c r="V166" s="53" t="n">
        <f aca="false">U166+V165</f>
        <v>7247.82</v>
      </c>
      <c r="W166" s="53" t="n">
        <f aca="false">S166+V166</f>
        <v>27665.292702</v>
      </c>
      <c r="X166" s="1" t="n">
        <f aca="false">X165+B166</f>
        <v>26060</v>
      </c>
      <c r="Y166" s="51" t="n">
        <f aca="false">W166-X166</f>
        <v>1605.29270200001</v>
      </c>
      <c r="Z166" s="54" t="n">
        <f aca="false">W166/X166-1</f>
        <v>0.0615998734458947</v>
      </c>
      <c r="AA166" s="54" t="n">
        <f aca="false">S166/(X166-V166)-1</f>
        <v>0.0853326250333568</v>
      </c>
      <c r="AB166" s="55" t="n">
        <f aca="false">IF(E166-F166&lt;0,"达成",E166-F166)</f>
        <v>0.17138877037037</v>
      </c>
    </row>
    <row r="167" customFormat="false" ht="16" hidden="false" customHeight="false" outlineLevel="0" collapsed="false">
      <c r="A167" s="83" t="s">
        <v>713</v>
      </c>
      <c r="B167" s="0" t="n">
        <v>135</v>
      </c>
      <c r="C167" s="76" t="n">
        <v>136.25</v>
      </c>
      <c r="D167" s="77" t="n">
        <v>0.9903</v>
      </c>
      <c r="E167" s="46" t="n">
        <f aca="false">10%*Q167+13%</f>
        <v>0.22</v>
      </c>
      <c r="F167" s="38" t="n">
        <f aca="false">IF(G167="",($F$1*C167-B167)/B167,H167/B167)</f>
        <v>0.0422620370370371</v>
      </c>
      <c r="H167" s="78" t="n">
        <f aca="false">IF(G167="",$F$1*C167-B167,G167-B167)</f>
        <v>5.705375</v>
      </c>
      <c r="I167" s="0" t="s">
        <v>95</v>
      </c>
      <c r="J167" s="47" t="s">
        <v>358</v>
      </c>
      <c r="K167" s="79" t="n">
        <f aca="false">DATE(MID(J167,1,4),MID(J167,5,2),MID(J167,7,2))</f>
        <v>43711</v>
      </c>
      <c r="L167" s="80" t="str">
        <f aca="true">IF(LEN(J167) &gt; 15,DATE(MID(J167,12,4),MID(J167,16,2),MID(J167,18,2)),TEXT(TODAY(),"yyyy/m/d"))</f>
        <v>2020/1/2</v>
      </c>
      <c r="M167" s="61" t="n">
        <f aca="false">(L167-K167+1)*B167</f>
        <v>16470</v>
      </c>
      <c r="N167" s="81" t="n">
        <f aca="false">H167/M167*365</f>
        <v>0.126439700971463</v>
      </c>
      <c r="O167" s="49" t="n">
        <f aca="false">D167*C167</f>
        <v>134.928375</v>
      </c>
      <c r="P167" s="49" t="n">
        <f aca="false">O167-B167</f>
        <v>-0.0716249999999832</v>
      </c>
      <c r="Q167" s="50" t="n">
        <f aca="false">B167/150</f>
        <v>0.9</v>
      </c>
      <c r="R167" s="51" t="n">
        <f aca="false">R166+C167-T167</f>
        <v>20879.39</v>
      </c>
      <c r="S167" s="52" t="n">
        <f aca="false">R167*D167</f>
        <v>20676.859917</v>
      </c>
      <c r="T167" s="52"/>
      <c r="U167" s="82"/>
      <c r="V167" s="53" t="n">
        <f aca="false">U167+V166</f>
        <v>7247.82</v>
      </c>
      <c r="W167" s="53" t="n">
        <f aca="false">S167+V167</f>
        <v>27924.679917</v>
      </c>
      <c r="X167" s="1" t="n">
        <f aca="false">X166+B167</f>
        <v>26195</v>
      </c>
      <c r="Y167" s="51" t="n">
        <f aca="false">W167-X167</f>
        <v>1729.67991700002</v>
      </c>
      <c r="Z167" s="54" t="n">
        <f aca="false">W167/X167-1</f>
        <v>0.0660309187631234</v>
      </c>
      <c r="AA167" s="54" t="n">
        <f aca="false">S167/(X167-V167)-1</f>
        <v>0.0912895701101704</v>
      </c>
      <c r="AB167" s="55" t="n">
        <f aca="false">IF(E167-F167&lt;0,"达成",E167-F167)</f>
        <v>0.177737962962963</v>
      </c>
    </row>
    <row r="168" customFormat="false" ht="16" hidden="false" customHeight="false" outlineLevel="0" collapsed="false">
      <c r="A168" s="83" t="s">
        <v>714</v>
      </c>
      <c r="B168" s="0" t="n">
        <v>135</v>
      </c>
      <c r="C168" s="76" t="n">
        <v>135.02</v>
      </c>
      <c r="D168" s="77" t="n">
        <v>0.9993</v>
      </c>
      <c r="E168" s="46" t="n">
        <f aca="false">10%*Q168+13%</f>
        <v>0.22</v>
      </c>
      <c r="F168" s="38" t="n">
        <f aca="false">IF(G168="",($F$1*C168-B168)/B168,H168/B168)</f>
        <v>0.0328529925925927</v>
      </c>
      <c r="H168" s="78" t="n">
        <f aca="false">IF(G168="",$F$1*C168-B168,G168-B168)</f>
        <v>4.43515400000001</v>
      </c>
      <c r="I168" s="0" t="s">
        <v>95</v>
      </c>
      <c r="J168" s="47" t="s">
        <v>360</v>
      </c>
      <c r="K168" s="79" t="n">
        <f aca="false">DATE(MID(J168,1,4),MID(J168,5,2),MID(J168,7,2))</f>
        <v>43712</v>
      </c>
      <c r="L168" s="80" t="str">
        <f aca="true">IF(LEN(J168) &gt; 15,DATE(MID(J168,12,4),MID(J168,16,2),MID(J168,18,2)),TEXT(TODAY(),"yyyy/m/d"))</f>
        <v>2020/1/2</v>
      </c>
      <c r="M168" s="61" t="n">
        <f aca="false">(L168-K168+1)*B168</f>
        <v>16335</v>
      </c>
      <c r="N168" s="81" t="n">
        <f aca="false">H168/M168*365</f>
        <v>0.0991020024487299</v>
      </c>
      <c r="O168" s="49" t="n">
        <f aca="false">D168*C168</f>
        <v>134.925486</v>
      </c>
      <c r="P168" s="49" t="n">
        <f aca="false">O168-B168</f>
        <v>-0.0745139999999935</v>
      </c>
      <c r="Q168" s="50" t="n">
        <f aca="false">B168/150</f>
        <v>0.9</v>
      </c>
      <c r="R168" s="51" t="n">
        <f aca="false">R167+C168-T168</f>
        <v>21014.41</v>
      </c>
      <c r="S168" s="52" t="n">
        <f aca="false">R168*D168</f>
        <v>20999.699913</v>
      </c>
      <c r="T168" s="52"/>
      <c r="U168" s="82"/>
      <c r="V168" s="53" t="n">
        <f aca="false">U168+V167</f>
        <v>7247.82</v>
      </c>
      <c r="W168" s="53" t="n">
        <f aca="false">S168+V168</f>
        <v>28247.519913</v>
      </c>
      <c r="X168" s="1" t="n">
        <f aca="false">X167+B168</f>
        <v>26330</v>
      </c>
      <c r="Y168" s="51" t="n">
        <f aca="false">W168-X168</f>
        <v>1917.51991300001</v>
      </c>
      <c r="Z168" s="54" t="n">
        <f aca="false">W168/X168-1</f>
        <v>0.0728264304215729</v>
      </c>
      <c r="AA168" s="54" t="n">
        <f aca="false">S168/(X168-V168)-1</f>
        <v>0.100487465949908</v>
      </c>
      <c r="AB168" s="55" t="n">
        <f aca="false">IF(E168-F168&lt;0,"达成",E168-F168)</f>
        <v>0.187147007407407</v>
      </c>
    </row>
    <row r="169" customFormat="false" ht="16" hidden="false" customHeight="false" outlineLevel="0" collapsed="false">
      <c r="A169" s="83" t="s">
        <v>715</v>
      </c>
      <c r="B169" s="0" t="n">
        <v>135</v>
      </c>
      <c r="C169" s="76" t="n">
        <v>133.81</v>
      </c>
      <c r="D169" s="77" t="n">
        <v>1.0084</v>
      </c>
      <c r="E169" s="46" t="n">
        <f aca="false">10%*Q169+13%</f>
        <v>0.22</v>
      </c>
      <c r="F169" s="38" t="n">
        <f aca="false">IF(G169="",($F$1*C169-B169)/B169,H169/B169)</f>
        <v>0.0235969407407407</v>
      </c>
      <c r="H169" s="78" t="n">
        <f aca="false">IF(G169="",$F$1*C169-B169,G169-B169)</f>
        <v>3.185587</v>
      </c>
      <c r="I169" s="0" t="s">
        <v>95</v>
      </c>
      <c r="J169" s="47" t="s">
        <v>362</v>
      </c>
      <c r="K169" s="79" t="n">
        <f aca="false">DATE(MID(J169,1,4),MID(J169,5,2),MID(J169,7,2))</f>
        <v>43713</v>
      </c>
      <c r="L169" s="80" t="str">
        <f aca="true">IF(LEN(J169) &gt; 15,DATE(MID(J169,12,4),MID(J169,16,2),MID(J169,18,2)),TEXT(TODAY(),"yyyy/m/d"))</f>
        <v>2020/1/2</v>
      </c>
      <c r="M169" s="61" t="n">
        <f aca="false">(L169-K169+1)*B169</f>
        <v>16200</v>
      </c>
      <c r="N169" s="81" t="n">
        <f aca="false">H169/M169*365</f>
        <v>0.0717740280864197</v>
      </c>
      <c r="O169" s="49" t="n">
        <f aca="false">D169*C169</f>
        <v>134.934004</v>
      </c>
      <c r="P169" s="49" t="n">
        <f aca="false">O169-B169</f>
        <v>-0.0659960000000126</v>
      </c>
      <c r="Q169" s="50" t="n">
        <f aca="false">B169/150</f>
        <v>0.9</v>
      </c>
      <c r="R169" s="51" t="n">
        <f aca="false">R168+C169-T169</f>
        <v>21148.22</v>
      </c>
      <c r="S169" s="52" t="n">
        <f aca="false">R169*D169</f>
        <v>21325.865048</v>
      </c>
      <c r="T169" s="52"/>
      <c r="U169" s="82"/>
      <c r="V169" s="53" t="n">
        <f aca="false">U169+V168</f>
        <v>7247.82</v>
      </c>
      <c r="W169" s="53" t="n">
        <f aca="false">S169+V169</f>
        <v>28573.685048</v>
      </c>
      <c r="X169" s="1" t="n">
        <f aca="false">X168+B169</f>
        <v>26465</v>
      </c>
      <c r="Y169" s="51" t="n">
        <f aca="false">W169-X169</f>
        <v>2108.68504800001</v>
      </c>
      <c r="Z169" s="54" t="n">
        <f aca="false">W169/X169-1</f>
        <v>0.0796782561118463</v>
      </c>
      <c r="AA169" s="54" t="n">
        <f aca="false">S169/(X169-V169)-1</f>
        <v>0.109729161510691</v>
      </c>
      <c r="AB169" s="55" t="n">
        <f aca="false">IF(E169-F169&lt;0,"达成",E169-F169)</f>
        <v>0.196403059259259</v>
      </c>
    </row>
    <row r="170" customFormat="false" ht="16" hidden="false" customHeight="false" outlineLevel="0" collapsed="false">
      <c r="A170" s="83" t="s">
        <v>716</v>
      </c>
      <c r="B170" s="0" t="n">
        <v>135</v>
      </c>
      <c r="C170" s="76" t="n">
        <v>133.38</v>
      </c>
      <c r="D170" s="77" t="n">
        <v>1.0116</v>
      </c>
      <c r="E170" s="46" t="n">
        <f aca="false">10%*Q170+13%</f>
        <v>0.22</v>
      </c>
      <c r="F170" s="38" t="n">
        <f aca="false">IF(G170="",($F$1*C170-B170)/B170,H170/B170)</f>
        <v>0.0203075999999999</v>
      </c>
      <c r="H170" s="78" t="n">
        <f aca="false">IF(G170="",$F$1*C170-B170,G170-B170)</f>
        <v>2.74152599999999</v>
      </c>
      <c r="I170" s="0" t="s">
        <v>95</v>
      </c>
      <c r="J170" s="47" t="s">
        <v>364</v>
      </c>
      <c r="K170" s="79" t="n">
        <f aca="false">DATE(MID(J170,1,4),MID(J170,5,2),MID(J170,7,2))</f>
        <v>43714</v>
      </c>
      <c r="L170" s="80" t="str">
        <f aca="true">IF(LEN(J170) &gt; 15,DATE(MID(J170,12,4),MID(J170,16,2),MID(J170,18,2)),TEXT(TODAY(),"yyyy/m/d"))</f>
        <v>2020/1/2</v>
      </c>
      <c r="M170" s="61" t="n">
        <f aca="false">(L170-K170+1)*B170</f>
        <v>16065</v>
      </c>
      <c r="N170" s="81" t="n">
        <f aca="false">H170/M170*365</f>
        <v>0.0622880168067225</v>
      </c>
      <c r="O170" s="49" t="n">
        <f aca="false">D170*C170</f>
        <v>134.927208</v>
      </c>
      <c r="P170" s="49" t="n">
        <f aca="false">O170-B170</f>
        <v>-0.0727919999999926</v>
      </c>
      <c r="Q170" s="50" t="n">
        <f aca="false">B170/150</f>
        <v>0.9</v>
      </c>
      <c r="R170" s="51" t="n">
        <f aca="false">R169+C170-T170</f>
        <v>21281.6</v>
      </c>
      <c r="S170" s="52" t="n">
        <f aca="false">R170*D170</f>
        <v>21528.46656</v>
      </c>
      <c r="T170" s="52"/>
      <c r="U170" s="82"/>
      <c r="V170" s="53" t="n">
        <f aca="false">U170+V169</f>
        <v>7247.82</v>
      </c>
      <c r="W170" s="53" t="n">
        <f aca="false">S170+V170</f>
        <v>28776.28656</v>
      </c>
      <c r="X170" s="1" t="n">
        <f aca="false">X169+B170</f>
        <v>26600</v>
      </c>
      <c r="Y170" s="51" t="n">
        <f aca="false">W170-X170</f>
        <v>2176.28656000002</v>
      </c>
      <c r="Z170" s="54" t="n">
        <f aca="false">W170/X170-1</f>
        <v>0.0818152842105271</v>
      </c>
      <c r="AA170" s="54" t="n">
        <f aca="false">S170/(X170-V170)-1</f>
        <v>0.112456920098925</v>
      </c>
      <c r="AB170" s="55" t="n">
        <f aca="false">IF(E170-F170&lt;0,"达成",E170-F170)</f>
        <v>0.1996924</v>
      </c>
    </row>
    <row r="171" customFormat="false" ht="16" hidden="false" customHeight="false" outlineLevel="0" collapsed="false">
      <c r="A171" s="83" t="s">
        <v>717</v>
      </c>
      <c r="B171" s="0" t="n">
        <v>135</v>
      </c>
      <c r="C171" s="76" t="n">
        <v>130.83</v>
      </c>
      <c r="D171" s="77" t="n">
        <v>1.0313</v>
      </c>
      <c r="E171" s="46" t="n">
        <f aca="false">10%*Q171+13%</f>
        <v>0.22</v>
      </c>
      <c r="F171" s="38" t="n">
        <f aca="false">IF(G171="",($F$1*C171-B171)/B171,H171/B171)</f>
        <v>0.000801044444444575</v>
      </c>
      <c r="H171" s="78" t="n">
        <f aca="false">IF(G171="",$F$1*C171-B171,G171-B171)</f>
        <v>0.108141000000018</v>
      </c>
      <c r="I171" s="0" t="s">
        <v>95</v>
      </c>
      <c r="J171" s="47" t="s">
        <v>366</v>
      </c>
      <c r="K171" s="79" t="n">
        <f aca="false">DATE(MID(J171,1,4),MID(J171,5,2),MID(J171,7,2))</f>
        <v>43717</v>
      </c>
      <c r="L171" s="80" t="str">
        <f aca="true">IF(LEN(J171) &gt; 15,DATE(MID(J171,12,4),MID(J171,16,2),MID(J171,18,2)),TEXT(TODAY(),"yyyy/m/d"))</f>
        <v>2020/1/2</v>
      </c>
      <c r="M171" s="61" t="n">
        <f aca="false">(L171-K171+1)*B171</f>
        <v>15660</v>
      </c>
      <c r="N171" s="81" t="n">
        <f aca="false">H171/M171*365</f>
        <v>0.0025205277777782</v>
      </c>
      <c r="O171" s="49" t="n">
        <f aca="false">D171*C171</f>
        <v>134.924979</v>
      </c>
      <c r="P171" s="49" t="n">
        <f aca="false">O171-B171</f>
        <v>-0.075020999999964</v>
      </c>
      <c r="Q171" s="50" t="n">
        <f aca="false">B171/150</f>
        <v>0.9</v>
      </c>
      <c r="R171" s="51" t="n">
        <f aca="false">R170+C171-T171</f>
        <v>21412.43</v>
      </c>
      <c r="S171" s="52" t="n">
        <f aca="false">R171*D171</f>
        <v>22082.639059</v>
      </c>
      <c r="T171" s="52"/>
      <c r="U171" s="82"/>
      <c r="V171" s="53" t="n">
        <f aca="false">U171+V170</f>
        <v>7247.82</v>
      </c>
      <c r="W171" s="53" t="n">
        <f aca="false">S171+V171</f>
        <v>29330.459059</v>
      </c>
      <c r="X171" s="1" t="n">
        <f aca="false">X170+B171</f>
        <v>26735</v>
      </c>
      <c r="Y171" s="51" t="n">
        <f aca="false">W171-X171</f>
        <v>2595.45905900002</v>
      </c>
      <c r="Z171" s="54" t="n">
        <f aca="false">W171/X171-1</f>
        <v>0.0970809447914727</v>
      </c>
      <c r="AA171" s="54" t="n">
        <f aca="false">S171/(X171-V171)-1</f>
        <v>0.133188027154264</v>
      </c>
      <c r="AB171" s="55" t="n">
        <f aca="false">IF(E171-F171&lt;0,"达成",E171-F171)</f>
        <v>0.219198955555555</v>
      </c>
    </row>
    <row r="172" customFormat="false" ht="16" hidden="false" customHeight="false" outlineLevel="0" collapsed="false">
      <c r="A172" s="83" t="s">
        <v>718</v>
      </c>
      <c r="B172" s="0" t="n">
        <v>135</v>
      </c>
      <c r="C172" s="76" t="n">
        <v>131.24</v>
      </c>
      <c r="D172" s="77" t="n">
        <v>1.0281</v>
      </c>
      <c r="E172" s="46" t="n">
        <f aca="false">10%*Q172+13%</f>
        <v>0.22</v>
      </c>
      <c r="F172" s="38" t="n">
        <f aca="false">IF(G172="",($F$1*C172-B172)/B172,H172/B172)</f>
        <v>0.0039373925925927</v>
      </c>
      <c r="H172" s="78" t="n">
        <f aca="false">IF(G172="",$F$1*C172-B172,G172-B172)</f>
        <v>0.531548000000015</v>
      </c>
      <c r="I172" s="0" t="s">
        <v>95</v>
      </c>
      <c r="J172" s="47" t="s">
        <v>368</v>
      </c>
      <c r="K172" s="79" t="n">
        <f aca="false">DATE(MID(J172,1,4),MID(J172,5,2),MID(J172,7,2))</f>
        <v>43718</v>
      </c>
      <c r="L172" s="80" t="str">
        <f aca="true">IF(LEN(J172) &gt; 15,DATE(MID(J172,12,4),MID(J172,16,2),MID(J172,18,2)),TEXT(TODAY(),"yyyy/m/d"))</f>
        <v>2020/1/2</v>
      </c>
      <c r="M172" s="61" t="n">
        <f aca="false">(L172-K172+1)*B172</f>
        <v>15525</v>
      </c>
      <c r="N172" s="81" t="n">
        <f aca="false">H172/M172*365</f>
        <v>0.0124969417069247</v>
      </c>
      <c r="O172" s="49" t="n">
        <f aca="false">D172*C172</f>
        <v>134.927844</v>
      </c>
      <c r="P172" s="49" t="n">
        <f aca="false">O172-B172</f>
        <v>-0.0721559999999784</v>
      </c>
      <c r="Q172" s="50" t="n">
        <f aca="false">B172/150</f>
        <v>0.9</v>
      </c>
      <c r="R172" s="51" t="n">
        <f aca="false">R171+C172-T172</f>
        <v>21543.67</v>
      </c>
      <c r="S172" s="52" t="n">
        <f aca="false">R172*D172</f>
        <v>22149.047127</v>
      </c>
      <c r="T172" s="52"/>
      <c r="U172" s="82"/>
      <c r="V172" s="53" t="n">
        <f aca="false">U172+V171</f>
        <v>7247.82</v>
      </c>
      <c r="W172" s="53" t="n">
        <f aca="false">S172+V172</f>
        <v>29396.867127</v>
      </c>
      <c r="X172" s="1" t="n">
        <f aca="false">X171+B172</f>
        <v>26870</v>
      </c>
      <c r="Y172" s="51" t="n">
        <f aca="false">W172-X172</f>
        <v>2526.86712700002</v>
      </c>
      <c r="Z172" s="54" t="n">
        <f aca="false">W172/X172-1</f>
        <v>0.0940404587644219</v>
      </c>
      <c r="AA172" s="54" t="n">
        <f aca="false">S172/(X172-V172)-1</f>
        <v>0.128776064993799</v>
      </c>
      <c r="AB172" s="55" t="n">
        <f aca="false">IF(E172-F172&lt;0,"达成",E172-F172)</f>
        <v>0.216062607407407</v>
      </c>
    </row>
    <row r="173" customFormat="false" ht="16" hidden="false" customHeight="false" outlineLevel="0" collapsed="false">
      <c r="A173" s="83" t="s">
        <v>719</v>
      </c>
      <c r="B173" s="0" t="n">
        <v>135</v>
      </c>
      <c r="C173" s="76" t="n">
        <v>131.9</v>
      </c>
      <c r="D173" s="77" t="n">
        <v>1.023</v>
      </c>
      <c r="E173" s="46" t="n">
        <f aca="false">10%*Q173+13%</f>
        <v>0.22</v>
      </c>
      <c r="F173" s="38" t="n">
        <f aca="false">IF(G173="",($F$1*C173-B173)/B173,H173/B173)</f>
        <v>0.0089861481481482</v>
      </c>
      <c r="H173" s="78" t="n">
        <f aca="false">IF(G173="",$F$1*C173-B173,G173-B173)</f>
        <v>1.21313000000001</v>
      </c>
      <c r="I173" s="0" t="s">
        <v>95</v>
      </c>
      <c r="J173" s="47" t="s">
        <v>370</v>
      </c>
      <c r="K173" s="79" t="n">
        <f aca="false">DATE(MID(J173,1,4),MID(J173,5,2),MID(J173,7,2))</f>
        <v>43719</v>
      </c>
      <c r="L173" s="80" t="str">
        <f aca="true">IF(LEN(J173) &gt; 15,DATE(MID(J173,12,4),MID(J173,16,2),MID(J173,18,2)),TEXT(TODAY(),"yyyy/m/d"))</f>
        <v>2020/1/2</v>
      </c>
      <c r="M173" s="61" t="n">
        <f aca="false">(L173-K173+1)*B173</f>
        <v>15390</v>
      </c>
      <c r="N173" s="81" t="n">
        <f aca="false">H173/M173*365</f>
        <v>0.028771439246264</v>
      </c>
      <c r="O173" s="49" t="n">
        <f aca="false">D173*C173</f>
        <v>134.9337</v>
      </c>
      <c r="P173" s="49" t="n">
        <f aca="false">O173-B173</f>
        <v>-0.0663000000000125</v>
      </c>
      <c r="Q173" s="50" t="n">
        <f aca="false">B173/150</f>
        <v>0.9</v>
      </c>
      <c r="R173" s="51" t="n">
        <f aca="false">R172+C173-T173</f>
        <v>21675.57</v>
      </c>
      <c r="S173" s="52" t="n">
        <f aca="false">R173*D173</f>
        <v>22174.10811</v>
      </c>
      <c r="T173" s="52"/>
      <c r="U173" s="82"/>
      <c r="V173" s="53" t="n">
        <f aca="false">U173+V172</f>
        <v>7247.82</v>
      </c>
      <c r="W173" s="53" t="n">
        <f aca="false">S173+V173</f>
        <v>29421.92811</v>
      </c>
      <c r="X173" s="1" t="n">
        <f aca="false">X172+B173</f>
        <v>27005</v>
      </c>
      <c r="Y173" s="51" t="n">
        <f aca="false">W173-X173</f>
        <v>2416.92811000002</v>
      </c>
      <c r="Z173" s="54" t="n">
        <f aca="false">W173/X173-1</f>
        <v>0.0894992819848184</v>
      </c>
      <c r="AA173" s="54" t="n">
        <f aca="false">S173/(X173-V173)-1</f>
        <v>0.122331633866777</v>
      </c>
      <c r="AB173" s="55" t="n">
        <f aca="false">IF(E173-F173&lt;0,"达成",E173-F173)</f>
        <v>0.211013851851852</v>
      </c>
    </row>
    <row r="174" customFormat="false" ht="16" hidden="false" customHeight="false" outlineLevel="0" collapsed="false">
      <c r="A174" s="83" t="s">
        <v>720</v>
      </c>
      <c r="B174" s="0" t="n">
        <v>135</v>
      </c>
      <c r="C174" s="76" t="n">
        <v>131.28</v>
      </c>
      <c r="D174" s="77" t="n">
        <v>1.0278</v>
      </c>
      <c r="E174" s="46" t="n">
        <f aca="false">10%*Q174+13%</f>
        <v>0.22</v>
      </c>
      <c r="F174" s="38" t="n">
        <f aca="false">IF(G174="",($F$1*C174-B174)/B174,H174/B174)</f>
        <v>0.00424337777777779</v>
      </c>
      <c r="H174" s="78" t="n">
        <f aca="false">IF(G174="",$F$1*C174-B174,G174-B174)</f>
        <v>0.572856000000002</v>
      </c>
      <c r="I174" s="0" t="s">
        <v>95</v>
      </c>
      <c r="J174" s="47" t="s">
        <v>372</v>
      </c>
      <c r="K174" s="79" t="n">
        <f aca="false">DATE(MID(J174,1,4),MID(J174,5,2),MID(J174,7,2))</f>
        <v>43720</v>
      </c>
      <c r="L174" s="80" t="str">
        <f aca="true">IF(LEN(J174) &gt; 15,DATE(MID(J174,12,4),MID(J174,16,2),MID(J174,18,2)),TEXT(TODAY(),"yyyy/m/d"))</f>
        <v>2020/1/2</v>
      </c>
      <c r="M174" s="61" t="n">
        <f aca="false">(L174-K174+1)*B174</f>
        <v>15255</v>
      </c>
      <c r="N174" s="81" t="n">
        <f aca="false">H174/M174*365</f>
        <v>0.0137064857423796</v>
      </c>
      <c r="O174" s="49" t="n">
        <f aca="false">D174*C174</f>
        <v>134.929584</v>
      </c>
      <c r="P174" s="49" t="n">
        <f aca="false">O174-B174</f>
        <v>-0.0704159999999945</v>
      </c>
      <c r="Q174" s="50" t="n">
        <f aca="false">B174/150</f>
        <v>0.9</v>
      </c>
      <c r="R174" s="51" t="n">
        <f aca="false">R173+C174-T174</f>
        <v>21806.85</v>
      </c>
      <c r="S174" s="52" t="n">
        <f aca="false">R174*D174</f>
        <v>22413.08043</v>
      </c>
      <c r="T174" s="52"/>
      <c r="U174" s="82"/>
      <c r="V174" s="53" t="n">
        <f aca="false">U174+V173</f>
        <v>7247.82</v>
      </c>
      <c r="W174" s="53" t="n">
        <f aca="false">S174+V174</f>
        <v>29660.90043</v>
      </c>
      <c r="X174" s="1" t="n">
        <f aca="false">X173+B174</f>
        <v>27140</v>
      </c>
      <c r="Y174" s="51" t="n">
        <f aca="false">W174-X174</f>
        <v>2520.90043000002</v>
      </c>
      <c r="Z174" s="54" t="n">
        <f aca="false">W174/X174-1</f>
        <v>0.092885056374356</v>
      </c>
      <c r="AA174" s="54" t="n">
        <f aca="false">S174/(X174-V174)-1</f>
        <v>0.12672821329789</v>
      </c>
      <c r="AB174" s="55" t="n">
        <f aca="false">IF(E174-F174&lt;0,"达成",E174-F174)</f>
        <v>0.215756622222222</v>
      </c>
    </row>
    <row r="175" customFormat="false" ht="16" hidden="false" customHeight="false" outlineLevel="0" collapsed="false">
      <c r="A175" s="83" t="s">
        <v>721</v>
      </c>
      <c r="B175" s="0" t="n">
        <v>135</v>
      </c>
      <c r="C175" s="76" t="n">
        <v>131.15</v>
      </c>
      <c r="D175" s="77" t="n">
        <v>1.0288</v>
      </c>
      <c r="E175" s="46" t="n">
        <f aca="false">10%*Q175+13%</f>
        <v>0.22</v>
      </c>
      <c r="F175" s="38" t="n">
        <f aca="false">IF(G175="",($F$1*C175-B175)/B175,H175/B175)</f>
        <v>0.00324892592592589</v>
      </c>
      <c r="H175" s="78" t="n">
        <f aca="false">IF(G175="",$F$1*C175-B175,G175-B175)</f>
        <v>0.438604999999996</v>
      </c>
      <c r="I175" s="0" t="s">
        <v>95</v>
      </c>
      <c r="J175" s="47" t="s">
        <v>374</v>
      </c>
      <c r="K175" s="79" t="n">
        <f aca="false">DATE(MID(J175,1,4),MID(J175,5,2),MID(J175,7,2))</f>
        <v>43724</v>
      </c>
      <c r="L175" s="80" t="str">
        <f aca="true">IF(LEN(J175) &gt; 15,DATE(MID(J175,12,4),MID(J175,16,2),MID(J175,18,2)),TEXT(TODAY(),"yyyy/m/d"))</f>
        <v>2020/1/2</v>
      </c>
      <c r="M175" s="61" t="n">
        <f aca="false">(L175-K175+1)*B175</f>
        <v>14715</v>
      </c>
      <c r="N175" s="81" t="n">
        <f aca="false">H175/M175*365</f>
        <v>0.0108794308528711</v>
      </c>
      <c r="O175" s="49" t="n">
        <f aca="false">D175*C175</f>
        <v>134.92712</v>
      </c>
      <c r="P175" s="49" t="n">
        <f aca="false">O175-B175</f>
        <v>-0.0728799999999978</v>
      </c>
      <c r="Q175" s="50" t="n">
        <f aca="false">B175/150</f>
        <v>0.9</v>
      </c>
      <c r="R175" s="51" t="n">
        <f aca="false">R174+C175-T175</f>
        <v>21938</v>
      </c>
      <c r="S175" s="52" t="n">
        <f aca="false">R175*D175</f>
        <v>22569.8144</v>
      </c>
      <c r="T175" s="52"/>
      <c r="U175" s="82"/>
      <c r="V175" s="53" t="n">
        <f aca="false">U175+V174</f>
        <v>7247.82</v>
      </c>
      <c r="W175" s="53" t="n">
        <f aca="false">S175+V175</f>
        <v>29817.6344</v>
      </c>
      <c r="X175" s="1" t="n">
        <f aca="false">X174+B175</f>
        <v>27275</v>
      </c>
      <c r="Y175" s="51" t="n">
        <f aca="false">W175-X175</f>
        <v>2542.63440000002</v>
      </c>
      <c r="Z175" s="54" t="n">
        <f aca="false">W175/X175-1</f>
        <v>0.0932221594867102</v>
      </c>
      <c r="AA175" s="54" t="n">
        <f aca="false">S175/(X175-V175)-1</f>
        <v>0.126959182471023</v>
      </c>
      <c r="AB175" s="55" t="n">
        <f aca="false">IF(E175-F175&lt;0,"达成",E175-F175)</f>
        <v>0.216751074074074</v>
      </c>
    </row>
    <row r="176" customFormat="false" ht="16" hidden="false" customHeight="false" outlineLevel="0" collapsed="false">
      <c r="A176" s="83" t="s">
        <v>722</v>
      </c>
      <c r="B176" s="0" t="n">
        <v>135</v>
      </c>
      <c r="C176" s="76" t="n">
        <v>133.78</v>
      </c>
      <c r="D176" s="77" t="n">
        <v>1.0086</v>
      </c>
      <c r="E176" s="46" t="n">
        <f aca="false">10%*Q176+13%</f>
        <v>0.22</v>
      </c>
      <c r="F176" s="38" t="n">
        <f aca="false">IF(G176="",($F$1*C176-B176)/B176,H176/B176)</f>
        <v>0.0233674518518519</v>
      </c>
      <c r="H176" s="78" t="n">
        <f aca="false">IF(G176="",$F$1*C176-B176,G176-B176)</f>
        <v>3.154606</v>
      </c>
      <c r="I176" s="0" t="s">
        <v>95</v>
      </c>
      <c r="J176" s="47" t="s">
        <v>376</v>
      </c>
      <c r="K176" s="79" t="n">
        <f aca="false">DATE(MID(J176,1,4),MID(J176,5,2),MID(J176,7,2))</f>
        <v>43725</v>
      </c>
      <c r="L176" s="80" t="str">
        <f aca="true">IF(LEN(J176) &gt; 15,DATE(MID(J176,12,4),MID(J176,16,2),MID(J176,18,2)),TEXT(TODAY(),"yyyy/m/d"))</f>
        <v>2020/1/2</v>
      </c>
      <c r="M176" s="61" t="n">
        <f aca="false">(L176-K176+1)*B176</f>
        <v>14580</v>
      </c>
      <c r="N176" s="81" t="n">
        <f aca="false">H176/M176*365</f>
        <v>0.0789733326474623</v>
      </c>
      <c r="O176" s="49" t="n">
        <f aca="false">D176*C176</f>
        <v>134.930508</v>
      </c>
      <c r="P176" s="49" t="n">
        <f aca="false">O176-B176</f>
        <v>-0.0694919999999968</v>
      </c>
      <c r="Q176" s="50" t="n">
        <f aca="false">B176/150</f>
        <v>0.9</v>
      </c>
      <c r="R176" s="51" t="n">
        <f aca="false">R175+C176-T176</f>
        <v>22071.78</v>
      </c>
      <c r="S176" s="52" t="n">
        <f aca="false">R176*D176</f>
        <v>22261.597308</v>
      </c>
      <c r="T176" s="52"/>
      <c r="U176" s="82"/>
      <c r="V176" s="53" t="n">
        <f aca="false">U176+V175</f>
        <v>7247.82</v>
      </c>
      <c r="W176" s="53" t="n">
        <f aca="false">S176+V176</f>
        <v>29509.417308</v>
      </c>
      <c r="X176" s="1" t="n">
        <f aca="false">X175+B176</f>
        <v>27410</v>
      </c>
      <c r="Y176" s="51" t="n">
        <f aca="false">W176-X176</f>
        <v>2099.41730800002</v>
      </c>
      <c r="Z176" s="54" t="n">
        <f aca="false">W176/X176-1</f>
        <v>0.076593115943087</v>
      </c>
      <c r="AA176" s="54" t="n">
        <f aca="false">S176/(X176-V176)-1</f>
        <v>0.104126503582451</v>
      </c>
      <c r="AB176" s="55" t="n">
        <f aca="false">IF(E176-F176&lt;0,"达成",E176-F176)</f>
        <v>0.196632548148148</v>
      </c>
    </row>
    <row r="177" customFormat="false" ht="16" hidden="false" customHeight="false" outlineLevel="0" collapsed="false">
      <c r="A177" s="83" t="s">
        <v>723</v>
      </c>
      <c r="B177" s="0" t="n">
        <v>135</v>
      </c>
      <c r="C177" s="76" t="n">
        <v>133.77</v>
      </c>
      <c r="D177" s="77" t="n">
        <v>1.0087</v>
      </c>
      <c r="E177" s="46" t="n">
        <f aca="false">10%*Q177+13%</f>
        <v>0.22</v>
      </c>
      <c r="F177" s="38" t="n">
        <f aca="false">IF(G177="",($F$1*C177-B177)/B177,H177/B177)</f>
        <v>0.0232909555555556</v>
      </c>
      <c r="H177" s="78" t="n">
        <f aca="false">IF(G177="",$F$1*C177-B177,G177-B177)</f>
        <v>3.14427900000001</v>
      </c>
      <c r="I177" s="0" t="s">
        <v>95</v>
      </c>
      <c r="J177" s="47" t="s">
        <v>378</v>
      </c>
      <c r="K177" s="79" t="n">
        <f aca="false">DATE(MID(J177,1,4),MID(J177,5,2),MID(J177,7,2))</f>
        <v>43726</v>
      </c>
      <c r="L177" s="80" t="str">
        <f aca="true">IF(LEN(J177) &gt; 15,DATE(MID(J177,12,4),MID(J177,16,2),MID(J177,18,2)),TEXT(TODAY(),"yyyy/m/d"))</f>
        <v>2020/1/2</v>
      </c>
      <c r="M177" s="61" t="n">
        <f aca="false">(L177-K177+1)*B177</f>
        <v>14445</v>
      </c>
      <c r="N177" s="81" t="n">
        <f aca="false">H177/M177*365</f>
        <v>0.0794504558670823</v>
      </c>
      <c r="O177" s="49" t="n">
        <f aca="false">D177*C177</f>
        <v>134.933799</v>
      </c>
      <c r="P177" s="49" t="n">
        <f aca="false">O177-B177</f>
        <v>-0.0662010000000066</v>
      </c>
      <c r="Q177" s="50" t="n">
        <f aca="false">B177/150</f>
        <v>0.9</v>
      </c>
      <c r="R177" s="51" t="n">
        <f aca="false">R176+C177-T177</f>
        <v>22205.55</v>
      </c>
      <c r="S177" s="52" t="n">
        <f aca="false">R177*D177</f>
        <v>22398.738285</v>
      </c>
      <c r="T177" s="52"/>
      <c r="U177" s="82"/>
      <c r="V177" s="53" t="n">
        <f aca="false">U177+V176</f>
        <v>7247.82</v>
      </c>
      <c r="W177" s="53" t="n">
        <f aca="false">S177+V177</f>
        <v>29646.558285</v>
      </c>
      <c r="X177" s="1" t="n">
        <f aca="false">X176+B177</f>
        <v>27545</v>
      </c>
      <c r="Y177" s="51" t="n">
        <f aca="false">W177-X177</f>
        <v>2101.55828500002</v>
      </c>
      <c r="Z177" s="54" t="n">
        <f aca="false">W177/X177-1</f>
        <v>0.0762954541659111</v>
      </c>
      <c r="AA177" s="54" t="n">
        <f aca="false">S177/(X177-V177)-1</f>
        <v>0.103539421978818</v>
      </c>
      <c r="AB177" s="55" t="n">
        <f aca="false">IF(E177-F177&lt;0,"达成",E177-F177)</f>
        <v>0.196709044444444</v>
      </c>
    </row>
    <row r="178" customFormat="false" ht="16" hidden="false" customHeight="false" outlineLevel="0" collapsed="false">
      <c r="A178" s="83" t="s">
        <v>724</v>
      </c>
      <c r="B178" s="0" t="n">
        <v>135</v>
      </c>
      <c r="C178" s="76" t="n">
        <v>132.6</v>
      </c>
      <c r="D178" s="77" t="n">
        <v>1.0176</v>
      </c>
      <c r="E178" s="46" t="n">
        <f aca="false">10%*Q178+13%</f>
        <v>0.22</v>
      </c>
      <c r="F178" s="38" t="n">
        <f aca="false">IF(G178="",($F$1*C178-B178)/B178,H178/B178)</f>
        <v>0.0143408888888888</v>
      </c>
      <c r="H178" s="78" t="n">
        <f aca="false">IF(G178="",$F$1*C178-B178,G178-B178)</f>
        <v>1.93601999999999</v>
      </c>
      <c r="I178" s="0" t="s">
        <v>95</v>
      </c>
      <c r="J178" s="47" t="s">
        <v>380</v>
      </c>
      <c r="K178" s="79" t="n">
        <f aca="false">DATE(MID(J178,1,4),MID(J178,5,2),MID(J178,7,2))</f>
        <v>43727</v>
      </c>
      <c r="L178" s="80" t="str">
        <f aca="true">IF(LEN(J178) &gt; 15,DATE(MID(J178,12,4),MID(J178,16,2),MID(J178,18,2)),TEXT(TODAY(),"yyyy/m/d"))</f>
        <v>2020/1/2</v>
      </c>
      <c r="M178" s="61" t="n">
        <f aca="false">(L178-K178+1)*B178</f>
        <v>14310</v>
      </c>
      <c r="N178" s="81" t="n">
        <f aca="false">H178/M178*365</f>
        <v>0.0493813626834379</v>
      </c>
      <c r="O178" s="49" t="n">
        <f aca="false">D178*C178</f>
        <v>134.93376</v>
      </c>
      <c r="P178" s="49" t="n">
        <f aca="false">O178-B178</f>
        <v>-0.0662399999999934</v>
      </c>
      <c r="Q178" s="50" t="n">
        <f aca="false">B178/150</f>
        <v>0.9</v>
      </c>
      <c r="R178" s="51" t="n">
        <f aca="false">R177+C178-T178</f>
        <v>22338.15</v>
      </c>
      <c r="S178" s="52" t="n">
        <f aca="false">R178*D178</f>
        <v>22731.30144</v>
      </c>
      <c r="T178" s="52"/>
      <c r="U178" s="82"/>
      <c r="V178" s="53" t="n">
        <f aca="false">U178+V177</f>
        <v>7247.82</v>
      </c>
      <c r="W178" s="53" t="n">
        <f aca="false">S178+V178</f>
        <v>29979.12144</v>
      </c>
      <c r="X178" s="1" t="n">
        <f aca="false">X177+B178</f>
        <v>27680</v>
      </c>
      <c r="Y178" s="51" t="n">
        <f aca="false">W178-X178</f>
        <v>2299.12144000002</v>
      </c>
      <c r="Z178" s="54" t="n">
        <f aca="false">W178/X178-1</f>
        <v>0.0830607456647405</v>
      </c>
      <c r="AA178" s="54" t="n">
        <f aca="false">S178/(X178-V178)-1</f>
        <v>0.112524529443262</v>
      </c>
      <c r="AB178" s="55" t="n">
        <f aca="false">IF(E178-F178&lt;0,"达成",E178-F178)</f>
        <v>0.205659111111111</v>
      </c>
    </row>
    <row r="179" customFormat="false" ht="16" hidden="false" customHeight="false" outlineLevel="0" collapsed="false">
      <c r="A179" s="83" t="s">
        <v>725</v>
      </c>
      <c r="B179" s="0" t="n">
        <v>135</v>
      </c>
      <c r="C179" s="76" t="n">
        <v>132.28</v>
      </c>
      <c r="D179" s="77" t="n">
        <v>1.02</v>
      </c>
      <c r="E179" s="46" t="n">
        <f aca="false">10%*Q179+13%</f>
        <v>0.22</v>
      </c>
      <c r="F179" s="38" t="n">
        <f aca="false">IF(G179="",($F$1*C179-B179)/B179,H179/B179)</f>
        <v>0.0118930074074075</v>
      </c>
      <c r="H179" s="78" t="n">
        <f aca="false">IF(G179="",$F$1*C179-B179,G179-B179)</f>
        <v>1.60555600000001</v>
      </c>
      <c r="I179" s="0" t="s">
        <v>95</v>
      </c>
      <c r="J179" s="47" t="s">
        <v>382</v>
      </c>
      <c r="K179" s="79" t="n">
        <f aca="false">DATE(MID(J179,1,4),MID(J179,5,2),MID(J179,7,2))</f>
        <v>43728</v>
      </c>
      <c r="L179" s="80" t="str">
        <f aca="true">IF(LEN(J179) &gt; 15,DATE(MID(J179,12,4),MID(J179,16,2),MID(J179,18,2)),TEXT(TODAY(),"yyyy/m/d"))</f>
        <v>2020/1/2</v>
      </c>
      <c r="M179" s="61" t="n">
        <f aca="false">(L179-K179+1)*B179</f>
        <v>14175</v>
      </c>
      <c r="N179" s="81" t="n">
        <f aca="false">H179/M179*365</f>
        <v>0.0413423590828927</v>
      </c>
      <c r="O179" s="49" t="n">
        <f aca="false">D179*C179</f>
        <v>134.9256</v>
      </c>
      <c r="P179" s="49" t="n">
        <f aca="false">O179-B179</f>
        <v>-0.0743999999999971</v>
      </c>
      <c r="Q179" s="50" t="n">
        <f aca="false">B179/150</f>
        <v>0.9</v>
      </c>
      <c r="R179" s="51" t="n">
        <f aca="false">R178+C179-T179</f>
        <v>22470.43</v>
      </c>
      <c r="S179" s="52" t="n">
        <f aca="false">R179*D179</f>
        <v>22919.8386</v>
      </c>
      <c r="T179" s="52"/>
      <c r="U179" s="82"/>
      <c r="V179" s="53" t="n">
        <f aca="false">U179+V178</f>
        <v>7247.82</v>
      </c>
      <c r="W179" s="53" t="n">
        <f aca="false">S179+V179</f>
        <v>30167.6586</v>
      </c>
      <c r="X179" s="1" t="n">
        <f aca="false">X178+B179</f>
        <v>27815</v>
      </c>
      <c r="Y179" s="51" t="n">
        <f aca="false">W179-X179</f>
        <v>2352.65860000002</v>
      </c>
      <c r="Z179" s="54" t="n">
        <f aca="false">W179/X179-1</f>
        <v>0.084582369225239</v>
      </c>
      <c r="AA179" s="54" t="n">
        <f aca="false">S179/(X179-V179)-1</f>
        <v>0.114388973111531</v>
      </c>
      <c r="AB179" s="55" t="n">
        <f aca="false">IF(E179-F179&lt;0,"达成",E179-F179)</f>
        <v>0.208106992592593</v>
      </c>
    </row>
    <row r="180" customFormat="false" ht="16" hidden="false" customHeight="false" outlineLevel="0" collapsed="false">
      <c r="A180" s="83" t="s">
        <v>726</v>
      </c>
      <c r="B180" s="0" t="n">
        <v>135</v>
      </c>
      <c r="C180" s="76" t="n">
        <v>133.12</v>
      </c>
      <c r="D180" s="77" t="n">
        <v>1.0136</v>
      </c>
      <c r="E180" s="46" t="n">
        <f aca="false">10%*Q180+13%</f>
        <v>0.22</v>
      </c>
      <c r="F180" s="38" t="n">
        <f aca="false">IF(G180="",($F$1*C180-B180)/B180,H180/B180)</f>
        <v>0.0183186962962964</v>
      </c>
      <c r="H180" s="78" t="n">
        <f aca="false">IF(G180="",$F$1*C180-B180,G180-B180)</f>
        <v>2.47302400000001</v>
      </c>
      <c r="I180" s="0" t="s">
        <v>95</v>
      </c>
      <c r="J180" s="47" t="s">
        <v>384</v>
      </c>
      <c r="K180" s="79" t="n">
        <f aca="false">DATE(MID(J180,1,4),MID(J180,5,2),MID(J180,7,2))</f>
        <v>43731</v>
      </c>
      <c r="L180" s="80" t="str">
        <f aca="true">IF(LEN(J180) &gt; 15,DATE(MID(J180,12,4),MID(J180,16,2),MID(J180,18,2)),TEXT(TODAY(),"yyyy/m/d"))</f>
        <v>2020/1/2</v>
      </c>
      <c r="M180" s="61" t="n">
        <f aca="false">(L180-K180+1)*B180</f>
        <v>13770</v>
      </c>
      <c r="N180" s="81" t="n">
        <f aca="false">H180/M180*365</f>
        <v>0.0655521975308645</v>
      </c>
      <c r="O180" s="49" t="n">
        <f aca="false">D180*C180</f>
        <v>134.930432</v>
      </c>
      <c r="P180" s="49" t="n">
        <f aca="false">O180-B180</f>
        <v>-0.0695679999999754</v>
      </c>
      <c r="Q180" s="50" t="n">
        <f aca="false">B180/150</f>
        <v>0.9</v>
      </c>
      <c r="R180" s="51" t="n">
        <f aca="false">R179+C180-T180</f>
        <v>22603.55</v>
      </c>
      <c r="S180" s="52" t="n">
        <f aca="false">R180*D180</f>
        <v>22910.95828</v>
      </c>
      <c r="T180" s="52"/>
      <c r="U180" s="82"/>
      <c r="V180" s="53" t="n">
        <f aca="false">U180+V179</f>
        <v>7247.82</v>
      </c>
      <c r="W180" s="53" t="n">
        <f aca="false">S180+V180</f>
        <v>30158.77828</v>
      </c>
      <c r="X180" s="1" t="n">
        <f aca="false">X179+B180</f>
        <v>27950</v>
      </c>
      <c r="Y180" s="51" t="n">
        <f aca="false">W180-X180</f>
        <v>2208.77828000002</v>
      </c>
      <c r="Z180" s="54" t="n">
        <f aca="false">W180/X180-1</f>
        <v>0.0790260565295178</v>
      </c>
      <c r="AA180" s="54" t="n">
        <f aca="false">S180/(X180-V180)-1</f>
        <v>0.10669302846367</v>
      </c>
      <c r="AB180" s="55" t="n">
        <f aca="false">IF(E180-F180&lt;0,"达成",E180-F180)</f>
        <v>0.201681303703704</v>
      </c>
    </row>
    <row r="181" customFormat="false" ht="16" hidden="false" customHeight="false" outlineLevel="0" collapsed="false">
      <c r="A181" s="83" t="s">
        <v>727</v>
      </c>
      <c r="B181" s="0" t="n">
        <v>135</v>
      </c>
      <c r="C181" s="76" t="n">
        <v>132.84</v>
      </c>
      <c r="D181" s="77" t="n">
        <v>1.0157</v>
      </c>
      <c r="E181" s="46" t="n">
        <f aca="false">10%*Q181+13%</f>
        <v>0.22</v>
      </c>
      <c r="F181" s="38" t="n">
        <f aca="false">IF(G181="",($F$1*C181-B181)/B181,H181/B181)</f>
        <v>0.0161767999999999</v>
      </c>
      <c r="H181" s="78" t="n">
        <f aca="false">IF(G181="",$F$1*C181-B181,G181-B181)</f>
        <v>2.18386799999999</v>
      </c>
      <c r="I181" s="0" t="s">
        <v>95</v>
      </c>
      <c r="J181" s="47" t="s">
        <v>386</v>
      </c>
      <c r="K181" s="79" t="n">
        <f aca="false">DATE(MID(J181,1,4),MID(J181,5,2),MID(J181,7,2))</f>
        <v>43732</v>
      </c>
      <c r="L181" s="80" t="str">
        <f aca="true">IF(LEN(J181) &gt; 15,DATE(MID(J181,12,4),MID(J181,16,2),MID(J181,18,2)),TEXT(TODAY(),"yyyy/m/d"))</f>
        <v>2020/1/2</v>
      </c>
      <c r="M181" s="61" t="n">
        <f aca="false">(L181-K181+1)*B181</f>
        <v>13635</v>
      </c>
      <c r="N181" s="81" t="n">
        <f aca="false">H181/M181*365</f>
        <v>0.0584607128712869</v>
      </c>
      <c r="O181" s="49" t="n">
        <f aca="false">D181*C181</f>
        <v>134.925588</v>
      </c>
      <c r="P181" s="49" t="n">
        <f aca="false">O181-B181</f>
        <v>-0.0744119999999953</v>
      </c>
      <c r="Q181" s="50" t="n">
        <f aca="false">B181/150</f>
        <v>0.9</v>
      </c>
      <c r="R181" s="51" t="n">
        <f aca="false">R180+C181-T181</f>
        <v>22736.39</v>
      </c>
      <c r="S181" s="52" t="n">
        <f aca="false">R181*D181</f>
        <v>23093.351323</v>
      </c>
      <c r="T181" s="52"/>
      <c r="U181" s="82"/>
      <c r="V181" s="53" t="n">
        <f aca="false">U181+V180</f>
        <v>7247.82</v>
      </c>
      <c r="W181" s="53" t="n">
        <f aca="false">S181+V181</f>
        <v>30341.171323</v>
      </c>
      <c r="X181" s="1" t="n">
        <f aca="false">X180+B181</f>
        <v>28085</v>
      </c>
      <c r="Y181" s="51" t="n">
        <f aca="false">W181-X181</f>
        <v>2256.17132300002</v>
      </c>
      <c r="Z181" s="54" t="n">
        <f aca="false">W181/X181-1</f>
        <v>0.0803336771586263</v>
      </c>
      <c r="AA181" s="54" t="n">
        <f aca="false">S181/(X181-V181)-1</f>
        <v>0.108276231380639</v>
      </c>
      <c r="AB181" s="55" t="n">
        <f aca="false">IF(E181-F181&lt;0,"达成",E181-F181)</f>
        <v>0.2038232</v>
      </c>
    </row>
    <row r="182" customFormat="false" ht="16" hidden="false" customHeight="false" outlineLevel="0" collapsed="false">
      <c r="A182" s="83" t="s">
        <v>728</v>
      </c>
      <c r="B182" s="0" t="n">
        <v>135</v>
      </c>
      <c r="C182" s="76" t="n">
        <v>135.01</v>
      </c>
      <c r="D182" s="77" t="n">
        <v>0.9994</v>
      </c>
      <c r="E182" s="46" t="n">
        <f aca="false">10%*Q182+13%</f>
        <v>0.22</v>
      </c>
      <c r="F182" s="38" t="n">
        <f aca="false">IF(G182="",($F$1*C182-B182)/B182,H182/B182)</f>
        <v>0.0327764962962962</v>
      </c>
      <c r="H182" s="78" t="n">
        <f aca="false">IF(G182="",$F$1*C182-B182,G182-B182)</f>
        <v>4.42482699999999</v>
      </c>
      <c r="I182" s="0" t="s">
        <v>95</v>
      </c>
      <c r="J182" s="47" t="s">
        <v>388</v>
      </c>
      <c r="K182" s="79" t="n">
        <f aca="false">DATE(MID(J182,1,4),MID(J182,5,2),MID(J182,7,2))</f>
        <v>43733</v>
      </c>
      <c r="L182" s="80" t="str">
        <f aca="true">IF(LEN(J182) &gt; 15,DATE(MID(J182,12,4),MID(J182,16,2),MID(J182,18,2)),TEXT(TODAY(),"yyyy/m/d"))</f>
        <v>2020/1/2</v>
      </c>
      <c r="M182" s="61" t="n">
        <f aca="false">(L182-K182+1)*B182</f>
        <v>13500</v>
      </c>
      <c r="N182" s="81" t="n">
        <f aca="false">H182/M182*365</f>
        <v>0.119634211481481</v>
      </c>
      <c r="O182" s="49" t="n">
        <f aca="false">D182*C182</f>
        <v>134.928994</v>
      </c>
      <c r="P182" s="49" t="n">
        <f aca="false">O182-B182</f>
        <v>-0.0710060000000112</v>
      </c>
      <c r="Q182" s="50" t="n">
        <f aca="false">B182/150</f>
        <v>0.9</v>
      </c>
      <c r="R182" s="51" t="n">
        <f aca="false">R181+C182-T182</f>
        <v>22871.4</v>
      </c>
      <c r="S182" s="52" t="n">
        <f aca="false">R182*D182</f>
        <v>22857.67716</v>
      </c>
      <c r="T182" s="52"/>
      <c r="U182" s="82"/>
      <c r="V182" s="53" t="n">
        <f aca="false">U182+V181</f>
        <v>7247.82</v>
      </c>
      <c r="W182" s="53" t="n">
        <f aca="false">S182+V182</f>
        <v>30105.49716</v>
      </c>
      <c r="X182" s="1" t="n">
        <f aca="false">X181+B182</f>
        <v>28220</v>
      </c>
      <c r="Y182" s="51" t="n">
        <f aca="false">W182-X182</f>
        <v>1885.49716000002</v>
      </c>
      <c r="Z182" s="54" t="n">
        <f aca="false">W182/X182-1</f>
        <v>0.066814215450036</v>
      </c>
      <c r="AA182" s="54" t="n">
        <f aca="false">S182/(X182-V182)-1</f>
        <v>0.0899046813445248</v>
      </c>
      <c r="AB182" s="55" t="n">
        <f aca="false">IF(E182-F182&lt;0,"达成",E182-F182)</f>
        <v>0.187223503703704</v>
      </c>
    </row>
    <row r="183" customFormat="false" ht="16" hidden="false" customHeight="false" outlineLevel="0" collapsed="false">
      <c r="A183" s="83" t="s">
        <v>729</v>
      </c>
      <c r="B183" s="0" t="n">
        <v>135</v>
      </c>
      <c r="C183" s="76" t="n">
        <v>137.94</v>
      </c>
      <c r="D183" s="77" t="n">
        <v>0.9782</v>
      </c>
      <c r="E183" s="46" t="n">
        <f aca="false">10%*Q183+13%</f>
        <v>0.22</v>
      </c>
      <c r="F183" s="38" t="n">
        <f aca="false">IF(G183="",($F$1*C183-B183)/B183,H183/B183)</f>
        <v>0.0551899111111111</v>
      </c>
      <c r="H183" s="78" t="n">
        <f aca="false">IF(G183="",$F$1*C183-B183,G183-B183)</f>
        <v>7.450638</v>
      </c>
      <c r="I183" s="0" t="s">
        <v>95</v>
      </c>
      <c r="J183" s="47" t="s">
        <v>390</v>
      </c>
      <c r="K183" s="79" t="n">
        <f aca="false">DATE(MID(J183,1,4),MID(J183,5,2),MID(J183,7,2))</f>
        <v>43734</v>
      </c>
      <c r="L183" s="80" t="str">
        <f aca="true">IF(LEN(J183) &gt; 15,DATE(MID(J183,12,4),MID(J183,16,2),MID(J183,18,2)),TEXT(TODAY(),"yyyy/m/d"))</f>
        <v>2020/1/2</v>
      </c>
      <c r="M183" s="61" t="n">
        <f aca="false">(L183-K183+1)*B183</f>
        <v>13365</v>
      </c>
      <c r="N183" s="81" t="n">
        <f aca="false">H183/M183*365</f>
        <v>0.203477955106622</v>
      </c>
      <c r="O183" s="49" t="n">
        <f aca="false">D183*C183</f>
        <v>134.932908</v>
      </c>
      <c r="P183" s="49" t="n">
        <f aca="false">O183-B183</f>
        <v>-0.0670920000000024</v>
      </c>
      <c r="Q183" s="50" t="n">
        <f aca="false">B183/150</f>
        <v>0.9</v>
      </c>
      <c r="R183" s="51" t="n">
        <f aca="false">R182+C183-T183</f>
        <v>23009.34</v>
      </c>
      <c r="S183" s="52" t="n">
        <f aca="false">R183*D183</f>
        <v>22507.736388</v>
      </c>
      <c r="T183" s="52"/>
      <c r="U183" s="82"/>
      <c r="V183" s="53" t="n">
        <f aca="false">U183+V182</f>
        <v>7247.82</v>
      </c>
      <c r="W183" s="53" t="n">
        <f aca="false">S183+V183</f>
        <v>29755.556388</v>
      </c>
      <c r="X183" s="1" t="n">
        <f aca="false">X182+B183</f>
        <v>28355</v>
      </c>
      <c r="Y183" s="51" t="n">
        <f aca="false">W183-X183</f>
        <v>1400.55638800002</v>
      </c>
      <c r="Z183" s="54" t="n">
        <f aca="false">W183/X183-1</f>
        <v>0.0493936303297484</v>
      </c>
      <c r="AA183" s="54" t="n">
        <f aca="false">S183/(X183-V183)-1</f>
        <v>0.0663545006012178</v>
      </c>
      <c r="AB183" s="55" t="n">
        <f aca="false">IF(E183-F183&lt;0,"达成",E183-F183)</f>
        <v>0.164810088888889</v>
      </c>
    </row>
    <row r="184" customFormat="false" ht="16" hidden="false" customHeight="false" outlineLevel="0" collapsed="false">
      <c r="A184" s="83" t="s">
        <v>730</v>
      </c>
      <c r="B184" s="0" t="n">
        <v>135</v>
      </c>
      <c r="C184" s="76" t="n">
        <v>137.07</v>
      </c>
      <c r="D184" s="77" t="n">
        <v>0.9844</v>
      </c>
      <c r="E184" s="46" t="n">
        <f aca="false">10%*Q184+13%</f>
        <v>0.22</v>
      </c>
      <c r="F184" s="38" t="n">
        <f aca="false">IF(G184="",($F$1*C184-B184)/B184,H184/B184)</f>
        <v>0.0485347333333333</v>
      </c>
      <c r="H184" s="78" t="n">
        <f aca="false">IF(G184="",$F$1*C184-B184,G184-B184)</f>
        <v>6.552189</v>
      </c>
      <c r="I184" s="0" t="s">
        <v>95</v>
      </c>
      <c r="J184" s="47" t="s">
        <v>392</v>
      </c>
      <c r="K184" s="79" t="n">
        <f aca="false">DATE(MID(J184,1,4),MID(J184,5,2),MID(J184,7,2))</f>
        <v>43735</v>
      </c>
      <c r="L184" s="80" t="str">
        <f aca="true">IF(LEN(J184) &gt; 15,DATE(MID(J184,12,4),MID(J184,16,2),MID(J184,18,2)),TEXT(TODAY(),"yyyy/m/d"))</f>
        <v>2020/1/2</v>
      </c>
      <c r="M184" s="61" t="n">
        <f aca="false">(L184-K184+1)*B184</f>
        <v>13230</v>
      </c>
      <c r="N184" s="81" t="n">
        <f aca="false">H184/M184*365</f>
        <v>0.180767119047619</v>
      </c>
      <c r="O184" s="49" t="n">
        <f aca="false">D184*C184</f>
        <v>134.931708</v>
      </c>
      <c r="P184" s="49" t="n">
        <f aca="false">O184-B184</f>
        <v>-0.0682919999999854</v>
      </c>
      <c r="Q184" s="50" t="n">
        <f aca="false">B184/150</f>
        <v>0.9</v>
      </c>
      <c r="R184" s="51" t="n">
        <f aca="false">R183+C184-T184</f>
        <v>23146.41</v>
      </c>
      <c r="S184" s="52" t="n">
        <f aca="false">R184*D184</f>
        <v>22785.326004</v>
      </c>
      <c r="T184" s="52"/>
      <c r="U184" s="82"/>
      <c r="V184" s="53" t="n">
        <f aca="false">U184+V183</f>
        <v>7247.82</v>
      </c>
      <c r="W184" s="53" t="n">
        <f aca="false">S184+V184</f>
        <v>30033.146004</v>
      </c>
      <c r="X184" s="1" t="n">
        <f aca="false">X183+B184</f>
        <v>28490</v>
      </c>
      <c r="Y184" s="51" t="n">
        <f aca="false">W184-X184</f>
        <v>1543.14600400002</v>
      </c>
      <c r="Z184" s="54" t="n">
        <f aca="false">W184/X184-1</f>
        <v>0.0541644789048794</v>
      </c>
      <c r="AA184" s="54" t="n">
        <f aca="false">S184/(X184-V184)-1</f>
        <v>0.0726453689781377</v>
      </c>
      <c r="AB184" s="55" t="n">
        <f aca="false">IF(E184-F184&lt;0,"达成",E184-F184)</f>
        <v>0.171465266666667</v>
      </c>
    </row>
    <row r="185" customFormat="false" ht="16" hidden="false" customHeight="false" outlineLevel="0" collapsed="false">
      <c r="A185" s="83" t="s">
        <v>731</v>
      </c>
      <c r="B185" s="0" t="n">
        <v>135</v>
      </c>
      <c r="C185" s="76" t="n">
        <v>138.5</v>
      </c>
      <c r="D185" s="77" t="n">
        <v>0.9742</v>
      </c>
      <c r="E185" s="46" t="n">
        <f aca="false">10%*Q185+13%</f>
        <v>0.22</v>
      </c>
      <c r="F185" s="38" t="n">
        <f aca="false">IF(G185="",($F$1*C185-B185)/B185,H185/B185)</f>
        <v>0.0594737037037036</v>
      </c>
      <c r="H185" s="78" t="n">
        <f aca="false">IF(G185="",$F$1*C185-B185,G185-B185)</f>
        <v>8.02894999999998</v>
      </c>
      <c r="I185" s="0" t="s">
        <v>95</v>
      </c>
      <c r="J185" s="47" t="s">
        <v>394</v>
      </c>
      <c r="K185" s="79" t="n">
        <f aca="false">DATE(MID(J185,1,4),MID(J185,5,2),MID(J185,7,2))</f>
        <v>43738</v>
      </c>
      <c r="L185" s="80" t="str">
        <f aca="true">IF(LEN(J185) &gt; 15,DATE(MID(J185,12,4),MID(J185,16,2),MID(J185,18,2)),TEXT(TODAY(),"yyyy/m/d"))</f>
        <v>2020/1/2</v>
      </c>
      <c r="M185" s="61" t="n">
        <f aca="false">(L185-K185+1)*B185</f>
        <v>12825</v>
      </c>
      <c r="N185" s="81" t="n">
        <f aca="false">H185/M185*365</f>
        <v>0.228504230019493</v>
      </c>
      <c r="O185" s="49" t="n">
        <f aca="false">D185*C185</f>
        <v>134.9267</v>
      </c>
      <c r="P185" s="49" t="n">
        <f aca="false">O185-B185</f>
        <v>-0.073299999999989</v>
      </c>
      <c r="Q185" s="50" t="n">
        <f aca="false">B185/150</f>
        <v>0.9</v>
      </c>
      <c r="R185" s="51" t="n">
        <f aca="false">R184+C185-T185</f>
        <v>23284.91</v>
      </c>
      <c r="S185" s="52" t="n">
        <f aca="false">R185*D185</f>
        <v>22684.159322</v>
      </c>
      <c r="T185" s="52"/>
      <c r="U185" s="82"/>
      <c r="V185" s="53" t="n">
        <f aca="false">U185+V184</f>
        <v>7247.82</v>
      </c>
      <c r="W185" s="53" t="n">
        <f aca="false">S185+V185</f>
        <v>29931.979322</v>
      </c>
      <c r="X185" s="1" t="n">
        <f aca="false">X184+B185</f>
        <v>28625</v>
      </c>
      <c r="Y185" s="51" t="n">
        <f aca="false">W185-X185</f>
        <v>1306.97932200001</v>
      </c>
      <c r="Z185" s="54" t="n">
        <f aca="false">W185/X185-1</f>
        <v>0.0456586662707428</v>
      </c>
      <c r="AA185" s="54" t="n">
        <f aca="false">S185/(X185-V185)-1</f>
        <v>0.0611389959760835</v>
      </c>
      <c r="AB185" s="55" t="n">
        <f aca="false">IF(E185-F185&lt;0,"达成",E185-F185)</f>
        <v>0.160526296296296</v>
      </c>
    </row>
    <row r="186" customFormat="false" ht="16" hidden="false" customHeight="false" outlineLevel="0" collapsed="false">
      <c r="A186" s="83" t="s">
        <v>732</v>
      </c>
      <c r="B186" s="0" t="n">
        <v>135</v>
      </c>
      <c r="C186" s="76" t="n">
        <v>138.52</v>
      </c>
      <c r="D186" s="77" t="n">
        <v>0.9741</v>
      </c>
      <c r="E186" s="46" t="n">
        <f aca="false">10%*Q186+13%</f>
        <v>0.22</v>
      </c>
      <c r="F186" s="38" t="n">
        <f aca="false">IF(G186="",($F$1*C186-B186)/B186,H186/B186)</f>
        <v>0.0596266962962964</v>
      </c>
      <c r="H186" s="78" t="n">
        <f aca="false">IF(G186="",$F$1*C186-B186,G186-B186)</f>
        <v>8.04960400000002</v>
      </c>
      <c r="I186" s="0" t="s">
        <v>95</v>
      </c>
      <c r="J186" s="47" t="s">
        <v>396</v>
      </c>
      <c r="K186" s="79" t="n">
        <f aca="false">DATE(MID(J186,1,4),MID(J186,5,2),MID(J186,7,2))</f>
        <v>43746</v>
      </c>
      <c r="L186" s="80" t="str">
        <f aca="true">IF(LEN(J186) &gt; 15,DATE(MID(J186,12,4),MID(J186,16,2),MID(J186,18,2)),TEXT(TODAY(),"yyyy/m/d"))</f>
        <v>2020/1/2</v>
      </c>
      <c r="M186" s="61" t="n">
        <f aca="false">(L186-K186+1)*B186</f>
        <v>11745</v>
      </c>
      <c r="N186" s="81" t="n">
        <f aca="false">H186/M186*365</f>
        <v>0.250157978714347</v>
      </c>
      <c r="O186" s="49" t="n">
        <f aca="false">D186*C186</f>
        <v>134.932332</v>
      </c>
      <c r="P186" s="49" t="n">
        <f aca="false">O186-B186</f>
        <v>-0.0676679999999692</v>
      </c>
      <c r="Q186" s="50" t="n">
        <f aca="false">B186/150</f>
        <v>0.9</v>
      </c>
      <c r="R186" s="51" t="n">
        <f aca="false">R185+C186-T186</f>
        <v>23423.43</v>
      </c>
      <c r="S186" s="52" t="n">
        <f aca="false">R186*D186</f>
        <v>22816.763163</v>
      </c>
      <c r="T186" s="52"/>
      <c r="U186" s="82"/>
      <c r="V186" s="53" t="n">
        <f aca="false">U186+V185</f>
        <v>7247.82</v>
      </c>
      <c r="W186" s="53" t="n">
        <f aca="false">S186+V186</f>
        <v>30064.583163</v>
      </c>
      <c r="X186" s="1" t="n">
        <f aca="false">X185+B186</f>
        <v>28760</v>
      </c>
      <c r="Y186" s="51" t="n">
        <f aca="false">W186-X186</f>
        <v>1304.58316300002</v>
      </c>
      <c r="Z186" s="54" t="n">
        <f aca="false">W186/X186-1</f>
        <v>0.0453610279207239</v>
      </c>
      <c r="AA186" s="54" t="n">
        <f aca="false">S186/(X186-V186)-1</f>
        <v>0.0606439311590001</v>
      </c>
      <c r="AB186" s="55" t="n">
        <f aca="false">IF(E186-F186&lt;0,"达成",E186-F186)</f>
        <v>0.160373303703704</v>
      </c>
    </row>
    <row r="187" customFormat="false" ht="16" hidden="false" customHeight="false" outlineLevel="0" collapsed="false">
      <c r="A187" s="83" t="s">
        <v>733</v>
      </c>
      <c r="B187" s="0" t="n">
        <v>135</v>
      </c>
      <c r="C187" s="76" t="n">
        <v>137.46</v>
      </c>
      <c r="D187" s="77" t="n">
        <v>0.9816</v>
      </c>
      <c r="E187" s="46" t="n">
        <f aca="false">10%*Q187+13%</f>
        <v>0.22</v>
      </c>
      <c r="F187" s="38" t="n">
        <f aca="false">IF(G187="",($F$1*C187-B187)/B187,H187/B187)</f>
        <v>0.0515180888888888</v>
      </c>
      <c r="H187" s="78" t="n">
        <f aca="false">IF(G187="",$F$1*C187-B187,G187-B187)</f>
        <v>6.95494199999999</v>
      </c>
      <c r="I187" s="0" t="s">
        <v>95</v>
      </c>
      <c r="J187" s="47" t="s">
        <v>398</v>
      </c>
      <c r="K187" s="79" t="n">
        <f aca="false">DATE(MID(J187,1,4),MID(J187,5,2),MID(J187,7,2))</f>
        <v>43747</v>
      </c>
      <c r="L187" s="80" t="str">
        <f aca="true">IF(LEN(J187) &gt; 15,DATE(MID(J187,12,4),MID(J187,16,2),MID(J187,18,2)),TEXT(TODAY(),"yyyy/m/d"))</f>
        <v>2020/1/2</v>
      </c>
      <c r="M187" s="61" t="n">
        <f aca="false">(L187-K187+1)*B187</f>
        <v>11610</v>
      </c>
      <c r="N187" s="81" t="n">
        <f aca="false">H187/M187*365</f>
        <v>0.218652354005168</v>
      </c>
      <c r="O187" s="49" t="n">
        <f aca="false">D187*C187</f>
        <v>134.930736</v>
      </c>
      <c r="P187" s="49" t="n">
        <f aca="false">O187-B187</f>
        <v>-0.0692639999999756</v>
      </c>
      <c r="Q187" s="50" t="n">
        <f aca="false">B187/150</f>
        <v>0.9</v>
      </c>
      <c r="R187" s="51" t="n">
        <f aca="false">R186+C187-T187</f>
        <v>23560.89</v>
      </c>
      <c r="S187" s="52" t="n">
        <f aca="false">R187*D187</f>
        <v>23127.369624</v>
      </c>
      <c r="T187" s="52"/>
      <c r="U187" s="82"/>
      <c r="V187" s="53" t="n">
        <f aca="false">U187+V186</f>
        <v>7247.82</v>
      </c>
      <c r="W187" s="53" t="n">
        <f aca="false">S187+V187</f>
        <v>30375.189624</v>
      </c>
      <c r="X187" s="1" t="n">
        <f aca="false">X186+B187</f>
        <v>28895</v>
      </c>
      <c r="Y187" s="51" t="n">
        <f aca="false">W187-X187</f>
        <v>1480.18962400001</v>
      </c>
      <c r="Z187" s="54" t="n">
        <f aca="false">W187/X187-1</f>
        <v>0.0512264967641465</v>
      </c>
      <c r="AA187" s="54" t="n">
        <f aca="false">S187/(X187-V187)-1</f>
        <v>0.0683779422539108</v>
      </c>
      <c r="AB187" s="55" t="n">
        <f aca="false">IF(E187-F187&lt;0,"达成",E187-F187)</f>
        <v>0.168481911111111</v>
      </c>
    </row>
    <row r="188" customFormat="false" ht="16" hidden="false" customHeight="false" outlineLevel="0" collapsed="false">
      <c r="A188" s="83" t="s">
        <v>734</v>
      </c>
      <c r="B188" s="0" t="n">
        <v>135</v>
      </c>
      <c r="C188" s="76" t="n">
        <v>135.85</v>
      </c>
      <c r="D188" s="77" t="n">
        <v>0.9932</v>
      </c>
      <c r="E188" s="46" t="n">
        <f aca="false">10%*Q188+13%</f>
        <v>0.22</v>
      </c>
      <c r="F188" s="38" t="n">
        <f aca="false">IF(G188="",($F$1*C188-B188)/B188,H188/B188)</f>
        <v>0.0392021851851851</v>
      </c>
      <c r="H188" s="78" t="n">
        <f aca="false">IF(G188="",$F$1*C188-B188,G188-B188)</f>
        <v>5.292295</v>
      </c>
      <c r="I188" s="0" t="s">
        <v>95</v>
      </c>
      <c r="J188" s="47" t="s">
        <v>400</v>
      </c>
      <c r="K188" s="79" t="n">
        <f aca="false">DATE(MID(J188,1,4),MID(J188,5,2),MID(J188,7,2))</f>
        <v>43748</v>
      </c>
      <c r="L188" s="80" t="str">
        <f aca="true">IF(LEN(J188) &gt; 15,DATE(MID(J188,12,4),MID(J188,16,2),MID(J188,18,2)),TEXT(TODAY(),"yyyy/m/d"))</f>
        <v>2020/1/2</v>
      </c>
      <c r="M188" s="61" t="n">
        <f aca="false">(L188-K188+1)*B188</f>
        <v>11475</v>
      </c>
      <c r="N188" s="81" t="n">
        <f aca="false">H188/M188*365</f>
        <v>0.168338795206972</v>
      </c>
      <c r="O188" s="49" t="n">
        <f aca="false">D188*C188</f>
        <v>134.92622</v>
      </c>
      <c r="P188" s="49" t="n">
        <f aca="false">O188-B188</f>
        <v>-0.0737799999999993</v>
      </c>
      <c r="Q188" s="50" t="n">
        <f aca="false">B188/150</f>
        <v>0.9</v>
      </c>
      <c r="R188" s="51" t="n">
        <f aca="false">R187+C188-T188</f>
        <v>23696.74</v>
      </c>
      <c r="S188" s="52" t="n">
        <f aca="false">R188*D188</f>
        <v>23535.602168</v>
      </c>
      <c r="T188" s="52"/>
      <c r="U188" s="82"/>
      <c r="V188" s="53" t="n">
        <f aca="false">U188+V187</f>
        <v>7247.82</v>
      </c>
      <c r="W188" s="53" t="n">
        <f aca="false">S188+V188</f>
        <v>30783.422168</v>
      </c>
      <c r="X188" s="1" t="n">
        <f aca="false">X187+B188</f>
        <v>29030</v>
      </c>
      <c r="Y188" s="51" t="n">
        <f aca="false">W188-X188</f>
        <v>1753.42216800002</v>
      </c>
      <c r="Z188" s="54" t="n">
        <f aca="false">W188/X188-1</f>
        <v>0.0604003502583539</v>
      </c>
      <c r="AA188" s="54" t="n">
        <f aca="false">S188/(X188-V188)-1</f>
        <v>0.080498011126527</v>
      </c>
      <c r="AB188" s="55" t="n">
        <f aca="false">IF(E188-F188&lt;0,"达成",E188-F188)</f>
        <v>0.180797814814815</v>
      </c>
    </row>
    <row r="189" customFormat="false" ht="16" hidden="false" customHeight="false" outlineLevel="0" collapsed="false">
      <c r="A189" s="83" t="s">
        <v>735</v>
      </c>
      <c r="B189" s="0" t="n">
        <v>135</v>
      </c>
      <c r="C189" s="76" t="n">
        <v>135.59</v>
      </c>
      <c r="D189" s="77" t="n">
        <v>0.9951</v>
      </c>
      <c r="E189" s="46" t="n">
        <f aca="false">10%*Q189+13%</f>
        <v>0.22</v>
      </c>
      <c r="F189" s="38" t="n">
        <f aca="false">IF(G189="",($F$1*C189-B189)/B189,H189/B189)</f>
        <v>0.0372132814814814</v>
      </c>
      <c r="H189" s="78" t="n">
        <f aca="false">IF(G189="",$F$1*C189-B189,G189-B189)</f>
        <v>5.02379299999998</v>
      </c>
      <c r="I189" s="0" t="s">
        <v>95</v>
      </c>
      <c r="J189" s="47" t="s">
        <v>402</v>
      </c>
      <c r="K189" s="79" t="n">
        <f aca="false">DATE(MID(J189,1,4),MID(J189,5,2),MID(J189,7,2))</f>
        <v>43749</v>
      </c>
      <c r="L189" s="80" t="str">
        <f aca="true">IF(LEN(J189) &gt; 15,DATE(MID(J189,12,4),MID(J189,16,2),MID(J189,18,2)),TEXT(TODAY(),"yyyy/m/d"))</f>
        <v>2020/1/2</v>
      </c>
      <c r="M189" s="61" t="n">
        <f aca="false">(L189-K189+1)*B189</f>
        <v>11340</v>
      </c>
      <c r="N189" s="81" t="n">
        <f aca="false">H189/M189*365</f>
        <v>0.161700568342151</v>
      </c>
      <c r="O189" s="49" t="n">
        <f aca="false">D189*C189</f>
        <v>134.925609</v>
      </c>
      <c r="P189" s="49" t="n">
        <f aca="false">O189-B189</f>
        <v>-0.0743909999999914</v>
      </c>
      <c r="Q189" s="50" t="n">
        <f aca="false">B189/150</f>
        <v>0.9</v>
      </c>
      <c r="R189" s="51" t="n">
        <f aca="false">R188+C189-T189</f>
        <v>23832.33</v>
      </c>
      <c r="S189" s="52" t="n">
        <f aca="false">R189*D189</f>
        <v>23715.551583</v>
      </c>
      <c r="T189" s="52"/>
      <c r="U189" s="82"/>
      <c r="V189" s="53" t="n">
        <f aca="false">U189+V188</f>
        <v>7247.82</v>
      </c>
      <c r="W189" s="53" t="n">
        <f aca="false">S189+V189</f>
        <v>30963.371583</v>
      </c>
      <c r="X189" s="1" t="n">
        <f aca="false">X188+B189</f>
        <v>29165</v>
      </c>
      <c r="Y189" s="51" t="n">
        <f aca="false">W189-X189</f>
        <v>1798.37158300001</v>
      </c>
      <c r="Z189" s="54" t="n">
        <f aca="false">W189/X189-1</f>
        <v>0.0616619778158758</v>
      </c>
      <c r="AA189" s="54" t="n">
        <f aca="false">S189/(X189-V189)-1</f>
        <v>0.0820530553200738</v>
      </c>
      <c r="AB189" s="55" t="n">
        <f aca="false">IF(E189-F189&lt;0,"达成",E189-F189)</f>
        <v>0.182786718518519</v>
      </c>
    </row>
    <row r="190" customFormat="false" ht="16" hidden="false" customHeight="false" outlineLevel="0" collapsed="false">
      <c r="A190" s="83" t="s">
        <v>736</v>
      </c>
      <c r="B190" s="0" t="n">
        <v>135</v>
      </c>
      <c r="C190" s="76" t="n">
        <v>133.74</v>
      </c>
      <c r="D190" s="77" t="n">
        <v>1.0089</v>
      </c>
      <c r="E190" s="46" t="n">
        <f aca="false">10%*Q190+13%</f>
        <v>0.22</v>
      </c>
      <c r="F190" s="38" t="n">
        <f aca="false">IF(G190="",($F$1*C190-B190)/B190,H190/B190)</f>
        <v>0.0230614666666668</v>
      </c>
      <c r="H190" s="78" t="n">
        <f aca="false">IF(G190="",$F$1*C190-B190,G190-B190)</f>
        <v>3.11329800000001</v>
      </c>
      <c r="I190" s="0" t="s">
        <v>95</v>
      </c>
      <c r="J190" s="47" t="s">
        <v>404</v>
      </c>
      <c r="K190" s="79" t="n">
        <f aca="false">DATE(MID(J190,1,4),MID(J190,5,2),MID(J190,7,2))</f>
        <v>43752</v>
      </c>
      <c r="L190" s="80" t="str">
        <f aca="true">IF(LEN(J190) &gt; 15,DATE(MID(J190,12,4),MID(J190,16,2),MID(J190,18,2)),TEXT(TODAY(),"yyyy/m/d"))</f>
        <v>2020/1/2</v>
      </c>
      <c r="M190" s="61" t="n">
        <f aca="false">(L190-K190+1)*B190</f>
        <v>10935</v>
      </c>
      <c r="N190" s="81" t="n">
        <f aca="false">H190/M190*365</f>
        <v>0.103918954732511</v>
      </c>
      <c r="O190" s="49" t="n">
        <f aca="false">D190*C190</f>
        <v>134.930286</v>
      </c>
      <c r="P190" s="49" t="n">
        <f aca="false">O190-B190</f>
        <v>-0.0697140000000047</v>
      </c>
      <c r="Q190" s="50" t="n">
        <f aca="false">B190/150</f>
        <v>0.9</v>
      </c>
      <c r="R190" s="51" t="n">
        <f aca="false">R189+C190-T190</f>
        <v>23966.07</v>
      </c>
      <c r="S190" s="52" t="n">
        <f aca="false">R190*D190</f>
        <v>24179.368023</v>
      </c>
      <c r="T190" s="52"/>
      <c r="U190" s="82"/>
      <c r="V190" s="53" t="n">
        <f aca="false">U190+V189</f>
        <v>7247.82</v>
      </c>
      <c r="W190" s="53" t="n">
        <f aca="false">S190+V190</f>
        <v>31427.188023</v>
      </c>
      <c r="X190" s="1" t="n">
        <f aca="false">X189+B190</f>
        <v>29300</v>
      </c>
      <c r="Y190" s="51" t="n">
        <f aca="false">W190-X190</f>
        <v>2127.18802300001</v>
      </c>
      <c r="Z190" s="54" t="n">
        <f aca="false">W190/X190-1</f>
        <v>0.072600273822526</v>
      </c>
      <c r="AA190" s="54" t="n">
        <f aca="false">S190/(X190-V190)-1</f>
        <v>0.0964615753635247</v>
      </c>
      <c r="AB190" s="55" t="n">
        <f aca="false">IF(E190-F190&lt;0,"达成",E190-F190)</f>
        <v>0.196938533333333</v>
      </c>
    </row>
    <row r="191" customFormat="false" ht="16" hidden="false" customHeight="false" outlineLevel="0" collapsed="false">
      <c r="A191" s="83" t="s">
        <v>737</v>
      </c>
      <c r="B191" s="0" t="n">
        <v>135</v>
      </c>
      <c r="C191" s="76" t="n">
        <v>135.43</v>
      </c>
      <c r="D191" s="77" t="n">
        <v>0.9963</v>
      </c>
      <c r="E191" s="46" t="n">
        <f aca="false">10%*Q191+13%</f>
        <v>0.22</v>
      </c>
      <c r="F191" s="38" t="n">
        <f aca="false">IF(G191="",($F$1*C191-B191)/B191,H191/B191)</f>
        <v>0.0359893407407408</v>
      </c>
      <c r="H191" s="78" t="n">
        <f aca="false">IF(G191="",$F$1*C191-B191,G191-B191)</f>
        <v>4.85856100000001</v>
      </c>
      <c r="I191" s="0" t="s">
        <v>95</v>
      </c>
      <c r="J191" s="47" t="s">
        <v>406</v>
      </c>
      <c r="K191" s="79" t="n">
        <f aca="false">DATE(MID(J191,1,4),MID(J191,5,2),MID(J191,7,2))</f>
        <v>43753</v>
      </c>
      <c r="L191" s="80" t="str">
        <f aca="true">IF(LEN(J191) &gt; 15,DATE(MID(J191,12,4),MID(J191,16,2),MID(J191,18,2)),TEXT(TODAY(),"yyyy/m/d"))</f>
        <v>2020/1/2</v>
      </c>
      <c r="M191" s="61" t="n">
        <f aca="false">(L191-K191+1)*B191</f>
        <v>10800</v>
      </c>
      <c r="N191" s="81" t="n">
        <f aca="false">H191/M191*365</f>
        <v>0.16420136712963</v>
      </c>
      <c r="O191" s="49" t="n">
        <f aca="false">D191*C191</f>
        <v>134.928909</v>
      </c>
      <c r="P191" s="49" t="n">
        <f aca="false">O191-B191</f>
        <v>-0.0710909999999956</v>
      </c>
      <c r="Q191" s="50" t="n">
        <f aca="false">B191/150</f>
        <v>0.9</v>
      </c>
      <c r="R191" s="51" t="n">
        <f aca="false">R190+C191-T191</f>
        <v>24101.5</v>
      </c>
      <c r="S191" s="52" t="n">
        <f aca="false">R191*D191</f>
        <v>24012.32445</v>
      </c>
      <c r="T191" s="52"/>
      <c r="U191" s="82"/>
      <c r="V191" s="53" t="n">
        <f aca="false">U191+V190</f>
        <v>7247.82</v>
      </c>
      <c r="W191" s="53" t="n">
        <f aca="false">S191+V191</f>
        <v>31260.14445</v>
      </c>
      <c r="X191" s="1" t="n">
        <f aca="false">X190+B191</f>
        <v>29435</v>
      </c>
      <c r="Y191" s="51" t="n">
        <f aca="false">W191-X191</f>
        <v>1825.14445000001</v>
      </c>
      <c r="Z191" s="54" t="n">
        <f aca="false">W191/X191-1</f>
        <v>0.0620059266179722</v>
      </c>
      <c r="AA191" s="54" t="n">
        <f aca="false">S191/(X191-V191)-1</f>
        <v>0.0822612179646089</v>
      </c>
      <c r="AB191" s="55" t="n">
        <f aca="false">IF(E191-F191&lt;0,"达成",E191-F191)</f>
        <v>0.184010659259259</v>
      </c>
    </row>
    <row r="192" customFormat="false" ht="16" hidden="false" customHeight="false" outlineLevel="0" collapsed="false">
      <c r="A192" s="83" t="s">
        <v>738</v>
      </c>
      <c r="B192" s="0" t="n">
        <v>135</v>
      </c>
      <c r="C192" s="76" t="n">
        <v>136.02</v>
      </c>
      <c r="D192" s="77" t="n">
        <v>0.992</v>
      </c>
      <c r="E192" s="46" t="n">
        <f aca="false">10%*Q192+13%</f>
        <v>0.22</v>
      </c>
      <c r="F192" s="38" t="n">
        <f aca="false">IF(G192="",($F$1*C192-B192)/B192,H192/B192)</f>
        <v>0.0405026222222223</v>
      </c>
      <c r="H192" s="78" t="n">
        <f aca="false">IF(G192="",$F$1*C192-B192,G192-B192)</f>
        <v>5.46785400000002</v>
      </c>
      <c r="I192" s="0" t="s">
        <v>95</v>
      </c>
      <c r="J192" s="47" t="s">
        <v>408</v>
      </c>
      <c r="K192" s="79" t="n">
        <f aca="false">DATE(MID(J192,1,4),MID(J192,5,2),MID(J192,7,2))</f>
        <v>43754</v>
      </c>
      <c r="L192" s="80" t="str">
        <f aca="true">IF(LEN(J192) &gt; 15,DATE(MID(J192,12,4),MID(J192,16,2),MID(J192,18,2)),TEXT(TODAY(),"yyyy/m/d"))</f>
        <v>2020/1/2</v>
      </c>
      <c r="M192" s="61" t="n">
        <f aca="false">(L192-K192+1)*B192</f>
        <v>10665</v>
      </c>
      <c r="N192" s="81" t="n">
        <f aca="false">H192/M192*365</f>
        <v>0.187132368495078</v>
      </c>
      <c r="O192" s="49" t="n">
        <f aca="false">D192*C192</f>
        <v>134.93184</v>
      </c>
      <c r="P192" s="49" t="n">
        <f aca="false">O192-B192</f>
        <v>-0.0681599999999492</v>
      </c>
      <c r="Q192" s="50" t="n">
        <f aca="false">B192/150</f>
        <v>0.9</v>
      </c>
      <c r="R192" s="51" t="n">
        <f aca="false">R191+C192-T192</f>
        <v>24237.52</v>
      </c>
      <c r="S192" s="52" t="n">
        <f aca="false">R192*D192</f>
        <v>24043.61984</v>
      </c>
      <c r="T192" s="52"/>
      <c r="U192" s="82"/>
      <c r="V192" s="53" t="n">
        <f aca="false">U192+V191</f>
        <v>7247.82</v>
      </c>
      <c r="W192" s="53" t="n">
        <f aca="false">S192+V192</f>
        <v>31291.43984</v>
      </c>
      <c r="X192" s="1" t="n">
        <f aca="false">X191+B192</f>
        <v>29570</v>
      </c>
      <c r="Y192" s="51" t="n">
        <f aca="false">W192-X192</f>
        <v>1721.43984000002</v>
      </c>
      <c r="Z192" s="54" t="n">
        <f aca="false">W192/X192-1</f>
        <v>0.0582157538045323</v>
      </c>
      <c r="AA192" s="54" t="n">
        <f aca="false">S192/(X192-V192)-1</f>
        <v>0.0771179087347214</v>
      </c>
      <c r="AB192" s="55" t="n">
        <f aca="false">IF(E192-F192&lt;0,"达成",E192-F192)</f>
        <v>0.179497377777778</v>
      </c>
    </row>
    <row r="193" customFormat="false" ht="16" hidden="false" customHeight="false" outlineLevel="0" collapsed="false">
      <c r="A193" s="83" t="s">
        <v>739</v>
      </c>
      <c r="B193" s="0" t="n">
        <v>135</v>
      </c>
      <c r="C193" s="76" t="n">
        <v>136.27</v>
      </c>
      <c r="D193" s="77" t="n">
        <v>0.9902</v>
      </c>
      <c r="E193" s="46" t="n">
        <f aca="false">10%*Q193+13%</f>
        <v>0.22</v>
      </c>
      <c r="F193" s="38" t="n">
        <f aca="false">IF(G193="",($F$1*C193-B193)/B193,H193/B193)</f>
        <v>0.0424150296296297</v>
      </c>
      <c r="H193" s="78" t="n">
        <f aca="false">IF(G193="",$F$1*C193-B193,G193-B193)</f>
        <v>5.72602900000001</v>
      </c>
      <c r="I193" s="0" t="s">
        <v>95</v>
      </c>
      <c r="J193" s="47" t="s">
        <v>410</v>
      </c>
      <c r="K193" s="79" t="n">
        <f aca="false">DATE(MID(J193,1,4),MID(J193,5,2),MID(J193,7,2))</f>
        <v>43755</v>
      </c>
      <c r="L193" s="80" t="str">
        <f aca="true">IF(LEN(J193) &gt; 15,DATE(MID(J193,12,4),MID(J193,16,2),MID(J193,18,2)),TEXT(TODAY(),"yyyy/m/d"))</f>
        <v>2020/1/2</v>
      </c>
      <c r="M193" s="61" t="n">
        <f aca="false">(L193-K193+1)*B193</f>
        <v>10530</v>
      </c>
      <c r="N193" s="81" t="n">
        <f aca="false">H193/M193*365</f>
        <v>0.198480587369421</v>
      </c>
      <c r="O193" s="49" t="n">
        <f aca="false">D193*C193</f>
        <v>134.934554</v>
      </c>
      <c r="P193" s="49" t="n">
        <f aca="false">O193-B193</f>
        <v>-0.0654459999999801</v>
      </c>
      <c r="Q193" s="50" t="n">
        <f aca="false">B193/150</f>
        <v>0.9</v>
      </c>
      <c r="R193" s="51" t="n">
        <f aca="false">R192+C193-T193</f>
        <v>24373.79</v>
      </c>
      <c r="S193" s="52" t="n">
        <f aca="false">R193*D193</f>
        <v>24134.926858</v>
      </c>
      <c r="T193" s="52"/>
      <c r="U193" s="82"/>
      <c r="V193" s="53" t="n">
        <f aca="false">U193+V192</f>
        <v>7247.82</v>
      </c>
      <c r="W193" s="53" t="n">
        <f aca="false">S193+V193</f>
        <v>31382.746858</v>
      </c>
      <c r="X193" s="1" t="n">
        <f aca="false">X192+B193</f>
        <v>29705</v>
      </c>
      <c r="Y193" s="51" t="n">
        <f aca="false">W193-X193</f>
        <v>1677.74685800002</v>
      </c>
      <c r="Z193" s="54" t="n">
        <f aca="false">W193/X193-1</f>
        <v>0.0564802847332104</v>
      </c>
      <c r="AA193" s="54" t="n">
        <f aca="false">S193/(X193-V193)-1</f>
        <v>0.0747087059906906</v>
      </c>
      <c r="AB193" s="55" t="n">
        <f aca="false">IF(E193-F193&lt;0,"达成",E193-F193)</f>
        <v>0.17758497037037</v>
      </c>
    </row>
    <row r="194" customFormat="false" ht="16" hidden="false" customHeight="false" outlineLevel="0" collapsed="false">
      <c r="A194" s="83" t="s">
        <v>740</v>
      </c>
      <c r="B194" s="0" t="n">
        <v>135</v>
      </c>
      <c r="C194" s="76" t="n">
        <v>138.02</v>
      </c>
      <c r="D194" s="77" t="n">
        <v>0.9776</v>
      </c>
      <c r="E194" s="46" t="n">
        <f aca="false">10%*Q194+13%</f>
        <v>0.22</v>
      </c>
      <c r="F194" s="38" t="n">
        <f aca="false">IF(G194="",($F$1*C194-B194)/B194,H194/B194)</f>
        <v>0.0558018814814815</v>
      </c>
      <c r="H194" s="78" t="n">
        <f aca="false">IF(G194="",$F$1*C194-B194,G194-B194)</f>
        <v>7.533254</v>
      </c>
      <c r="I194" s="0" t="s">
        <v>95</v>
      </c>
      <c r="J194" s="47" t="s">
        <v>412</v>
      </c>
      <c r="K194" s="79" t="n">
        <f aca="false">DATE(MID(J194,1,4),MID(J194,5,2),MID(J194,7,2))</f>
        <v>43756</v>
      </c>
      <c r="L194" s="80" t="str">
        <f aca="true">IF(LEN(J194) &gt; 15,DATE(MID(J194,12,4),MID(J194,16,2),MID(J194,18,2)),TEXT(TODAY(),"yyyy/m/d"))</f>
        <v>2020/1/2</v>
      </c>
      <c r="M194" s="61" t="n">
        <f aca="false">(L194-K194+1)*B194</f>
        <v>10395</v>
      </c>
      <c r="N194" s="81" t="n">
        <f aca="false">H194/M194*365</f>
        <v>0.264515412217412</v>
      </c>
      <c r="O194" s="49" t="n">
        <f aca="false">D194*C194</f>
        <v>134.928352</v>
      </c>
      <c r="P194" s="49" t="n">
        <f aca="false">O194-B194</f>
        <v>-0.071647999999982</v>
      </c>
      <c r="Q194" s="50" t="n">
        <f aca="false">B194/150</f>
        <v>0.9</v>
      </c>
      <c r="R194" s="51" t="n">
        <f aca="false">R193+C194-T194</f>
        <v>24511.81</v>
      </c>
      <c r="S194" s="52" t="n">
        <f aca="false">R194*D194</f>
        <v>23962.745456</v>
      </c>
      <c r="T194" s="52"/>
      <c r="U194" s="82"/>
      <c r="V194" s="53" t="n">
        <f aca="false">U194+V193</f>
        <v>7247.82</v>
      </c>
      <c r="W194" s="53" t="n">
        <f aca="false">S194+V194</f>
        <v>31210.565456</v>
      </c>
      <c r="X194" s="1" t="n">
        <f aca="false">X193+B194</f>
        <v>29840</v>
      </c>
      <c r="Y194" s="51" t="n">
        <f aca="false">W194-X194</f>
        <v>1370.56545600001</v>
      </c>
      <c r="Z194" s="54" t="n">
        <f aca="false">W194/X194-1</f>
        <v>0.0459304777479899</v>
      </c>
      <c r="AA194" s="54" t="n">
        <f aca="false">S194/(X194-V194)-1</f>
        <v>0.0606654805335305</v>
      </c>
      <c r="AB194" s="55" t="n">
        <f aca="false">IF(E194-F194&lt;0,"达成",E194-F194)</f>
        <v>0.164198118518519</v>
      </c>
    </row>
    <row r="195" customFormat="false" ht="16" hidden="false" customHeight="false" outlineLevel="0" collapsed="false">
      <c r="A195" s="83" t="s">
        <v>741</v>
      </c>
      <c r="B195" s="0" t="n">
        <v>135</v>
      </c>
      <c r="C195" s="76" t="n">
        <v>138.3</v>
      </c>
      <c r="D195" s="77" t="n">
        <v>0.9756</v>
      </c>
      <c r="E195" s="46" t="n">
        <f aca="false">10%*Q195+13%</f>
        <v>0.22</v>
      </c>
      <c r="F195" s="38" t="n">
        <f aca="false">IF(G195="",($F$1*C195-B195)/B195,H195/B195)</f>
        <v>0.0579437777777779</v>
      </c>
      <c r="H195" s="78" t="n">
        <f aca="false">IF(G195="",$F$1*C195-B195,G195-B195)</f>
        <v>7.82241000000002</v>
      </c>
      <c r="I195" s="0" t="s">
        <v>95</v>
      </c>
      <c r="J195" s="47" t="s">
        <v>414</v>
      </c>
      <c r="K195" s="79" t="n">
        <f aca="false">DATE(MID(J195,1,4),MID(J195,5,2),MID(J195,7,2))</f>
        <v>43759</v>
      </c>
      <c r="L195" s="80" t="str">
        <f aca="true">IF(LEN(J195) &gt; 15,DATE(MID(J195,12,4),MID(J195,16,2),MID(J195,18,2)),TEXT(TODAY(),"yyyy/m/d"))</f>
        <v>2020/1/2</v>
      </c>
      <c r="M195" s="61" t="n">
        <f aca="false">(L195-K195+1)*B195</f>
        <v>9990</v>
      </c>
      <c r="N195" s="81" t="n">
        <f aca="false">H195/M195*365</f>
        <v>0.285803768768769</v>
      </c>
      <c r="O195" s="49" t="n">
        <f aca="false">D195*C195</f>
        <v>134.92548</v>
      </c>
      <c r="P195" s="49" t="n">
        <f aca="false">O195-B195</f>
        <v>-0.0745199999999784</v>
      </c>
      <c r="Q195" s="50" t="n">
        <f aca="false">B195/150</f>
        <v>0.9</v>
      </c>
      <c r="R195" s="51" t="n">
        <f aca="false">R194+C195-T195</f>
        <v>24650.11</v>
      </c>
      <c r="S195" s="52" t="n">
        <f aca="false">R195*D195</f>
        <v>24048.647316</v>
      </c>
      <c r="T195" s="52"/>
      <c r="U195" s="82"/>
      <c r="V195" s="53" t="n">
        <f aca="false">U195+V194</f>
        <v>7247.82</v>
      </c>
      <c r="W195" s="53" t="n">
        <f aca="false">S195+V195</f>
        <v>31296.467316</v>
      </c>
      <c r="X195" s="1" t="n">
        <f aca="false">X194+B195</f>
        <v>29975</v>
      </c>
      <c r="Y195" s="51" t="n">
        <f aca="false">W195-X195</f>
        <v>1321.46731600002</v>
      </c>
      <c r="Z195" s="54" t="n">
        <f aca="false">W195/X195-1</f>
        <v>0.0440856485738121</v>
      </c>
      <c r="AA195" s="54" t="n">
        <f aca="false">S195/(X195-V195)-1</f>
        <v>0.0581447991347812</v>
      </c>
      <c r="AB195" s="55" t="n">
        <f aca="false">IF(E195-F195&lt;0,"达成",E195-F195)</f>
        <v>0.162056222222222</v>
      </c>
    </row>
    <row r="196" customFormat="false" ht="16" hidden="false" customHeight="false" outlineLevel="0" collapsed="false">
      <c r="A196" s="83" t="s">
        <v>742</v>
      </c>
      <c r="B196" s="0" t="n">
        <v>135</v>
      </c>
      <c r="C196" s="76" t="n">
        <v>136.86</v>
      </c>
      <c r="D196" s="77" t="n">
        <v>0.9859</v>
      </c>
      <c r="E196" s="46" t="n">
        <f aca="false">10%*Q196+13%</f>
        <v>0.22</v>
      </c>
      <c r="F196" s="38" t="n">
        <f aca="false">IF(G196="",($F$1*C196-B196)/B196,H196/B196)</f>
        <v>0.0469283111111113</v>
      </c>
      <c r="H196" s="78" t="n">
        <f aca="false">IF(G196="",$F$1*C196-B196,G196-B196)</f>
        <v>6.33532200000002</v>
      </c>
      <c r="I196" s="0" t="s">
        <v>95</v>
      </c>
      <c r="J196" s="47" t="s">
        <v>416</v>
      </c>
      <c r="K196" s="79" t="n">
        <f aca="false">DATE(MID(J196,1,4),MID(J196,5,2),MID(J196,7,2))</f>
        <v>43760</v>
      </c>
      <c r="L196" s="80" t="str">
        <f aca="true">IF(LEN(J196) &gt; 15,DATE(MID(J196,12,4),MID(J196,16,2),MID(J196,18,2)),TEXT(TODAY(),"yyyy/m/d"))</f>
        <v>2020/1/2</v>
      </c>
      <c r="M196" s="61" t="n">
        <f aca="false">(L196-K196+1)*B196</f>
        <v>9855</v>
      </c>
      <c r="N196" s="81" t="n">
        <f aca="false">H196/M196*365</f>
        <v>0.234641555555556</v>
      </c>
      <c r="O196" s="49" t="n">
        <f aca="false">D196*C196</f>
        <v>134.930274</v>
      </c>
      <c r="P196" s="49" t="n">
        <f aca="false">O196-B196</f>
        <v>-0.0697259999999744</v>
      </c>
      <c r="Q196" s="50" t="n">
        <f aca="false">B196/150</f>
        <v>0.9</v>
      </c>
      <c r="R196" s="51" t="n">
        <f aca="false">R195+C196-T196</f>
        <v>24786.97</v>
      </c>
      <c r="S196" s="52" t="n">
        <f aca="false">R196*D196</f>
        <v>24437.473723</v>
      </c>
      <c r="T196" s="52"/>
      <c r="U196" s="82"/>
      <c r="V196" s="53" t="n">
        <f aca="false">U196+V195</f>
        <v>7247.82</v>
      </c>
      <c r="W196" s="53" t="n">
        <f aca="false">S196+V196</f>
        <v>31685.293723</v>
      </c>
      <c r="X196" s="1" t="n">
        <f aca="false">X195+B196</f>
        <v>30110</v>
      </c>
      <c r="Y196" s="51" t="n">
        <f aca="false">W196-X196</f>
        <v>1575.29372300001</v>
      </c>
      <c r="Z196" s="54" t="n">
        <f aca="false">W196/X196-1</f>
        <v>0.0523179582530726</v>
      </c>
      <c r="AA196" s="54" t="n">
        <f aca="false">S196/(X196-V196)-1</f>
        <v>0.0689039156808324</v>
      </c>
      <c r="AB196" s="55" t="n">
        <f aca="false">IF(E196-F196&lt;0,"达成",E196-F196)</f>
        <v>0.173071688888889</v>
      </c>
    </row>
    <row r="197" customFormat="false" ht="16" hidden="false" customHeight="false" outlineLevel="0" collapsed="false">
      <c r="A197" s="83" t="s">
        <v>743</v>
      </c>
      <c r="B197" s="0" t="n">
        <v>135</v>
      </c>
      <c r="C197" s="76" t="n">
        <v>137.87</v>
      </c>
      <c r="D197" s="77" t="n">
        <v>0.9787</v>
      </c>
      <c r="E197" s="46" t="n">
        <f aca="false">10%*Q197+13%</f>
        <v>0.22</v>
      </c>
      <c r="F197" s="38" t="n">
        <f aca="false">IF(G197="",($F$1*C197-B197)/B197,H197/B197)</f>
        <v>0.0546544370370369</v>
      </c>
      <c r="H197" s="78" t="n">
        <f aca="false">IF(G197="",$F$1*C197-B197,G197-B197)</f>
        <v>7.37834899999999</v>
      </c>
      <c r="I197" s="0" t="s">
        <v>95</v>
      </c>
      <c r="J197" s="47" t="s">
        <v>418</v>
      </c>
      <c r="K197" s="79" t="n">
        <f aca="false">DATE(MID(J197,1,4),MID(J197,5,2),MID(J197,7,2))</f>
        <v>43761</v>
      </c>
      <c r="L197" s="80" t="str">
        <f aca="true">IF(LEN(J197) &gt; 15,DATE(MID(J197,12,4),MID(J197,16,2),MID(J197,18,2)),TEXT(TODAY(),"yyyy/m/d"))</f>
        <v>2020/1/2</v>
      </c>
      <c r="M197" s="61" t="n">
        <f aca="false">(L197-K197+1)*B197</f>
        <v>9720</v>
      </c>
      <c r="N197" s="81" t="n">
        <f aca="false">H197/M197*365</f>
        <v>0.277067632201646</v>
      </c>
      <c r="O197" s="49" t="n">
        <f aca="false">D197*C197</f>
        <v>134.933369</v>
      </c>
      <c r="P197" s="49" t="n">
        <f aca="false">O197-B197</f>
        <v>-0.0666309999999726</v>
      </c>
      <c r="Q197" s="50" t="n">
        <f aca="false">B197/150</f>
        <v>0.9</v>
      </c>
      <c r="R197" s="51" t="n">
        <f aca="false">R196+C197-T197</f>
        <v>24924.84</v>
      </c>
      <c r="S197" s="52" t="n">
        <f aca="false">R197*D197</f>
        <v>24393.940908</v>
      </c>
      <c r="T197" s="52"/>
      <c r="U197" s="82"/>
      <c r="V197" s="53" t="n">
        <f aca="false">U197+V196</f>
        <v>7247.82</v>
      </c>
      <c r="W197" s="53" t="n">
        <f aca="false">S197+V197</f>
        <v>31641.760908</v>
      </c>
      <c r="X197" s="1" t="n">
        <f aca="false">X196+B197</f>
        <v>30245</v>
      </c>
      <c r="Y197" s="51" t="n">
        <f aca="false">W197-X197</f>
        <v>1396.76090800002</v>
      </c>
      <c r="Z197" s="54" t="n">
        <f aca="false">W197/X197-1</f>
        <v>0.0461815476277077</v>
      </c>
      <c r="AA197" s="54" t="n">
        <f aca="false">S197/(X197-V197)-1</f>
        <v>0.0607361819144789</v>
      </c>
      <c r="AB197" s="55" t="n">
        <f aca="false">IF(E197-F197&lt;0,"达成",E197-F197)</f>
        <v>0.165345562962963</v>
      </c>
    </row>
    <row r="198" customFormat="false" ht="16" hidden="false" customHeight="false" outlineLevel="0" collapsed="false">
      <c r="A198" s="83" t="s">
        <v>744</v>
      </c>
      <c r="B198" s="0" t="n">
        <v>135</v>
      </c>
      <c r="C198" s="76" t="n">
        <v>138.05</v>
      </c>
      <c r="D198" s="77" t="n">
        <v>0.9774</v>
      </c>
      <c r="E198" s="46" t="n">
        <f aca="false">10%*Q198+13%</f>
        <v>0.22</v>
      </c>
      <c r="F198" s="38" t="n">
        <f aca="false">IF(G198="",($F$1*C198-B198)/B198,H198/B198)</f>
        <v>0.0560313703703703</v>
      </c>
      <c r="H198" s="78" t="n">
        <f aca="false">IF(G198="",$F$1*C198-B198,G198-B198)</f>
        <v>7.564235</v>
      </c>
      <c r="I198" s="0" t="s">
        <v>95</v>
      </c>
      <c r="J198" s="47" t="s">
        <v>420</v>
      </c>
      <c r="K198" s="79" t="n">
        <f aca="false">DATE(MID(J198,1,4),MID(J198,5,2),MID(J198,7,2))</f>
        <v>43762</v>
      </c>
      <c r="L198" s="80" t="str">
        <f aca="true">IF(LEN(J198) &gt; 15,DATE(MID(J198,12,4),MID(J198,16,2),MID(J198,18,2)),TEXT(TODAY(),"yyyy/m/d"))</f>
        <v>2020/1/2</v>
      </c>
      <c r="M198" s="61" t="n">
        <f aca="false">(L198-K198+1)*B198</f>
        <v>9585</v>
      </c>
      <c r="N198" s="81" t="n">
        <f aca="false">H198/M198*365</f>
        <v>0.288048594157538</v>
      </c>
      <c r="O198" s="49" t="n">
        <f aca="false">D198*C198</f>
        <v>134.93007</v>
      </c>
      <c r="P198" s="49" t="n">
        <f aca="false">O198-B198</f>
        <v>-0.069929999999971</v>
      </c>
      <c r="Q198" s="50" t="n">
        <f aca="false">B198/150</f>
        <v>0.9</v>
      </c>
      <c r="R198" s="51" t="n">
        <f aca="false">R197+C198-T198</f>
        <v>25062.89</v>
      </c>
      <c r="S198" s="52" t="n">
        <f aca="false">R198*D198</f>
        <v>24496.468686</v>
      </c>
      <c r="T198" s="52"/>
      <c r="U198" s="82"/>
      <c r="V198" s="53" t="n">
        <f aca="false">U198+V197</f>
        <v>7247.82</v>
      </c>
      <c r="W198" s="53" t="n">
        <f aca="false">S198+V198</f>
        <v>31744.288686</v>
      </c>
      <c r="X198" s="1" t="n">
        <f aca="false">X197+B198</f>
        <v>30380</v>
      </c>
      <c r="Y198" s="51" t="n">
        <f aca="false">W198-X198</f>
        <v>1364.28868600001</v>
      </c>
      <c r="Z198" s="54" t="n">
        <f aca="false">W198/X198-1</f>
        <v>0.0449074616853198</v>
      </c>
      <c r="AA198" s="54" t="n">
        <f aca="false">S198/(X198-V198)-1</f>
        <v>0.0589779556444752</v>
      </c>
      <c r="AB198" s="55" t="n">
        <f aca="false">IF(E198-F198&lt;0,"达成",E198-F198)</f>
        <v>0.16396862962963</v>
      </c>
    </row>
    <row r="199" customFormat="false" ht="16" hidden="false" customHeight="false" outlineLevel="0" collapsed="false">
      <c r="A199" s="83" t="s">
        <v>745</v>
      </c>
      <c r="B199" s="0" t="n">
        <v>135</v>
      </c>
      <c r="C199" s="76" t="n">
        <v>137.05</v>
      </c>
      <c r="D199" s="77" t="n">
        <v>0.9845</v>
      </c>
      <c r="E199" s="46" t="n">
        <f aca="false">10%*Q199+13%</f>
        <v>0.22</v>
      </c>
      <c r="F199" s="38" t="n">
        <f aca="false">IF(G199="",($F$1*C199-B199)/B199,H199/B199)</f>
        <v>0.0483817407407407</v>
      </c>
      <c r="H199" s="78" t="n">
        <f aca="false">IF(G199="",$F$1*C199-B199,G199-B199)</f>
        <v>6.53153499999999</v>
      </c>
      <c r="I199" s="0" t="s">
        <v>95</v>
      </c>
      <c r="J199" s="47" t="s">
        <v>422</v>
      </c>
      <c r="K199" s="79" t="n">
        <f aca="false">DATE(MID(J199,1,4),MID(J199,5,2),MID(J199,7,2))</f>
        <v>43763</v>
      </c>
      <c r="L199" s="80" t="str">
        <f aca="true">IF(LEN(J199) &gt; 15,DATE(MID(J199,12,4),MID(J199,16,2),MID(J199,18,2)),TEXT(TODAY(),"yyyy/m/d"))</f>
        <v>2020/1/2</v>
      </c>
      <c r="M199" s="61" t="n">
        <f aca="false">(L199-K199+1)*B199</f>
        <v>9450</v>
      </c>
      <c r="N199" s="81" t="n">
        <f aca="false">H199/M199*365</f>
        <v>0.252276219576719</v>
      </c>
      <c r="O199" s="49" t="n">
        <f aca="false">D199*C199</f>
        <v>134.925725</v>
      </c>
      <c r="P199" s="49" t="n">
        <f aca="false">O199-B199</f>
        <v>-0.0742749999999717</v>
      </c>
      <c r="Q199" s="50" t="n">
        <f aca="false">B199/150</f>
        <v>0.9</v>
      </c>
      <c r="R199" s="51" t="n">
        <f aca="false">R198+C199-T199</f>
        <v>25199.94</v>
      </c>
      <c r="S199" s="52" t="n">
        <f aca="false">R199*D199</f>
        <v>24809.34093</v>
      </c>
      <c r="T199" s="52"/>
      <c r="U199" s="82"/>
      <c r="V199" s="53" t="n">
        <f aca="false">U199+V198</f>
        <v>7247.82</v>
      </c>
      <c r="W199" s="53" t="n">
        <f aca="false">S199+V199</f>
        <v>32057.16093</v>
      </c>
      <c r="X199" s="1" t="n">
        <f aca="false">X198+B199</f>
        <v>30515</v>
      </c>
      <c r="Y199" s="51" t="n">
        <f aca="false">W199-X199</f>
        <v>1542.16093000001</v>
      </c>
      <c r="Z199" s="54" t="n">
        <f aca="false">W199/X199-1</f>
        <v>0.050537798787482</v>
      </c>
      <c r="AA199" s="54" t="n">
        <f aca="false">S199/(X199-V199)-1</f>
        <v>0.0662805260457009</v>
      </c>
      <c r="AB199" s="55" t="n">
        <f aca="false">IF(E199-F199&lt;0,"达成",E199-F199)</f>
        <v>0.171618259259259</v>
      </c>
    </row>
    <row r="200" customFormat="false" ht="16" hidden="false" customHeight="false" outlineLevel="0" collapsed="false">
      <c r="A200" s="83" t="s">
        <v>746</v>
      </c>
      <c r="B200" s="0" t="n">
        <v>135</v>
      </c>
      <c r="C200" s="76" t="n">
        <v>134.81</v>
      </c>
      <c r="D200" s="77" t="n">
        <v>1.0009</v>
      </c>
      <c r="E200" s="46" t="n">
        <f aca="false">10%*Q200+13%</f>
        <v>0.22</v>
      </c>
      <c r="F200" s="38" t="n">
        <f aca="false">IF(G200="",($F$1*C200-B200)/B200,H200/B200)</f>
        <v>0.0312465703703704</v>
      </c>
      <c r="H200" s="78" t="n">
        <f aca="false">IF(G200="",$F$1*C200-B200,G200-B200)</f>
        <v>4.218287</v>
      </c>
      <c r="I200" s="0" t="s">
        <v>95</v>
      </c>
      <c r="J200" s="47" t="s">
        <v>424</v>
      </c>
      <c r="K200" s="79" t="n">
        <f aca="false">DATE(MID(J200,1,4),MID(J200,5,2),MID(J200,7,2))</f>
        <v>43766</v>
      </c>
      <c r="L200" s="80" t="str">
        <f aca="true">IF(LEN(J200) &gt; 15,DATE(MID(J200,12,4),MID(J200,16,2),MID(J200,18,2)),TEXT(TODAY(),"yyyy/m/d"))</f>
        <v>2020/1/2</v>
      </c>
      <c r="M200" s="61" t="n">
        <f aca="false">(L200-K200+1)*B200</f>
        <v>9045</v>
      </c>
      <c r="N200" s="81" t="n">
        <f aca="false">H200/M200*365</f>
        <v>0.170223853510227</v>
      </c>
      <c r="O200" s="49" t="n">
        <f aca="false">D200*C200</f>
        <v>134.931329</v>
      </c>
      <c r="P200" s="49" t="n">
        <f aca="false">O200-B200</f>
        <v>-0.0686710000000232</v>
      </c>
      <c r="Q200" s="50" t="n">
        <f aca="false">B200/150</f>
        <v>0.9</v>
      </c>
      <c r="R200" s="51" t="n">
        <f aca="false">R199+C200-T200</f>
        <v>25334.75</v>
      </c>
      <c r="S200" s="52" t="n">
        <f aca="false">R200*D200</f>
        <v>25357.551275</v>
      </c>
      <c r="T200" s="52"/>
      <c r="U200" s="82"/>
      <c r="V200" s="53" t="n">
        <f aca="false">U200+V199</f>
        <v>7247.82</v>
      </c>
      <c r="W200" s="53" t="n">
        <f aca="false">S200+V200</f>
        <v>32605.371275</v>
      </c>
      <c r="X200" s="1" t="n">
        <f aca="false">X199+B200</f>
        <v>30650</v>
      </c>
      <c r="Y200" s="51" t="n">
        <f aca="false">W200-X200</f>
        <v>1955.37127500001</v>
      </c>
      <c r="Z200" s="54" t="n">
        <f aca="false">W200/X200-1</f>
        <v>0.0637967789559548</v>
      </c>
      <c r="AA200" s="54" t="n">
        <f aca="false">S200/(X200-V200)-1</f>
        <v>0.08355509080778</v>
      </c>
      <c r="AB200" s="55" t="n">
        <f aca="false">IF(E200-F200&lt;0,"达成",E200-F200)</f>
        <v>0.18875342962963</v>
      </c>
    </row>
    <row r="201" customFormat="false" ht="16" hidden="false" customHeight="false" outlineLevel="0" collapsed="false">
      <c r="A201" s="83" t="s">
        <v>747</v>
      </c>
      <c r="B201" s="0" t="n">
        <v>135</v>
      </c>
      <c r="C201" s="76" t="n">
        <v>136.69</v>
      </c>
      <c r="D201" s="77" t="n">
        <v>0.9871</v>
      </c>
      <c r="E201" s="46" t="n">
        <f aca="false">10%*Q201+13%</f>
        <v>0.22</v>
      </c>
      <c r="F201" s="38" t="n">
        <f aca="false">IF(G201="",($F$1*C201-B201)/B201,H201/B201)</f>
        <v>0.0456278740740741</v>
      </c>
      <c r="H201" s="78" t="n">
        <f aca="false">IF(G201="",$F$1*C201-B201,G201-B201)</f>
        <v>6.159763</v>
      </c>
      <c r="I201" s="0" t="s">
        <v>95</v>
      </c>
      <c r="J201" s="47" t="s">
        <v>426</v>
      </c>
      <c r="K201" s="79" t="n">
        <f aca="false">DATE(MID(J201,1,4),MID(J201,5,2),MID(J201,7,2))</f>
        <v>43767</v>
      </c>
      <c r="L201" s="80" t="str">
        <f aca="true">IF(LEN(J201) &gt; 15,DATE(MID(J201,12,4),MID(J201,16,2),MID(J201,18,2)),TEXT(TODAY(),"yyyy/m/d"))</f>
        <v>2020/1/2</v>
      </c>
      <c r="M201" s="61" t="n">
        <f aca="false">(L201-K201+1)*B201</f>
        <v>8910</v>
      </c>
      <c r="N201" s="81" t="n">
        <f aca="false">H201/M201*365</f>
        <v>0.252335970258137</v>
      </c>
      <c r="O201" s="49" t="n">
        <f aca="false">D201*C201</f>
        <v>134.926699</v>
      </c>
      <c r="P201" s="49" t="n">
        <f aca="false">O201-B201</f>
        <v>-0.0733009999999865</v>
      </c>
      <c r="Q201" s="50" t="n">
        <f aca="false">B201/150</f>
        <v>0.9</v>
      </c>
      <c r="R201" s="51" t="n">
        <f aca="false">R200+C201-T201</f>
        <v>25471.44</v>
      </c>
      <c r="S201" s="52" t="n">
        <f aca="false">R201*D201</f>
        <v>25142.858424</v>
      </c>
      <c r="T201" s="52"/>
      <c r="U201" s="82"/>
      <c r="V201" s="53" t="n">
        <f aca="false">U201+V200</f>
        <v>7247.82</v>
      </c>
      <c r="W201" s="53" t="n">
        <f aca="false">S201+V201</f>
        <v>32390.678424</v>
      </c>
      <c r="X201" s="1" t="n">
        <f aca="false">X200+B201</f>
        <v>30785</v>
      </c>
      <c r="Y201" s="51" t="n">
        <f aca="false">W201-X201</f>
        <v>1605.67842400002</v>
      </c>
      <c r="Z201" s="54" t="n">
        <f aca="false">W201/X201-1</f>
        <v>0.0521578178983277</v>
      </c>
      <c r="AA201" s="54" t="n">
        <f aca="false">S201/(X201-V201)-1</f>
        <v>0.0682188105796877</v>
      </c>
      <c r="AB201" s="55" t="n">
        <f aca="false">IF(E201-F201&lt;0,"达成",E201-F201)</f>
        <v>0.174372125925926</v>
      </c>
    </row>
    <row r="202" customFormat="false" ht="16" hidden="false" customHeight="false" outlineLevel="0" collapsed="false">
      <c r="A202" s="83" t="s">
        <v>748</v>
      </c>
      <c r="B202" s="0" t="n">
        <v>135</v>
      </c>
      <c r="C202" s="76" t="n">
        <v>138.23</v>
      </c>
      <c r="D202" s="77" t="n">
        <v>0.9761</v>
      </c>
      <c r="E202" s="46" t="n">
        <f aca="false">10%*Q202+13%</f>
        <v>0.22</v>
      </c>
      <c r="F202" s="38" t="n">
        <f aca="false">IF(G202="",($F$1*C202-B202)/B202,H202/B202)</f>
        <v>0.0574083037037036</v>
      </c>
      <c r="H202" s="78" t="n">
        <f aca="false">IF(G202="",$F$1*C202-B202,G202-B202)</f>
        <v>7.75012099999998</v>
      </c>
      <c r="I202" s="0" t="s">
        <v>95</v>
      </c>
      <c r="J202" s="47" t="s">
        <v>428</v>
      </c>
      <c r="K202" s="79" t="n">
        <f aca="false">DATE(MID(J202,1,4),MID(J202,5,2),MID(J202,7,2))</f>
        <v>43768</v>
      </c>
      <c r="L202" s="80" t="str">
        <f aca="true">IF(LEN(J202) &gt; 15,DATE(MID(J202,12,4),MID(J202,16,2),MID(J202,18,2)),TEXT(TODAY(),"yyyy/m/d"))</f>
        <v>2020/1/2</v>
      </c>
      <c r="M202" s="61" t="n">
        <f aca="false">(L202-K202+1)*B202</f>
        <v>8775</v>
      </c>
      <c r="N202" s="81" t="n">
        <f aca="false">H202/M202*365</f>
        <v>0.322369705413105</v>
      </c>
      <c r="O202" s="49" t="n">
        <f aca="false">D202*C202</f>
        <v>134.926303</v>
      </c>
      <c r="P202" s="49" t="n">
        <f aca="false">O202-B202</f>
        <v>-0.0736970000000099</v>
      </c>
      <c r="Q202" s="50" t="n">
        <f aca="false">B202/150</f>
        <v>0.9</v>
      </c>
      <c r="R202" s="51" t="n">
        <f aca="false">R201+C202-T202</f>
        <v>25609.67</v>
      </c>
      <c r="S202" s="52" t="n">
        <f aca="false">R202*D202</f>
        <v>24997.598887</v>
      </c>
      <c r="T202" s="52"/>
      <c r="U202" s="82"/>
      <c r="V202" s="53" t="n">
        <f aca="false">U202+V201</f>
        <v>7247.82</v>
      </c>
      <c r="W202" s="53" t="n">
        <f aca="false">S202+V202</f>
        <v>32245.418887</v>
      </c>
      <c r="X202" s="1" t="n">
        <f aca="false">X201+B202</f>
        <v>30920</v>
      </c>
      <c r="Y202" s="51" t="n">
        <f aca="false">W202-X202</f>
        <v>1325.41888700001</v>
      </c>
      <c r="Z202" s="54" t="n">
        <f aca="false">W202/X202-1</f>
        <v>0.0428660700840884</v>
      </c>
      <c r="AA202" s="54" t="n">
        <f aca="false">S202/(X202-V202)-1</f>
        <v>0.0559905715063005</v>
      </c>
      <c r="AB202" s="55" t="n">
        <f aca="false">IF(E202-F202&lt;0,"达成",E202-F202)</f>
        <v>0.162591696296296</v>
      </c>
    </row>
    <row r="203" customFormat="false" ht="16" hidden="false" customHeight="false" outlineLevel="0" collapsed="false">
      <c r="A203" s="83" t="s">
        <v>749</v>
      </c>
      <c r="B203" s="0" t="n">
        <v>135</v>
      </c>
      <c r="C203" s="76" t="n">
        <v>138.99</v>
      </c>
      <c r="D203" s="77" t="n">
        <v>0.9708</v>
      </c>
      <c r="E203" s="46" t="n">
        <f aca="false">10%*Q203+13%</f>
        <v>0.22</v>
      </c>
      <c r="F203" s="38" t="n">
        <f aca="false">IF(G203="",($F$1*C203-B203)/B203,H203/B203)</f>
        <v>0.0632220222222223</v>
      </c>
      <c r="H203" s="78" t="n">
        <f aca="false">IF(G203="",$F$1*C203-B203,G203-B203)</f>
        <v>8.53497300000001</v>
      </c>
      <c r="I203" s="0" t="s">
        <v>95</v>
      </c>
      <c r="J203" s="47" t="s">
        <v>430</v>
      </c>
      <c r="K203" s="79" t="n">
        <f aca="false">DATE(MID(J203,1,4),MID(J203,5,2),MID(J203,7,2))</f>
        <v>43769</v>
      </c>
      <c r="L203" s="80" t="str">
        <f aca="true">IF(LEN(J203) &gt; 15,DATE(MID(J203,12,4),MID(J203,16,2),MID(J203,18,2)),TEXT(TODAY(),"yyyy/m/d"))</f>
        <v>2020/1/2</v>
      </c>
      <c r="M203" s="61" t="n">
        <f aca="false">(L203-K203+1)*B203</f>
        <v>8640</v>
      </c>
      <c r="N203" s="81" t="n">
        <f aca="false">H203/M203*365</f>
        <v>0.360563095486112</v>
      </c>
      <c r="O203" s="49" t="n">
        <f aca="false">D203*C203</f>
        <v>134.931492</v>
      </c>
      <c r="P203" s="49" t="n">
        <f aca="false">O203-B203</f>
        <v>-0.06850799999998</v>
      </c>
      <c r="Q203" s="50" t="n">
        <f aca="false">B203/150</f>
        <v>0.9</v>
      </c>
      <c r="R203" s="51" t="n">
        <f aca="false">R202+C203-T203</f>
        <v>25748.66</v>
      </c>
      <c r="S203" s="52" t="n">
        <f aca="false">R203*D203</f>
        <v>24996.799128</v>
      </c>
      <c r="T203" s="52"/>
      <c r="U203" s="82"/>
      <c r="V203" s="53" t="n">
        <f aca="false">U203+V202</f>
        <v>7247.82</v>
      </c>
      <c r="W203" s="53" t="n">
        <f aca="false">S203+V203</f>
        <v>32244.619128</v>
      </c>
      <c r="X203" s="1" t="n">
        <f aca="false">X202+B203</f>
        <v>31055</v>
      </c>
      <c r="Y203" s="51" t="n">
        <f aca="false">W203-X203</f>
        <v>1189.61912800001</v>
      </c>
      <c r="Z203" s="54" t="n">
        <f aca="false">W203/X203-1</f>
        <v>0.0383068468201582</v>
      </c>
      <c r="AA203" s="54" t="n">
        <f aca="false">S203/(X203-V203)-1</f>
        <v>0.0499689223167135</v>
      </c>
      <c r="AB203" s="55" t="n">
        <f aca="false">IF(E203-F203&lt;0,"达成",E203-F203)</f>
        <v>0.156777977777778</v>
      </c>
    </row>
    <row r="204" customFormat="false" ht="16" hidden="false" customHeight="false" outlineLevel="0" collapsed="false">
      <c r="A204" s="83" t="s">
        <v>750</v>
      </c>
      <c r="B204" s="0" t="n">
        <v>135</v>
      </c>
      <c r="C204" s="76" t="n">
        <v>137.81</v>
      </c>
      <c r="D204" s="77" t="n">
        <v>0.9791</v>
      </c>
      <c r="E204" s="46" t="n">
        <f aca="false">10%*Q204+13%</f>
        <v>0.22</v>
      </c>
      <c r="F204" s="38" t="n">
        <f aca="false">IF(G204="",($F$1*C204-B204)/B204,H204/B204)</f>
        <v>0.0541954592592592</v>
      </c>
      <c r="H204" s="78" t="n">
        <f aca="false">IF(G204="",$F$1*C204-B204,G204-B204)</f>
        <v>7.31638699999999</v>
      </c>
      <c r="I204" s="0" t="s">
        <v>95</v>
      </c>
      <c r="J204" s="47" t="s">
        <v>432</v>
      </c>
      <c r="K204" s="79" t="n">
        <f aca="false">DATE(MID(J204,1,4),MID(J204,5,2),MID(J204,7,2))</f>
        <v>43770</v>
      </c>
      <c r="L204" s="80" t="str">
        <f aca="true">IF(LEN(J204) &gt; 15,DATE(MID(J204,12,4),MID(J204,16,2),MID(J204,18,2)),TEXT(TODAY(),"yyyy/m/d"))</f>
        <v>2020/1/2</v>
      </c>
      <c r="M204" s="61" t="n">
        <f aca="false">(L204-K204+1)*B204</f>
        <v>8505</v>
      </c>
      <c r="N204" s="81" t="n">
        <f aca="false">H204/M204*365</f>
        <v>0.313989565549676</v>
      </c>
      <c r="O204" s="49" t="n">
        <f aca="false">D204*C204</f>
        <v>134.929771</v>
      </c>
      <c r="P204" s="49" t="n">
        <f aca="false">O204-B204</f>
        <v>-0.0702289999999834</v>
      </c>
      <c r="Q204" s="50" t="n">
        <f aca="false">B204/150</f>
        <v>0.9</v>
      </c>
      <c r="R204" s="51" t="n">
        <f aca="false">R203+C204-T204</f>
        <v>25886.47</v>
      </c>
      <c r="S204" s="52" t="n">
        <f aca="false">R204*D204</f>
        <v>25345.442777</v>
      </c>
      <c r="T204" s="52"/>
      <c r="U204" s="82"/>
      <c r="V204" s="53" t="n">
        <f aca="false">U204+V203</f>
        <v>7247.82</v>
      </c>
      <c r="W204" s="53" t="n">
        <f aca="false">S204+V204</f>
        <v>32593.262777</v>
      </c>
      <c r="X204" s="1" t="n">
        <f aca="false">X203+B204</f>
        <v>31190</v>
      </c>
      <c r="Y204" s="51" t="n">
        <f aca="false">W204-X204</f>
        <v>1403.26277700002</v>
      </c>
      <c r="Z204" s="54" t="n">
        <f aca="false">W204/X204-1</f>
        <v>0.044990791183072</v>
      </c>
      <c r="AA204" s="54" t="n">
        <f aca="false">S204/(X204-V204)-1</f>
        <v>0.0586104848013012</v>
      </c>
      <c r="AB204" s="55" t="n">
        <f aca="false">IF(E204-F204&lt;0,"达成",E204-F204)</f>
        <v>0.165804540740741</v>
      </c>
    </row>
    <row r="205" customFormat="false" ht="16" hidden="false" customHeight="false" outlineLevel="0" collapsed="false">
      <c r="A205" s="83" t="s">
        <v>751</v>
      </c>
      <c r="B205" s="0" t="n">
        <v>135</v>
      </c>
      <c r="C205" s="76" t="n">
        <v>137.15</v>
      </c>
      <c r="D205" s="77" t="n">
        <v>0.9838</v>
      </c>
      <c r="E205" s="46" t="n">
        <f aca="false">10%*Q205+13%</f>
        <v>0.22</v>
      </c>
      <c r="F205" s="38" t="n">
        <f aca="false">IF(G205="",($F$1*C205-B205)/B205,H205/B205)</f>
        <v>0.0491467037037037</v>
      </c>
      <c r="H205" s="78" t="n">
        <f aca="false">IF(G205="",$F$1*C205-B205,G205-B205)</f>
        <v>6.634805</v>
      </c>
      <c r="I205" s="0" t="s">
        <v>95</v>
      </c>
      <c r="J205" s="47" t="s">
        <v>434</v>
      </c>
      <c r="K205" s="79" t="n">
        <f aca="false">DATE(MID(J205,1,4),MID(J205,5,2),MID(J205,7,2))</f>
        <v>43773</v>
      </c>
      <c r="L205" s="80" t="str">
        <f aca="true">IF(LEN(J205) &gt; 15,DATE(MID(J205,12,4),MID(J205,16,2),MID(J205,18,2)),TEXT(TODAY(),"yyyy/m/d"))</f>
        <v>2020/1/2</v>
      </c>
      <c r="M205" s="61" t="n">
        <f aca="false">(L205-K205+1)*B205</f>
        <v>8100</v>
      </c>
      <c r="N205" s="81" t="n">
        <f aca="false">H205/M205*365</f>
        <v>0.298975780864198</v>
      </c>
      <c r="O205" s="49" t="n">
        <f aca="false">D205*C205</f>
        <v>134.92817</v>
      </c>
      <c r="P205" s="49" t="n">
        <f aca="false">O205-B205</f>
        <v>-0.0718299999999772</v>
      </c>
      <c r="Q205" s="50" t="n">
        <f aca="false">B205/150</f>
        <v>0.9</v>
      </c>
      <c r="R205" s="51" t="n">
        <f aca="false">R204+C205-T205</f>
        <v>26023.62</v>
      </c>
      <c r="S205" s="52" t="n">
        <f aca="false">R205*D205</f>
        <v>25602.037356</v>
      </c>
      <c r="T205" s="52"/>
      <c r="U205" s="82"/>
      <c r="V205" s="53" t="n">
        <f aca="false">U205+V204</f>
        <v>7247.82</v>
      </c>
      <c r="W205" s="53" t="n">
        <f aca="false">S205+V205</f>
        <v>32849.857356</v>
      </c>
      <c r="X205" s="1" t="n">
        <f aca="false">X204+B205</f>
        <v>31325</v>
      </c>
      <c r="Y205" s="51" t="n">
        <f aca="false">W205-X205</f>
        <v>1524.85735600002</v>
      </c>
      <c r="Z205" s="54" t="n">
        <f aca="false">W205/X205-1</f>
        <v>0.0486786067358347</v>
      </c>
      <c r="AA205" s="54" t="n">
        <f aca="false">S205/(X205-V205)-1</f>
        <v>0.0633320578240484</v>
      </c>
      <c r="AB205" s="55" t="n">
        <f aca="false">IF(E205-F205&lt;0,"达成",E205-F205)</f>
        <v>0.170853296296296</v>
      </c>
    </row>
    <row r="206" customFormat="false" ht="16" hidden="false" customHeight="false" outlineLevel="0" collapsed="false">
      <c r="A206" s="83" t="s">
        <v>752</v>
      </c>
      <c r="B206" s="0" t="n">
        <v>135</v>
      </c>
      <c r="C206" s="76" t="n">
        <v>136.17</v>
      </c>
      <c r="D206" s="77" t="n">
        <v>0.9909</v>
      </c>
      <c r="E206" s="46" t="n">
        <f aca="false">10%*Q206+13%</f>
        <v>0.22</v>
      </c>
      <c r="F206" s="38" t="n">
        <f aca="false">IF(G206="",($F$1*C206-B206)/B206,H206/B206)</f>
        <v>0.0416500666666665</v>
      </c>
      <c r="H206" s="78" t="n">
        <f aca="false">IF(G206="",$F$1*C206-B206,G206-B206)</f>
        <v>5.62275899999997</v>
      </c>
      <c r="I206" s="0" t="s">
        <v>95</v>
      </c>
      <c r="J206" s="47" t="s">
        <v>436</v>
      </c>
      <c r="K206" s="79" t="n">
        <f aca="false">DATE(MID(J206,1,4),MID(J206,5,2),MID(J206,7,2))</f>
        <v>43774</v>
      </c>
      <c r="L206" s="80" t="str">
        <f aca="true">IF(LEN(J206) &gt; 15,DATE(MID(J206,12,4),MID(J206,16,2),MID(J206,18,2)),TEXT(TODAY(),"yyyy/m/d"))</f>
        <v>2020/1/2</v>
      </c>
      <c r="M206" s="61" t="n">
        <f aca="false">(L206-K206+1)*B206</f>
        <v>7965</v>
      </c>
      <c r="N206" s="81" t="n">
        <f aca="false">H206/M206*365</f>
        <v>0.257665666666665</v>
      </c>
      <c r="O206" s="49" t="n">
        <f aca="false">D206*C206</f>
        <v>134.930853</v>
      </c>
      <c r="P206" s="49" t="n">
        <f aca="false">O206-B206</f>
        <v>-0.0691470000000152</v>
      </c>
      <c r="Q206" s="50" t="n">
        <f aca="false">B206/150</f>
        <v>0.9</v>
      </c>
      <c r="R206" s="51" t="n">
        <f aca="false">R205+C206-T206</f>
        <v>26159.79</v>
      </c>
      <c r="S206" s="52" t="n">
        <f aca="false">R206*D206</f>
        <v>25921.735911</v>
      </c>
      <c r="T206" s="52"/>
      <c r="U206" s="82"/>
      <c r="V206" s="53" t="n">
        <f aca="false">U206+V205</f>
        <v>7247.82</v>
      </c>
      <c r="W206" s="53" t="n">
        <f aca="false">S206+V206</f>
        <v>33169.555911</v>
      </c>
      <c r="X206" s="1" t="n">
        <f aca="false">X205+B206</f>
        <v>31460</v>
      </c>
      <c r="Y206" s="51" t="n">
        <f aca="false">W206-X206</f>
        <v>1709.55591100002</v>
      </c>
      <c r="Z206" s="54" t="n">
        <f aca="false">W206/X206-1</f>
        <v>0.0543406201843617</v>
      </c>
      <c r="AA206" s="54" t="n">
        <f aca="false">S206/(X206-V206)-1</f>
        <v>0.0706072691926136</v>
      </c>
      <c r="AB206" s="55" t="n">
        <f aca="false">IF(E206-F206&lt;0,"达成",E206-F206)</f>
        <v>0.178349933333334</v>
      </c>
    </row>
    <row r="207" customFormat="false" ht="16" hidden="false" customHeight="false" outlineLevel="0" collapsed="false">
      <c r="A207" s="83" t="s">
        <v>753</v>
      </c>
      <c r="B207" s="0" t="n">
        <v>135</v>
      </c>
      <c r="C207" s="76" t="n">
        <v>137.45</v>
      </c>
      <c r="D207" s="77" t="n">
        <v>0.9817</v>
      </c>
      <c r="E207" s="46" t="n">
        <f aca="false">10%*Q207+13%</f>
        <v>0.22</v>
      </c>
      <c r="F207" s="38" t="n">
        <f aca="false">IF(G207="",($F$1*C207-B207)/B207,H207/B207)</f>
        <v>0.0514415925925924</v>
      </c>
      <c r="H207" s="78" t="n">
        <f aca="false">IF(G207="",$F$1*C207-B207,G207-B207)</f>
        <v>6.94461499999997</v>
      </c>
      <c r="I207" s="0" t="s">
        <v>95</v>
      </c>
      <c r="J207" s="47" t="s">
        <v>438</v>
      </c>
      <c r="K207" s="79" t="n">
        <f aca="false">DATE(MID(J207,1,4),MID(J207,5,2),MID(J207,7,2))</f>
        <v>43775</v>
      </c>
      <c r="L207" s="80" t="str">
        <f aca="true">IF(LEN(J207) &gt; 15,DATE(MID(J207,12,4),MID(J207,16,2),MID(J207,18,2)),TEXT(TODAY(),"yyyy/m/d"))</f>
        <v>2020/1/2</v>
      </c>
      <c r="M207" s="61" t="n">
        <f aca="false">(L207-K207+1)*B207</f>
        <v>7830</v>
      </c>
      <c r="N207" s="81" t="n">
        <f aca="false">H207/M207*365</f>
        <v>0.323727263729245</v>
      </c>
      <c r="O207" s="49" t="n">
        <f aca="false">D207*C207</f>
        <v>134.934665</v>
      </c>
      <c r="P207" s="49" t="n">
        <f aca="false">O207-B207</f>
        <v>-0.0653350000000046</v>
      </c>
      <c r="Q207" s="50" t="n">
        <f aca="false">B207/150</f>
        <v>0.9</v>
      </c>
      <c r="R207" s="51" t="n">
        <f aca="false">R206+C207-T207</f>
        <v>26297.24</v>
      </c>
      <c r="S207" s="52" t="n">
        <f aca="false">R207*D207</f>
        <v>25816.000508</v>
      </c>
      <c r="T207" s="52"/>
      <c r="U207" s="82"/>
      <c r="V207" s="53" t="n">
        <f aca="false">U207+V206</f>
        <v>7247.82</v>
      </c>
      <c r="W207" s="53" t="n">
        <f aca="false">S207+V207</f>
        <v>33063.820508</v>
      </c>
      <c r="X207" s="1" t="n">
        <f aca="false">X206+B207</f>
        <v>31595</v>
      </c>
      <c r="Y207" s="51" t="n">
        <f aca="false">W207-X207</f>
        <v>1468.82050800002</v>
      </c>
      <c r="Z207" s="54" t="n">
        <f aca="false">W207/X207-1</f>
        <v>0.0464890175027701</v>
      </c>
      <c r="AA207" s="54" t="n">
        <f aca="false">S207/(X207-V207)-1</f>
        <v>0.0603281574293211</v>
      </c>
      <c r="AB207" s="55" t="n">
        <f aca="false">IF(E207-F207&lt;0,"达成",E207-F207)</f>
        <v>0.168558407407408</v>
      </c>
    </row>
    <row r="208" customFormat="false" ht="16" hidden="false" customHeight="false" outlineLevel="0" collapsed="false">
      <c r="A208" s="83" t="s">
        <v>754</v>
      </c>
      <c r="B208" s="0" t="n">
        <v>135</v>
      </c>
      <c r="C208" s="76" t="n">
        <v>136.6</v>
      </c>
      <c r="D208" s="77" t="n">
        <v>0.9878</v>
      </c>
      <c r="E208" s="46" t="n">
        <f aca="false">10%*Q208+13%</f>
        <v>0.22</v>
      </c>
      <c r="F208" s="38" t="n">
        <f aca="false">IF(G208="",($F$1*C208-B208)/B208,H208/B208)</f>
        <v>0.0449394074074073</v>
      </c>
      <c r="H208" s="78" t="n">
        <f aca="false">IF(G208="",$F$1*C208-B208,G208-B208)</f>
        <v>6.06681999999998</v>
      </c>
      <c r="I208" s="0" t="s">
        <v>95</v>
      </c>
      <c r="J208" s="47" t="s">
        <v>440</v>
      </c>
      <c r="K208" s="79" t="n">
        <f aca="false">DATE(MID(J208,1,4),MID(J208,5,2),MID(J208,7,2))</f>
        <v>43776</v>
      </c>
      <c r="L208" s="80" t="str">
        <f aca="true">IF(LEN(J208) &gt; 15,DATE(MID(J208,12,4),MID(J208,16,2),MID(J208,18,2)),TEXT(TODAY(),"yyyy/m/d"))</f>
        <v>2020/1/2</v>
      </c>
      <c r="M208" s="61" t="n">
        <f aca="false">(L208-K208+1)*B208</f>
        <v>7695</v>
      </c>
      <c r="N208" s="81" t="n">
        <f aca="false">H208/M208*365</f>
        <v>0.287769889538661</v>
      </c>
      <c r="O208" s="49" t="n">
        <f aca="false">D208*C208</f>
        <v>134.93348</v>
      </c>
      <c r="P208" s="49" t="n">
        <f aca="false">O208-B208</f>
        <v>-0.066519999999997</v>
      </c>
      <c r="Q208" s="50" t="n">
        <f aca="false">B208/150</f>
        <v>0.9</v>
      </c>
      <c r="R208" s="51" t="n">
        <f aca="false">R207+C208-T208</f>
        <v>26433.84</v>
      </c>
      <c r="S208" s="52" t="n">
        <f aca="false">R208*D208</f>
        <v>26111.347152</v>
      </c>
      <c r="T208" s="52"/>
      <c r="U208" s="82"/>
      <c r="V208" s="53" t="n">
        <f aca="false">U208+V207</f>
        <v>7247.82</v>
      </c>
      <c r="W208" s="53" t="n">
        <f aca="false">S208+V208</f>
        <v>33359.167152</v>
      </c>
      <c r="X208" s="1" t="n">
        <f aca="false">X207+B208</f>
        <v>31730</v>
      </c>
      <c r="Y208" s="51" t="n">
        <f aca="false">W208-X208</f>
        <v>1629.16715200002</v>
      </c>
      <c r="Z208" s="54" t="n">
        <f aca="false">W208/X208-1</f>
        <v>0.0513446943586517</v>
      </c>
      <c r="AA208" s="54" t="n">
        <f aca="false">S208/(X208-V208)-1</f>
        <v>0.0665450197653974</v>
      </c>
      <c r="AB208" s="55" t="n">
        <f aca="false">IF(E208-F208&lt;0,"达成",E208-F208)</f>
        <v>0.175060592592593</v>
      </c>
    </row>
    <row r="209" customFormat="false" ht="16" hidden="false" customHeight="false" outlineLevel="0" collapsed="false">
      <c r="A209" s="83" t="s">
        <v>755</v>
      </c>
      <c r="B209" s="0" t="n">
        <v>135</v>
      </c>
      <c r="C209" s="76" t="n">
        <v>137.01</v>
      </c>
      <c r="D209" s="77" t="n">
        <v>0.9848</v>
      </c>
      <c r="E209" s="46" t="n">
        <f aca="false">10%*Q209+13%</f>
        <v>0.22</v>
      </c>
      <c r="F209" s="38" t="n">
        <f aca="false">IF(G209="",($F$1*C209-B209)/B209,H209/B209)</f>
        <v>0.0480757555555554</v>
      </c>
      <c r="H209" s="78" t="n">
        <f aca="false">IF(G209="",$F$1*C209-B209,G209-B209)</f>
        <v>6.49022699999998</v>
      </c>
      <c r="I209" s="0" t="s">
        <v>95</v>
      </c>
      <c r="J209" s="47" t="s">
        <v>442</v>
      </c>
      <c r="K209" s="79" t="n">
        <f aca="false">DATE(MID(J209,1,4),MID(J209,5,2),MID(J209,7,2))</f>
        <v>43777</v>
      </c>
      <c r="L209" s="80" t="str">
        <f aca="true">IF(LEN(J209) &gt; 15,DATE(MID(J209,12,4),MID(J209,16,2),MID(J209,18,2)),TEXT(TODAY(),"yyyy/m/d"))</f>
        <v>2020/1/2</v>
      </c>
      <c r="M209" s="61" t="n">
        <f aca="false">(L209-K209+1)*B209</f>
        <v>7560</v>
      </c>
      <c r="N209" s="81" t="n">
        <f aca="false">H209/M209*365</f>
        <v>0.313350906746031</v>
      </c>
      <c r="O209" s="49" t="n">
        <f aca="false">D209*C209</f>
        <v>134.927448</v>
      </c>
      <c r="P209" s="49" t="n">
        <f aca="false">O209-B209</f>
        <v>-0.0725520000000017</v>
      </c>
      <c r="Q209" s="50" t="n">
        <f aca="false">B209/150</f>
        <v>0.9</v>
      </c>
      <c r="R209" s="51" t="n">
        <f aca="false">R208+C209-T209</f>
        <v>26570.85</v>
      </c>
      <c r="S209" s="52" t="n">
        <f aca="false">R209*D209</f>
        <v>26166.97308</v>
      </c>
      <c r="T209" s="52"/>
      <c r="U209" s="82"/>
      <c r="V209" s="53" t="n">
        <f aca="false">U209+V208</f>
        <v>7247.82</v>
      </c>
      <c r="W209" s="53" t="n">
        <f aca="false">S209+V209</f>
        <v>33414.79308</v>
      </c>
      <c r="X209" s="1" t="n">
        <f aca="false">X208+B209</f>
        <v>31865</v>
      </c>
      <c r="Y209" s="51" t="n">
        <f aca="false">W209-X209</f>
        <v>1549.79308000002</v>
      </c>
      <c r="Z209" s="54" t="n">
        <f aca="false">W209/X209-1</f>
        <v>0.0486362177938182</v>
      </c>
      <c r="AA209" s="54" t="n">
        <f aca="false">S209/(X209-V209)-1</f>
        <v>0.0629557520398361</v>
      </c>
      <c r="AB209" s="55" t="n">
        <f aca="false">IF(E209-F209&lt;0,"达成",E209-F209)</f>
        <v>0.171924244444445</v>
      </c>
    </row>
    <row r="210" customFormat="false" ht="16" hidden="false" customHeight="false" outlineLevel="0" collapsed="false">
      <c r="A210" s="83" t="s">
        <v>756</v>
      </c>
      <c r="B210" s="0" t="n">
        <v>135</v>
      </c>
      <c r="C210" s="76" t="n">
        <v>139.97</v>
      </c>
      <c r="D210" s="77" t="n">
        <v>0.964</v>
      </c>
      <c r="E210" s="46" t="n">
        <f aca="false">10%*Q210+13%</f>
        <v>0.22</v>
      </c>
      <c r="F210" s="38" t="n">
        <f aca="false">IF(G210="",($F$1*C210-B210)/B210,H210/B210)</f>
        <v>0.0707186592592593</v>
      </c>
      <c r="H210" s="78" t="n">
        <f aca="false">IF(G210="",$F$1*C210-B210,G210-B210)</f>
        <v>9.54701900000001</v>
      </c>
      <c r="I210" s="0" t="s">
        <v>95</v>
      </c>
      <c r="J210" s="47" t="s">
        <v>444</v>
      </c>
      <c r="K210" s="79" t="n">
        <f aca="false">DATE(MID(J210,1,4),MID(J210,5,2),MID(J210,7,2))</f>
        <v>43780</v>
      </c>
      <c r="L210" s="80" t="str">
        <f aca="true">IF(LEN(J210) &gt; 15,DATE(MID(J210,12,4),MID(J210,16,2),MID(J210,18,2)),TEXT(TODAY(),"yyyy/m/d"))</f>
        <v>2020/1/2</v>
      </c>
      <c r="M210" s="61" t="n">
        <f aca="false">(L210-K210+1)*B210</f>
        <v>7155</v>
      </c>
      <c r="N210" s="81" t="n">
        <f aca="false">H210/M210*365</f>
        <v>0.487024728860937</v>
      </c>
      <c r="O210" s="49" t="n">
        <f aca="false">D210*C210</f>
        <v>134.93108</v>
      </c>
      <c r="P210" s="49" t="n">
        <f aca="false">O210-B210</f>
        <v>-0.0689199999999914</v>
      </c>
      <c r="Q210" s="50" t="n">
        <f aca="false">B210/150</f>
        <v>0.9</v>
      </c>
      <c r="R210" s="51" t="n">
        <f aca="false">R209+C210-T210</f>
        <v>26710.82</v>
      </c>
      <c r="S210" s="52" t="n">
        <f aca="false">R210*D210</f>
        <v>25749.23048</v>
      </c>
      <c r="T210" s="52"/>
      <c r="U210" s="82"/>
      <c r="V210" s="53" t="n">
        <f aca="false">U210+V209</f>
        <v>7247.82</v>
      </c>
      <c r="W210" s="53" t="n">
        <f aca="false">S210+V210</f>
        <v>32997.05048</v>
      </c>
      <c r="X210" s="1" t="n">
        <f aca="false">X209+B210</f>
        <v>32000</v>
      </c>
      <c r="Y210" s="51" t="n">
        <f aca="false">W210-X210</f>
        <v>997.05048000002</v>
      </c>
      <c r="Z210" s="54" t="n">
        <f aca="false">W210/X210-1</f>
        <v>0.0311578275000006</v>
      </c>
      <c r="AA210" s="54" t="n">
        <f aca="false">S210/(X210-V210)-1</f>
        <v>0.040281319867584</v>
      </c>
      <c r="AB210" s="55" t="n">
        <f aca="false">IF(E210-F210&lt;0,"达成",E210-F210)</f>
        <v>0.149281340740741</v>
      </c>
    </row>
    <row r="211" customFormat="false" ht="16" hidden="false" customHeight="false" outlineLevel="0" collapsed="false">
      <c r="A211" s="83" t="s">
        <v>757</v>
      </c>
      <c r="B211" s="0" t="n">
        <v>240</v>
      </c>
      <c r="C211" s="76" t="n">
        <v>248.71</v>
      </c>
      <c r="D211" s="77" t="n">
        <v>0.9645</v>
      </c>
      <c r="E211" s="46" t="n">
        <f aca="false">10%*Q211+13%</f>
        <v>0.29</v>
      </c>
      <c r="F211" s="38" t="n">
        <f aca="false">IF(G211="",($F$1*C211-B211)/B211,H211/B211)</f>
        <v>0.0701784041666665</v>
      </c>
      <c r="H211" s="78" t="n">
        <f aca="false">IF(G211="",$F$1*C211-B211,G211-B211)</f>
        <v>16.842817</v>
      </c>
      <c r="I211" s="0" t="s">
        <v>95</v>
      </c>
      <c r="J211" s="47" t="s">
        <v>446</v>
      </c>
      <c r="K211" s="79" t="n">
        <f aca="false">DATE(MID(J211,1,4),MID(J211,5,2),MID(J211,7,2))</f>
        <v>43781</v>
      </c>
      <c r="L211" s="80" t="str">
        <f aca="true">IF(LEN(J211) &gt; 15,DATE(MID(J211,12,4),MID(J211,16,2),MID(J211,18,2)),TEXT(TODAY(),"yyyy/m/d"))</f>
        <v>2020/1/2</v>
      </c>
      <c r="M211" s="61" t="n">
        <f aca="false">(L211-K211+1)*B211</f>
        <v>12480</v>
      </c>
      <c r="N211" s="81" t="n">
        <f aca="false">H211/M211*365</f>
        <v>0.492598413862179</v>
      </c>
      <c r="O211" s="49" t="n">
        <f aca="false">D211*C211</f>
        <v>239.880795</v>
      </c>
      <c r="P211" s="49" t="n">
        <f aca="false">O211-B211</f>
        <v>-0.119204999999994</v>
      </c>
      <c r="Q211" s="50" t="n">
        <f aca="false">B211/150</f>
        <v>1.6</v>
      </c>
      <c r="R211" s="51" t="n">
        <f aca="false">R210+C211-T211</f>
        <v>26959.53</v>
      </c>
      <c r="S211" s="52" t="n">
        <f aca="false">R211*D211</f>
        <v>26002.466685</v>
      </c>
      <c r="T211" s="52"/>
      <c r="U211" s="82"/>
      <c r="V211" s="53" t="n">
        <f aca="false">U211+V210</f>
        <v>7247.82</v>
      </c>
      <c r="W211" s="53" t="n">
        <f aca="false">S211+V211</f>
        <v>33250.286685</v>
      </c>
      <c r="X211" s="1" t="n">
        <f aca="false">X210+B211</f>
        <v>32240</v>
      </c>
      <c r="Y211" s="51" t="n">
        <f aca="false">W211-X211</f>
        <v>1010.28668500001</v>
      </c>
      <c r="Z211" s="54" t="n">
        <f aca="false">W211/X211-1</f>
        <v>0.0313364356389583</v>
      </c>
      <c r="AA211" s="54" t="n">
        <f aca="false">S211/(X211-V211)-1</f>
        <v>0.0404241120622537</v>
      </c>
      <c r="AB211" s="55" t="n">
        <f aca="false">IF(E211-F211&lt;0,"达成",E211-F211)</f>
        <v>0.219821595833333</v>
      </c>
    </row>
    <row r="212" customFormat="false" ht="16" hidden="false" customHeight="false" outlineLevel="0" collapsed="false">
      <c r="A212" s="83" t="s">
        <v>758</v>
      </c>
      <c r="B212" s="0" t="n">
        <v>240</v>
      </c>
      <c r="C212" s="76" t="n">
        <v>249.02</v>
      </c>
      <c r="D212" s="77" t="n">
        <v>0.9633</v>
      </c>
      <c r="E212" s="46" t="n">
        <f aca="false">10%*Q212+13%</f>
        <v>0.29</v>
      </c>
      <c r="F212" s="38" t="n">
        <f aca="false">IF(G212="",($F$1*C212-B212)/B212,H212/B212)</f>
        <v>0.0715123083333334</v>
      </c>
      <c r="H212" s="78" t="n">
        <f aca="false">IF(G212="",$F$1*C212-B212,G212-B212)</f>
        <v>17.162954</v>
      </c>
      <c r="I212" s="0" t="s">
        <v>95</v>
      </c>
      <c r="J212" s="47" t="s">
        <v>448</v>
      </c>
      <c r="K212" s="79" t="n">
        <f aca="false">DATE(MID(J212,1,4),MID(J212,5,2),MID(J212,7,2))</f>
        <v>43782</v>
      </c>
      <c r="L212" s="80" t="str">
        <f aca="true">IF(LEN(J212) &gt; 15,DATE(MID(J212,12,4),MID(J212,16,2),MID(J212,18,2)),TEXT(TODAY(),"yyyy/m/d"))</f>
        <v>2020/1/2</v>
      </c>
      <c r="M212" s="61" t="n">
        <f aca="false">(L212-K212+1)*B212</f>
        <v>12240</v>
      </c>
      <c r="N212" s="81" t="n">
        <f aca="false">H212/M212*365</f>
        <v>0.511803775326797</v>
      </c>
      <c r="O212" s="49" t="n">
        <f aca="false">D212*C212</f>
        <v>239.880966</v>
      </c>
      <c r="P212" s="49" t="n">
        <f aca="false">O212-B212</f>
        <v>-0.119033999999971</v>
      </c>
      <c r="Q212" s="50" t="n">
        <f aca="false">B212/150</f>
        <v>1.6</v>
      </c>
      <c r="R212" s="51" t="n">
        <f aca="false">R211+C212-T212</f>
        <v>27208.55</v>
      </c>
      <c r="S212" s="52" t="n">
        <f aca="false">R212*D212</f>
        <v>26209.996215</v>
      </c>
      <c r="T212" s="52"/>
      <c r="U212" s="82"/>
      <c r="V212" s="53" t="n">
        <f aca="false">U212+V211</f>
        <v>7247.82</v>
      </c>
      <c r="W212" s="53" t="n">
        <f aca="false">S212+V212</f>
        <v>33457.816215</v>
      </c>
      <c r="X212" s="1" t="n">
        <f aca="false">X211+B212</f>
        <v>32480</v>
      </c>
      <c r="Y212" s="51" t="n">
        <f aca="false">W212-X212</f>
        <v>977.816215000014</v>
      </c>
      <c r="Z212" s="54" t="n">
        <f aca="false">W212/X212-1</f>
        <v>0.0301051790332516</v>
      </c>
      <c r="AA212" s="54" t="n">
        <f aca="false">S212/(X212-V212)-1</f>
        <v>0.038752744114857</v>
      </c>
      <c r="AB212" s="55" t="n">
        <f aca="false">IF(E212-F212&lt;0,"达成",E212-F212)</f>
        <v>0.218487691666667</v>
      </c>
    </row>
    <row r="213" customFormat="false" ht="16" hidden="false" customHeight="false" outlineLevel="0" collapsed="false">
      <c r="A213" s="83" t="s">
        <v>759</v>
      </c>
      <c r="B213" s="0" t="n">
        <v>240</v>
      </c>
      <c r="C213" s="76" t="n">
        <v>247.22</v>
      </c>
      <c r="D213" s="77" t="n">
        <v>0.9703</v>
      </c>
      <c r="E213" s="46" t="n">
        <f aca="false">10%*Q213+13%</f>
        <v>0.29</v>
      </c>
      <c r="F213" s="38" t="n">
        <f aca="false">IF(G213="",($F$1*C213-B213)/B213,H213/B213)</f>
        <v>0.0637670583333333</v>
      </c>
      <c r="H213" s="78" t="n">
        <f aca="false">IF(G213="",$F$1*C213-B213,G213-B213)</f>
        <v>15.304094</v>
      </c>
      <c r="I213" s="0" t="s">
        <v>95</v>
      </c>
      <c r="J213" s="47" t="s">
        <v>450</v>
      </c>
      <c r="K213" s="79" t="n">
        <f aca="false">DATE(MID(J213,1,4),MID(J213,5,2),MID(J213,7,2))</f>
        <v>43783</v>
      </c>
      <c r="L213" s="80" t="str">
        <f aca="true">IF(LEN(J213) &gt; 15,DATE(MID(J213,12,4),MID(J213,16,2),MID(J213,18,2)),TEXT(TODAY(),"yyyy/m/d"))</f>
        <v>2020/1/2</v>
      </c>
      <c r="M213" s="61" t="n">
        <f aca="false">(L213-K213+1)*B213</f>
        <v>12000</v>
      </c>
      <c r="N213" s="81" t="n">
        <f aca="false">H213/M213*365</f>
        <v>0.465499525833333</v>
      </c>
      <c r="O213" s="49" t="n">
        <f aca="false">D213*C213</f>
        <v>239.877566</v>
      </c>
      <c r="P213" s="49" t="n">
        <f aca="false">O213-B213</f>
        <v>-0.122433999999998</v>
      </c>
      <c r="Q213" s="50" t="n">
        <f aca="false">B213/150</f>
        <v>1.6</v>
      </c>
      <c r="R213" s="51" t="n">
        <f aca="false">R212+C213-T213</f>
        <v>27455.77</v>
      </c>
      <c r="S213" s="52" t="n">
        <f aca="false">R213*D213</f>
        <v>26640.333631</v>
      </c>
      <c r="T213" s="52"/>
      <c r="U213" s="82"/>
      <c r="V213" s="53" t="n">
        <f aca="false">U213+V212</f>
        <v>7247.82</v>
      </c>
      <c r="W213" s="53" t="n">
        <f aca="false">S213+V213</f>
        <v>33888.153631</v>
      </c>
      <c r="X213" s="1" t="n">
        <f aca="false">X212+B213</f>
        <v>32720</v>
      </c>
      <c r="Y213" s="51" t="n">
        <f aca="false">W213-X213</f>
        <v>1168.15363100002</v>
      </c>
      <c r="Z213" s="54" t="n">
        <f aca="false">W213/X213-1</f>
        <v>0.0357015168398538</v>
      </c>
      <c r="AA213" s="54" t="n">
        <f aca="false">S213/(X213-V213)-1</f>
        <v>0.0458599786512193</v>
      </c>
      <c r="AB213" s="55" t="n">
        <f aca="false">IF(E213-F213&lt;0,"达成",E213-F213)</f>
        <v>0.226232941666667</v>
      </c>
    </row>
    <row r="214" customFormat="false" ht="16" hidden="false" customHeight="false" outlineLevel="0" collapsed="false">
      <c r="A214" s="83" t="s">
        <v>760</v>
      </c>
      <c r="B214" s="0" t="n">
        <v>135</v>
      </c>
      <c r="C214" s="76" t="n">
        <v>140.13</v>
      </c>
      <c r="D214" s="77" t="n">
        <v>0.9629</v>
      </c>
      <c r="E214" s="46" t="n">
        <f aca="false">10%*Q214+13%</f>
        <v>0.22</v>
      </c>
      <c r="F214" s="38" t="n">
        <f aca="false">IF(G214="",($F$1*C214-B214)/B214,H214/B214)</f>
        <v>0.0719425999999999</v>
      </c>
      <c r="H214" s="78" t="n">
        <f aca="false">IF(G214="",$F$1*C214-B214,G214-B214)</f>
        <v>9.71225099999998</v>
      </c>
      <c r="I214" s="0" t="s">
        <v>95</v>
      </c>
      <c r="J214" s="47" t="s">
        <v>452</v>
      </c>
      <c r="K214" s="79" t="n">
        <f aca="false">DATE(MID(J214,1,4),MID(J214,5,2),MID(J214,7,2))</f>
        <v>43784</v>
      </c>
      <c r="L214" s="80" t="str">
        <f aca="true">IF(LEN(J214) &gt; 15,DATE(MID(J214,12,4),MID(J214,16,2),MID(J214,18,2)),TEXT(TODAY(),"yyyy/m/d"))</f>
        <v>2020/1/2</v>
      </c>
      <c r="M214" s="61" t="n">
        <f aca="false">(L214-K214+1)*B214</f>
        <v>6615</v>
      </c>
      <c r="N214" s="81" t="n">
        <f aca="false">H214/M214*365</f>
        <v>0.535898959183672</v>
      </c>
      <c r="O214" s="49" t="n">
        <f aca="false">D214*C214</f>
        <v>134.931177</v>
      </c>
      <c r="P214" s="49" t="n">
        <f aca="false">O214-B214</f>
        <v>-0.0688229999999805</v>
      </c>
      <c r="Q214" s="50" t="n">
        <f aca="false">B214/150</f>
        <v>0.9</v>
      </c>
      <c r="R214" s="51" t="n">
        <f aca="false">R213+C214-T214</f>
        <v>27595.9</v>
      </c>
      <c r="S214" s="52" t="n">
        <f aca="false">R214*D214</f>
        <v>26572.09211</v>
      </c>
      <c r="T214" s="52"/>
      <c r="U214" s="82"/>
      <c r="V214" s="53" t="n">
        <f aca="false">U214+V213</f>
        <v>7247.82</v>
      </c>
      <c r="W214" s="53" t="n">
        <f aca="false">S214+V214</f>
        <v>33819.91211</v>
      </c>
      <c r="X214" s="1" t="n">
        <f aca="false">X213+B214</f>
        <v>32855</v>
      </c>
      <c r="Y214" s="51" t="n">
        <f aca="false">W214-X214</f>
        <v>964.912110000019</v>
      </c>
      <c r="Z214" s="54" t="n">
        <f aca="false">W214/X214-1</f>
        <v>0.0293688056612393</v>
      </c>
      <c r="AA214" s="54" t="n">
        <f aca="false">S214/(X214-V214)-1</f>
        <v>0.0376813108667187</v>
      </c>
      <c r="AB214" s="55" t="n">
        <f aca="false">IF(E214-F214&lt;0,"达成",E214-F214)</f>
        <v>0.1480574</v>
      </c>
    </row>
    <row r="215" customFormat="false" ht="16" hidden="false" customHeight="false" outlineLevel="0" collapsed="false">
      <c r="A215" s="83" t="s">
        <v>761</v>
      </c>
      <c r="B215" s="0" t="n">
        <v>240</v>
      </c>
      <c r="C215" s="76" t="n">
        <v>247.63</v>
      </c>
      <c r="D215" s="77" t="n">
        <v>0.9687</v>
      </c>
      <c r="E215" s="46" t="n">
        <f aca="false">10%*Q215+13%</f>
        <v>0.29</v>
      </c>
      <c r="F215" s="38" t="n">
        <f aca="false">IF(G215="",($F$1*C215-B215)/B215,H215/B215)</f>
        <v>0.0655312541666666</v>
      </c>
      <c r="H215" s="78" t="n">
        <f aca="false">IF(G215="",$F$1*C215-B215,G215-B215)</f>
        <v>15.727501</v>
      </c>
      <c r="I215" s="0" t="s">
        <v>95</v>
      </c>
      <c r="J215" s="47" t="s">
        <v>454</v>
      </c>
      <c r="K215" s="79" t="n">
        <f aca="false">DATE(MID(J215,1,4),MID(J215,5,2),MID(J215,7,2))</f>
        <v>43787</v>
      </c>
      <c r="L215" s="80" t="str">
        <f aca="true">IF(LEN(J215) &gt; 15,DATE(MID(J215,12,4),MID(J215,16,2),MID(J215,18,2)),TEXT(TODAY(),"yyyy/m/d"))</f>
        <v>2020/1/2</v>
      </c>
      <c r="M215" s="61" t="n">
        <f aca="false">(L215-K215+1)*B215</f>
        <v>11040</v>
      </c>
      <c r="N215" s="81" t="n">
        <f aca="false">H215/M215*365</f>
        <v>0.519976255887681</v>
      </c>
      <c r="O215" s="49" t="n">
        <f aca="false">D215*C215</f>
        <v>239.879181</v>
      </c>
      <c r="P215" s="49" t="n">
        <f aca="false">O215-B215</f>
        <v>-0.120818999999983</v>
      </c>
      <c r="Q215" s="50" t="n">
        <f aca="false">B215/150</f>
        <v>1.6</v>
      </c>
      <c r="R215" s="51" t="n">
        <f aca="false">R214+C215-T215</f>
        <v>27843.53</v>
      </c>
      <c r="S215" s="52" t="n">
        <f aca="false">R215*D215</f>
        <v>26972.027511</v>
      </c>
      <c r="T215" s="52"/>
      <c r="U215" s="82"/>
      <c r="V215" s="53" t="n">
        <f aca="false">U215+V214</f>
        <v>7247.82</v>
      </c>
      <c r="W215" s="53" t="n">
        <f aca="false">S215+V215</f>
        <v>34219.847511</v>
      </c>
      <c r="X215" s="1" t="n">
        <f aca="false">X214+B215</f>
        <v>33095</v>
      </c>
      <c r="Y215" s="51" t="n">
        <f aca="false">W215-X215</f>
        <v>1124.84751100002</v>
      </c>
      <c r="Z215" s="54" t="n">
        <f aca="false">W215/X215-1</f>
        <v>0.0339884426952719</v>
      </c>
      <c r="AA215" s="54" t="n">
        <f aca="false">S215/(X215-V215)-1</f>
        <v>0.0435191580280718</v>
      </c>
      <c r="AB215" s="55" t="n">
        <f aca="false">IF(E215-F215&lt;0,"达成",E215-F215)</f>
        <v>0.224468745833333</v>
      </c>
    </row>
    <row r="216" customFormat="false" ht="16" hidden="false" customHeight="false" outlineLevel="0" collapsed="false">
      <c r="A216" s="83" t="s">
        <v>762</v>
      </c>
      <c r="B216" s="0" t="n">
        <v>135</v>
      </c>
      <c r="C216" s="76" t="n">
        <v>137.11</v>
      </c>
      <c r="D216" s="77" t="n">
        <v>0.9841</v>
      </c>
      <c r="E216" s="46" t="n">
        <f aca="false">10%*Q216+13%</f>
        <v>0.22</v>
      </c>
      <c r="F216" s="38" t="n">
        <f aca="false">IF(G216="",($F$1*C216-B216)/B216,H216/B216)</f>
        <v>0.0488407185185186</v>
      </c>
      <c r="H216" s="78" t="n">
        <f aca="false">IF(G216="",$F$1*C216-B216,G216-B216)</f>
        <v>6.59349700000001</v>
      </c>
      <c r="I216" s="0" t="s">
        <v>95</v>
      </c>
      <c r="J216" s="47" t="s">
        <v>456</v>
      </c>
      <c r="K216" s="79" t="n">
        <f aca="false">DATE(MID(J216,1,4),MID(J216,5,2),MID(J216,7,2))</f>
        <v>43788</v>
      </c>
      <c r="L216" s="80" t="str">
        <f aca="true">IF(LEN(J216) &gt; 15,DATE(MID(J216,12,4),MID(J216,16,2),MID(J216,18,2)),TEXT(TODAY(),"yyyy/m/d"))</f>
        <v>2020/1/2</v>
      </c>
      <c r="M216" s="61" t="n">
        <f aca="false">(L216-K216+1)*B216</f>
        <v>6075</v>
      </c>
      <c r="N216" s="81" t="n">
        <f aca="false">H216/M216*365</f>
        <v>0.396152494650206</v>
      </c>
      <c r="O216" s="49" t="n">
        <f aca="false">D216*C216</f>
        <v>134.929951</v>
      </c>
      <c r="P216" s="49" t="n">
        <f aca="false">O216-B216</f>
        <v>-0.0700489999999832</v>
      </c>
      <c r="Q216" s="50" t="n">
        <f aca="false">B216/150</f>
        <v>0.9</v>
      </c>
      <c r="R216" s="51" t="n">
        <f aca="false">R215+C216-T216</f>
        <v>27980.64</v>
      </c>
      <c r="S216" s="52" t="n">
        <f aca="false">R216*D216</f>
        <v>27535.747824</v>
      </c>
      <c r="T216" s="52"/>
      <c r="U216" s="82"/>
      <c r="V216" s="53" t="n">
        <f aca="false">U216+V215</f>
        <v>7247.82</v>
      </c>
      <c r="W216" s="53" t="n">
        <f aca="false">S216+V216</f>
        <v>34783.567824</v>
      </c>
      <c r="X216" s="1" t="n">
        <f aca="false">X215+B216</f>
        <v>33230</v>
      </c>
      <c r="Y216" s="51" t="n">
        <f aca="false">W216-X216</f>
        <v>1553.56782400002</v>
      </c>
      <c r="Z216" s="54" t="n">
        <f aca="false">W216/X216-1</f>
        <v>0.0467519658140241</v>
      </c>
      <c r="AA216" s="54" t="n">
        <f aca="false">S216/(X216-V216)-1</f>
        <v>0.0597935902222222</v>
      </c>
      <c r="AB216" s="55" t="n">
        <f aca="false">IF(E216-F216&lt;0,"达成",E216-F216)</f>
        <v>0.171159281481481</v>
      </c>
    </row>
    <row r="217" customFormat="false" ht="16" hidden="false" customHeight="false" outlineLevel="0" collapsed="false">
      <c r="A217" s="83" t="s">
        <v>763</v>
      </c>
      <c r="B217" s="0" t="n">
        <v>135</v>
      </c>
      <c r="C217" s="76" t="n">
        <v>137.87</v>
      </c>
      <c r="D217" s="77" t="n">
        <v>0.9787</v>
      </c>
      <c r="E217" s="46" t="n">
        <f aca="false">10%*Q217+13%</f>
        <v>0.22</v>
      </c>
      <c r="F217" s="38" t="n">
        <f aca="false">IF(G217="",($F$1*C217-B217)/B217,H217/B217)</f>
        <v>0.0546544370370369</v>
      </c>
      <c r="H217" s="78" t="n">
        <f aca="false">IF(G217="",$F$1*C217-B217,G217-B217)</f>
        <v>7.37834899999999</v>
      </c>
      <c r="I217" s="0" t="s">
        <v>95</v>
      </c>
      <c r="J217" s="47" t="s">
        <v>458</v>
      </c>
      <c r="K217" s="79" t="n">
        <f aca="false">DATE(MID(J217,1,4),MID(J217,5,2),MID(J217,7,2))</f>
        <v>43789</v>
      </c>
      <c r="L217" s="80" t="str">
        <f aca="true">IF(LEN(J217) &gt; 15,DATE(MID(J217,12,4),MID(J217,16,2),MID(J217,18,2)),TEXT(TODAY(),"yyyy/m/d"))</f>
        <v>2020/1/2</v>
      </c>
      <c r="M217" s="61" t="n">
        <f aca="false">(L217-K217+1)*B217</f>
        <v>5940</v>
      </c>
      <c r="N217" s="81" t="n">
        <f aca="false">H217/M217*365</f>
        <v>0.453383398148148</v>
      </c>
      <c r="O217" s="49" t="n">
        <f aca="false">D217*C217</f>
        <v>134.933369</v>
      </c>
      <c r="P217" s="49" t="n">
        <f aca="false">O217-B217</f>
        <v>-0.0666309999999726</v>
      </c>
      <c r="Q217" s="50" t="n">
        <f aca="false">B217/150</f>
        <v>0.9</v>
      </c>
      <c r="R217" s="51" t="n">
        <f aca="false">R216+C217-T217</f>
        <v>28118.51</v>
      </c>
      <c r="S217" s="52" t="n">
        <f aca="false">R217*D217</f>
        <v>27519.585737</v>
      </c>
      <c r="T217" s="52"/>
      <c r="U217" s="82"/>
      <c r="V217" s="53" t="n">
        <f aca="false">U217+V216</f>
        <v>7247.82</v>
      </c>
      <c r="W217" s="53" t="n">
        <f aca="false">S217+V217</f>
        <v>34767.405737</v>
      </c>
      <c r="X217" s="1" t="n">
        <f aca="false">X216+B217</f>
        <v>33365</v>
      </c>
      <c r="Y217" s="51" t="n">
        <f aca="false">W217-X217</f>
        <v>1402.40573700002</v>
      </c>
      <c r="Z217" s="54" t="n">
        <f aca="false">W217/X217-1</f>
        <v>0.042032241480594</v>
      </c>
      <c r="AA217" s="54" t="n">
        <f aca="false">S217/(X217-V217)-1</f>
        <v>0.0536966754067636</v>
      </c>
      <c r="AB217" s="55" t="n">
        <f aca="false">IF(E217-F217&lt;0,"达成",E217-F217)</f>
        <v>0.165345562962963</v>
      </c>
    </row>
    <row r="218" customFormat="false" ht="16" hidden="false" customHeight="false" outlineLevel="0" collapsed="false">
      <c r="A218" s="83" t="s">
        <v>764</v>
      </c>
      <c r="B218" s="0" t="n">
        <v>135</v>
      </c>
      <c r="C218" s="76" t="n">
        <v>137.87</v>
      </c>
      <c r="D218" s="77" t="n">
        <v>0.9787</v>
      </c>
      <c r="E218" s="46" t="n">
        <f aca="false">10%*Q218+13%</f>
        <v>0.22</v>
      </c>
      <c r="F218" s="38" t="n">
        <f aca="false">IF(G218="",($F$1*C218-B218)/B218,H218/B218)</f>
        <v>0.0546544370370369</v>
      </c>
      <c r="H218" s="78" t="n">
        <f aca="false">IF(G218="",$F$1*C218-B218,G218-B218)</f>
        <v>7.37834899999999</v>
      </c>
      <c r="I218" s="0" t="s">
        <v>95</v>
      </c>
      <c r="J218" s="47" t="s">
        <v>460</v>
      </c>
      <c r="K218" s="79" t="n">
        <f aca="false">DATE(MID(J218,1,4),MID(J218,5,2),MID(J218,7,2))</f>
        <v>43790</v>
      </c>
      <c r="L218" s="80" t="str">
        <f aca="true">IF(LEN(J218) &gt; 15,DATE(MID(J218,12,4),MID(J218,16,2),MID(J218,18,2)),TEXT(TODAY(),"yyyy/m/d"))</f>
        <v>2020/1/2</v>
      </c>
      <c r="M218" s="61" t="n">
        <f aca="false">(L218-K218+1)*B218</f>
        <v>5805</v>
      </c>
      <c r="N218" s="81" t="n">
        <f aca="false">H218/M218*365</f>
        <v>0.463927198105081</v>
      </c>
      <c r="O218" s="49" t="n">
        <f aca="false">D218*C218</f>
        <v>134.933369</v>
      </c>
      <c r="P218" s="49" t="n">
        <f aca="false">O218-B218</f>
        <v>-0.0666309999999726</v>
      </c>
      <c r="Q218" s="50" t="n">
        <f aca="false">B218/150</f>
        <v>0.9</v>
      </c>
      <c r="R218" s="51" t="n">
        <f aca="false">R217+C218-T218</f>
        <v>28256.38</v>
      </c>
      <c r="S218" s="52" t="n">
        <f aca="false">R218*D218</f>
        <v>27654.519106</v>
      </c>
      <c r="T218" s="52"/>
      <c r="U218" s="82"/>
      <c r="V218" s="53" t="n">
        <f aca="false">U218+V217</f>
        <v>7247.82</v>
      </c>
      <c r="W218" s="53" t="n">
        <f aca="false">S218+V218</f>
        <v>34902.339106</v>
      </c>
      <c r="X218" s="1" t="n">
        <f aca="false">X217+B218</f>
        <v>33500</v>
      </c>
      <c r="Y218" s="51" t="n">
        <f aca="false">W218-X218</f>
        <v>1402.33910600002</v>
      </c>
      <c r="Z218" s="54" t="n">
        <f aca="false">W218/X218-1</f>
        <v>0.0418608688358215</v>
      </c>
      <c r="AA218" s="54" t="n">
        <f aca="false">S218/(X218-V218)-1</f>
        <v>0.0534180058951301</v>
      </c>
      <c r="AB218" s="55" t="n">
        <f aca="false">IF(E218-F218&lt;0,"达成",E218-F218)</f>
        <v>0.165345562962963</v>
      </c>
    </row>
    <row r="219" customFormat="false" ht="16" hidden="false" customHeight="false" outlineLevel="0" collapsed="false">
      <c r="A219" s="83" t="s">
        <v>765</v>
      </c>
      <c r="B219" s="0" t="n">
        <v>135</v>
      </c>
      <c r="C219" s="76" t="n">
        <v>138.97</v>
      </c>
      <c r="D219" s="77" t="n">
        <v>0.9709</v>
      </c>
      <c r="E219" s="46" t="n">
        <f aca="false">10%*Q219+13%</f>
        <v>0.22</v>
      </c>
      <c r="F219" s="38" t="n">
        <f aca="false">IF(G219="",($F$1*C219-B219)/B219,H219/B219)</f>
        <v>0.0630690296296296</v>
      </c>
      <c r="H219" s="78" t="n">
        <f aca="false">IF(G219="",$F$1*C219-B219,G219-B219)</f>
        <v>8.514319</v>
      </c>
      <c r="I219" s="0" t="s">
        <v>95</v>
      </c>
      <c r="J219" s="47" t="s">
        <v>462</v>
      </c>
      <c r="K219" s="79" t="n">
        <f aca="false">DATE(MID(J219,1,4),MID(J219,5,2),MID(J219,7,2))</f>
        <v>43791</v>
      </c>
      <c r="L219" s="80" t="str">
        <f aca="true">IF(LEN(J219) &gt; 15,DATE(MID(J219,12,4),MID(J219,16,2),MID(J219,18,2)),TEXT(TODAY(),"yyyy/m/d"))</f>
        <v>2020/1/2</v>
      </c>
      <c r="M219" s="61" t="n">
        <f aca="false">(L219-K219+1)*B219</f>
        <v>5670</v>
      </c>
      <c r="N219" s="81" t="n">
        <f aca="false">H219/M219*365</f>
        <v>0.548099900352734</v>
      </c>
      <c r="O219" s="49" t="n">
        <f aca="false">D219*C219</f>
        <v>134.925973</v>
      </c>
      <c r="P219" s="49" t="n">
        <f aca="false">O219-B219</f>
        <v>-0.0740269999999725</v>
      </c>
      <c r="Q219" s="50" t="n">
        <f aca="false">B219/150</f>
        <v>0.9</v>
      </c>
      <c r="R219" s="51" t="n">
        <f aca="false">R218+C219-T219</f>
        <v>28395.35</v>
      </c>
      <c r="S219" s="52" t="n">
        <f aca="false">R219*D219</f>
        <v>27569.045315</v>
      </c>
      <c r="T219" s="52"/>
      <c r="U219" s="82"/>
      <c r="V219" s="53" t="n">
        <f aca="false">U219+V218</f>
        <v>7247.82</v>
      </c>
      <c r="W219" s="53" t="n">
        <f aca="false">S219+V219</f>
        <v>34816.865315</v>
      </c>
      <c r="X219" s="1" t="n">
        <f aca="false">X218+B219</f>
        <v>33635</v>
      </c>
      <c r="Y219" s="51" t="n">
        <f aca="false">W219-X219</f>
        <v>1181.86531500002</v>
      </c>
      <c r="Z219" s="54" t="n">
        <f aca="false">W219/X219-1</f>
        <v>0.0351379609038212</v>
      </c>
      <c r="AA219" s="54" t="n">
        <f aca="false">S219/(X219-V219)-1</f>
        <v>0.0447893755604054</v>
      </c>
      <c r="AB219" s="55" t="n">
        <f aca="false">IF(E219-F219&lt;0,"达成",E219-F219)</f>
        <v>0.15693097037037</v>
      </c>
    </row>
    <row r="220" customFormat="false" ht="16" hidden="false" customHeight="false" outlineLevel="0" collapsed="false">
      <c r="A220" s="83" t="s">
        <v>766</v>
      </c>
      <c r="B220" s="0" t="n">
        <v>135</v>
      </c>
      <c r="C220" s="76" t="n">
        <v>139</v>
      </c>
      <c r="D220" s="77" t="n">
        <v>0.9707</v>
      </c>
      <c r="E220" s="46" t="n">
        <f aca="false">10%*Q220+13%</f>
        <v>0.22</v>
      </c>
      <c r="F220" s="38" t="n">
        <f aca="false">IF(G220="",($F$1*C220-B220)/B220,H220/B220)</f>
        <v>0.0632985185185185</v>
      </c>
      <c r="H220" s="78" t="n">
        <f aca="false">IF(G220="",$F$1*C220-B220,G220-B220)</f>
        <v>8.5453</v>
      </c>
      <c r="I220" s="0" t="s">
        <v>95</v>
      </c>
      <c r="J220" s="47" t="s">
        <v>464</v>
      </c>
      <c r="K220" s="79" t="n">
        <f aca="false">DATE(MID(J220,1,4),MID(J220,5,2),MID(J220,7,2))</f>
        <v>43794</v>
      </c>
      <c r="L220" s="80" t="str">
        <f aca="true">IF(LEN(J220) &gt; 15,DATE(MID(J220,12,4),MID(J220,16,2),MID(J220,18,2)),TEXT(TODAY(),"yyyy/m/d"))</f>
        <v>2020/1/2</v>
      </c>
      <c r="M220" s="61" t="n">
        <f aca="false">(L220-K220+1)*B220</f>
        <v>5265</v>
      </c>
      <c r="N220" s="81" t="n">
        <f aca="false">H220/M220*365</f>
        <v>0.592409211775878</v>
      </c>
      <c r="O220" s="49" t="n">
        <f aca="false">D220*C220</f>
        <v>134.9273</v>
      </c>
      <c r="P220" s="49" t="n">
        <f aca="false">O220-B220</f>
        <v>-0.0726999999999975</v>
      </c>
      <c r="Q220" s="50" t="n">
        <f aca="false">B220/150</f>
        <v>0.9</v>
      </c>
      <c r="R220" s="51" t="n">
        <f aca="false">R219+C220-T220</f>
        <v>28534.35</v>
      </c>
      <c r="S220" s="52" t="n">
        <f aca="false">R220*D220</f>
        <v>27698.293545</v>
      </c>
      <c r="T220" s="52"/>
      <c r="U220" s="82"/>
      <c r="V220" s="53" t="n">
        <f aca="false">U220+V219</f>
        <v>7247.82</v>
      </c>
      <c r="W220" s="53" t="n">
        <f aca="false">S220+V220</f>
        <v>34946.113545</v>
      </c>
      <c r="X220" s="1" t="n">
        <f aca="false">X219+B220</f>
        <v>33770</v>
      </c>
      <c r="Y220" s="51" t="n">
        <f aca="false">W220-X220</f>
        <v>1176.11354500002</v>
      </c>
      <c r="Z220" s="54" t="n">
        <f aca="false">W220/X220-1</f>
        <v>0.0348271704175309</v>
      </c>
      <c r="AA220" s="54" t="n">
        <f aca="false">S220/(X220-V220)-1</f>
        <v>0.0443445276745735</v>
      </c>
      <c r="AB220" s="55" t="n">
        <f aca="false">IF(E220-F220&lt;0,"达成",E220-F220)</f>
        <v>0.156701481481482</v>
      </c>
    </row>
    <row r="221" customFormat="false" ht="16" hidden="false" customHeight="false" outlineLevel="0" collapsed="false">
      <c r="A221" s="83" t="s">
        <v>767</v>
      </c>
      <c r="B221" s="0" t="n">
        <v>135</v>
      </c>
      <c r="C221" s="76" t="n">
        <v>139.46</v>
      </c>
      <c r="D221" s="77" t="n">
        <v>0.9675</v>
      </c>
      <c r="E221" s="46" t="n">
        <f aca="false">10%*Q221+13%</f>
        <v>0.22</v>
      </c>
      <c r="F221" s="38" t="n">
        <f aca="false">IF(G221="",($F$1*C221-B221)/B221,H221/B221)</f>
        <v>0.0668173481481481</v>
      </c>
      <c r="H221" s="78" t="n">
        <f aca="false">IF(G221="",$F$1*C221-B221,G221-B221)</f>
        <v>9.020342</v>
      </c>
      <c r="I221" s="0" t="s">
        <v>95</v>
      </c>
      <c r="J221" s="47" t="s">
        <v>466</v>
      </c>
      <c r="K221" s="79" t="n">
        <f aca="false">DATE(MID(J221,1,4),MID(J221,5,2),MID(J221,7,2))</f>
        <v>43795</v>
      </c>
      <c r="L221" s="80" t="str">
        <f aca="true">IF(LEN(J221) &gt; 15,DATE(MID(J221,12,4),MID(J221,16,2),MID(J221,18,2)),TEXT(TODAY(),"yyyy/m/d"))</f>
        <v>2020/1/2</v>
      </c>
      <c r="M221" s="61" t="n">
        <f aca="false">(L221-K221+1)*B221</f>
        <v>5130</v>
      </c>
      <c r="N221" s="81" t="n">
        <f aca="false">H221/M221*365</f>
        <v>0.641798212475633</v>
      </c>
      <c r="O221" s="49" t="n">
        <f aca="false">D221*C221</f>
        <v>134.92755</v>
      </c>
      <c r="P221" s="49" t="n">
        <f aca="false">O221-B221</f>
        <v>-0.072449999999975</v>
      </c>
      <c r="Q221" s="50" t="n">
        <f aca="false">B221/150</f>
        <v>0.9</v>
      </c>
      <c r="R221" s="51" t="n">
        <f aca="false">R220+C221-T221</f>
        <v>28673.81</v>
      </c>
      <c r="S221" s="52" t="n">
        <f aca="false">R221*D221</f>
        <v>27741.911175</v>
      </c>
      <c r="T221" s="52"/>
      <c r="U221" s="82"/>
      <c r="V221" s="53" t="n">
        <f aca="false">U221+V220</f>
        <v>7247.82</v>
      </c>
      <c r="W221" s="53" t="n">
        <f aca="false">S221+V221</f>
        <v>34989.731175</v>
      </c>
      <c r="X221" s="1" t="n">
        <f aca="false">X220+B221</f>
        <v>33905</v>
      </c>
      <c r="Y221" s="51" t="n">
        <f aca="false">W221-X221</f>
        <v>1084.73117500002</v>
      </c>
      <c r="Z221" s="54" t="n">
        <f aca="false">W221/X221-1</f>
        <v>0.0319932509954288</v>
      </c>
      <c r="AA221" s="54" t="n">
        <f aca="false">S221/(X221-V221)-1</f>
        <v>0.0406918952042195</v>
      </c>
      <c r="AB221" s="55" t="n">
        <f aca="false">IF(E221-F221&lt;0,"达成",E221-F221)</f>
        <v>0.153182651851852</v>
      </c>
    </row>
    <row r="222" customFormat="false" ht="16" hidden="false" customHeight="false" outlineLevel="0" collapsed="false">
      <c r="A222" s="83" t="s">
        <v>768</v>
      </c>
      <c r="B222" s="0" t="n">
        <v>240</v>
      </c>
      <c r="C222" s="76" t="n">
        <v>247.02</v>
      </c>
      <c r="D222" s="77" t="n">
        <v>0.9711</v>
      </c>
      <c r="E222" s="46" t="n">
        <f aca="false">10%*Q222+13%</f>
        <v>0.29</v>
      </c>
      <c r="F222" s="38" t="n">
        <f aca="false">IF(G222="",($F$1*C222-B222)/B222,H222/B222)</f>
        <v>0.062906475</v>
      </c>
      <c r="H222" s="78" t="n">
        <f aca="false">IF(G222="",$F$1*C222-B222,G222-B222)</f>
        <v>15.097554</v>
      </c>
      <c r="I222" s="0" t="s">
        <v>95</v>
      </c>
      <c r="J222" s="47" t="s">
        <v>468</v>
      </c>
      <c r="K222" s="79" t="n">
        <f aca="false">DATE(MID(J222,1,4),MID(J222,5,2),MID(J222,7,2))</f>
        <v>43796</v>
      </c>
      <c r="L222" s="80" t="str">
        <f aca="true">IF(LEN(J222) &gt; 15,DATE(MID(J222,12,4),MID(J222,16,2),MID(J222,18,2)),TEXT(TODAY(),"yyyy/m/d"))</f>
        <v>2020/1/2</v>
      </c>
      <c r="M222" s="61" t="n">
        <f aca="false">(L222-K222+1)*B222</f>
        <v>8880</v>
      </c>
      <c r="N222" s="81" t="n">
        <f aca="false">H222/M222*365</f>
        <v>0.620563875</v>
      </c>
      <c r="O222" s="49" t="n">
        <f aca="false">D222*C222</f>
        <v>239.881122</v>
      </c>
      <c r="P222" s="49" t="n">
        <f aca="false">O222-B222</f>
        <v>-0.118877999999967</v>
      </c>
      <c r="Q222" s="50" t="n">
        <f aca="false">B222/150</f>
        <v>1.6</v>
      </c>
      <c r="R222" s="51" t="n">
        <f aca="false">R221+C222-T222</f>
        <v>28920.83</v>
      </c>
      <c r="S222" s="52" t="n">
        <f aca="false">R222*D222</f>
        <v>28085.018013</v>
      </c>
      <c r="T222" s="52"/>
      <c r="U222" s="82"/>
      <c r="V222" s="53" t="n">
        <f aca="false">U222+V221</f>
        <v>7247.82</v>
      </c>
      <c r="W222" s="53" t="n">
        <f aca="false">S222+V222</f>
        <v>35332.838013</v>
      </c>
      <c r="X222" s="1" t="n">
        <f aca="false">X221+B222</f>
        <v>34145</v>
      </c>
      <c r="Y222" s="51" t="n">
        <f aca="false">W222-X222</f>
        <v>1187.83801300002</v>
      </c>
      <c r="Z222" s="54" t="n">
        <f aca="false">W222/X222-1</f>
        <v>0.0347880513398746</v>
      </c>
      <c r="AA222" s="54" t="n">
        <f aca="false">S222/(X222-V222)-1</f>
        <v>0.0441621765924911</v>
      </c>
      <c r="AB222" s="55" t="n">
        <f aca="false">IF(E222-F222&lt;0,"达成",E222-F222)</f>
        <v>0.227093525</v>
      </c>
    </row>
    <row r="223" customFormat="false" ht="16" hidden="false" customHeight="false" outlineLevel="0" collapsed="false">
      <c r="A223" s="83" t="s">
        <v>769</v>
      </c>
      <c r="B223" s="0" t="n">
        <v>135</v>
      </c>
      <c r="C223" s="76" t="n">
        <v>139.3</v>
      </c>
      <c r="D223" s="77" t="n">
        <v>0.9686</v>
      </c>
      <c r="E223" s="46" t="n">
        <f aca="false">10%*Q223+13%</f>
        <v>0.22</v>
      </c>
      <c r="F223" s="38" t="n">
        <f aca="false">IF(G223="",($F$1*C223-B223)/B223,H223/B223)</f>
        <v>0.0655934074074074</v>
      </c>
      <c r="H223" s="78" t="n">
        <f aca="false">IF(G223="",$F$1*C223-B223,G223-B223)</f>
        <v>8.85511</v>
      </c>
      <c r="I223" s="0" t="s">
        <v>95</v>
      </c>
      <c r="J223" s="47" t="s">
        <v>470</v>
      </c>
      <c r="K223" s="79" t="n">
        <f aca="false">DATE(MID(J223,1,4),MID(J223,5,2),MID(J223,7,2))</f>
        <v>43797</v>
      </c>
      <c r="L223" s="80" t="str">
        <f aca="true">IF(LEN(J223) &gt; 15,DATE(MID(J223,12,4),MID(J223,16,2),MID(J223,18,2)),TEXT(TODAY(),"yyyy/m/d"))</f>
        <v>2020/1/2</v>
      </c>
      <c r="M223" s="61" t="n">
        <f aca="false">(L223-K223+1)*B223</f>
        <v>4860</v>
      </c>
      <c r="N223" s="81" t="n">
        <f aca="false">H223/M223*365</f>
        <v>0.665044269547325</v>
      </c>
      <c r="O223" s="49" t="n">
        <f aca="false">D223*C223</f>
        <v>134.92598</v>
      </c>
      <c r="P223" s="49" t="n">
        <f aca="false">O223-B223</f>
        <v>-0.0740199999999902</v>
      </c>
      <c r="Q223" s="50" t="n">
        <f aca="false">B223/150</f>
        <v>0.9</v>
      </c>
      <c r="R223" s="51" t="n">
        <f aca="false">R222+C223-T223</f>
        <v>29060.13</v>
      </c>
      <c r="S223" s="52" t="n">
        <f aca="false">R223*D223</f>
        <v>28147.641918</v>
      </c>
      <c r="T223" s="52"/>
      <c r="U223" s="82"/>
      <c r="V223" s="53" t="n">
        <f aca="false">U223+V222</f>
        <v>7247.82</v>
      </c>
      <c r="W223" s="53" t="n">
        <f aca="false">S223+V223</f>
        <v>35395.461918</v>
      </c>
      <c r="X223" s="1" t="n">
        <f aca="false">X222+B223</f>
        <v>34280</v>
      </c>
      <c r="Y223" s="51" t="n">
        <f aca="false">W223-X223</f>
        <v>1115.46191800002</v>
      </c>
      <c r="Z223" s="54" t="n">
        <f aca="false">W223/X223-1</f>
        <v>0.0325397292298721</v>
      </c>
      <c r="AA223" s="54" t="n">
        <f aca="false">S223/(X223-V223)-1</f>
        <v>0.0412642235291425</v>
      </c>
      <c r="AB223" s="55" t="n">
        <f aca="false">IF(E223-F223&lt;0,"达成",E223-F223)</f>
        <v>0.154406592592593</v>
      </c>
    </row>
    <row r="224" customFormat="false" ht="16" hidden="false" customHeight="false" outlineLevel="0" collapsed="false">
      <c r="A224" s="83" t="s">
        <v>770</v>
      </c>
      <c r="B224" s="0" t="n">
        <v>240</v>
      </c>
      <c r="C224" s="76" t="n">
        <v>247.4</v>
      </c>
      <c r="D224" s="77" t="n">
        <v>0.9696</v>
      </c>
      <c r="E224" s="46" t="n">
        <f aca="false">10%*Q224+13%</f>
        <v>0.29</v>
      </c>
      <c r="F224" s="38" t="n">
        <f aca="false">IF(G224="",($F$1*C224-B224)/B224,H224/B224)</f>
        <v>0.0645415833333334</v>
      </c>
      <c r="H224" s="78" t="n">
        <f aca="false">IF(G224="",$F$1*C224-B224,G224-B224)</f>
        <v>15.48998</v>
      </c>
      <c r="I224" s="0" t="s">
        <v>95</v>
      </c>
      <c r="J224" s="47" t="s">
        <v>472</v>
      </c>
      <c r="K224" s="79" t="n">
        <f aca="false">DATE(MID(J224,1,4),MID(J224,5,2),MID(J224,7,2))</f>
        <v>43798</v>
      </c>
      <c r="L224" s="80" t="str">
        <f aca="true">IF(LEN(J224) &gt; 15,DATE(MID(J224,12,4),MID(J224,16,2),MID(J224,18,2)),TEXT(TODAY(),"yyyy/m/d"))</f>
        <v>2020/1/2</v>
      </c>
      <c r="M224" s="61" t="n">
        <f aca="false">(L224-K224+1)*B224</f>
        <v>8400</v>
      </c>
      <c r="N224" s="81" t="n">
        <f aca="false">H224/M224*365</f>
        <v>0.673076511904762</v>
      </c>
      <c r="O224" s="49" t="n">
        <f aca="false">D224*C224</f>
        <v>239.87904</v>
      </c>
      <c r="P224" s="49" t="n">
        <f aca="false">O224-B224</f>
        <v>-0.120959999999997</v>
      </c>
      <c r="Q224" s="50" t="n">
        <f aca="false">B224/150</f>
        <v>1.6</v>
      </c>
      <c r="R224" s="51" t="n">
        <f aca="false">R223+C224-T224</f>
        <v>29307.53</v>
      </c>
      <c r="S224" s="52" t="n">
        <f aca="false">R224*D224</f>
        <v>28416.581088</v>
      </c>
      <c r="T224" s="52"/>
      <c r="U224" s="82"/>
      <c r="V224" s="53" t="n">
        <f aca="false">U224+V223</f>
        <v>7247.82</v>
      </c>
      <c r="W224" s="53" t="n">
        <f aca="false">S224+V224</f>
        <v>35664.401088</v>
      </c>
      <c r="X224" s="1" t="n">
        <f aca="false">X223+B224</f>
        <v>34520</v>
      </c>
      <c r="Y224" s="51" t="n">
        <f aca="false">W224-X224</f>
        <v>1144.40108800002</v>
      </c>
      <c r="Z224" s="54" t="n">
        <f aca="false">W224/X224-1</f>
        <v>0.0331518275782161</v>
      </c>
      <c r="AA224" s="54" t="n">
        <f aca="false">S224/(X224-V224)-1</f>
        <v>0.0419622152684536</v>
      </c>
      <c r="AB224" s="55" t="n">
        <f aca="false">IF(E224-F224&lt;0,"达成",E224-F224)</f>
        <v>0.225458416666667</v>
      </c>
    </row>
    <row r="225" customFormat="false" ht="16" hidden="false" customHeight="false" outlineLevel="0" collapsed="false">
      <c r="A225" s="83" t="s">
        <v>771</v>
      </c>
      <c r="B225" s="0" t="n">
        <v>240</v>
      </c>
      <c r="C225" s="76" t="n">
        <v>246.87</v>
      </c>
      <c r="D225" s="77" t="n">
        <v>0.9717</v>
      </c>
      <c r="E225" s="46" t="n">
        <f aca="false">10%*Q225+13%</f>
        <v>0.29</v>
      </c>
      <c r="F225" s="38" t="n">
        <f aca="false">IF(G225="",($F$1*C225-B225)/B225,H225/B225)</f>
        <v>0.0622610375</v>
      </c>
      <c r="H225" s="78" t="n">
        <f aca="false">IF(G225="",$F$1*C225-B225,G225-B225)</f>
        <v>14.942649</v>
      </c>
      <c r="I225" s="0" t="s">
        <v>95</v>
      </c>
      <c r="J225" s="47" t="s">
        <v>474</v>
      </c>
      <c r="K225" s="79" t="n">
        <f aca="false">DATE(MID(J225,1,4),MID(J225,5,2),MID(J225,7,2))</f>
        <v>43801</v>
      </c>
      <c r="L225" s="80" t="str">
        <f aca="true">IF(LEN(J225) &gt; 15,DATE(MID(J225,12,4),MID(J225,16,2),MID(J225,18,2)),TEXT(TODAY(),"yyyy/m/d"))</f>
        <v>2020/1/2</v>
      </c>
      <c r="M225" s="61" t="n">
        <f aca="false">(L225-K225+1)*B225</f>
        <v>7680</v>
      </c>
      <c r="N225" s="81" t="n">
        <f aca="false">H225/M225*365</f>
        <v>0.710164958984375</v>
      </c>
      <c r="O225" s="49" t="n">
        <f aca="false">D225*C225</f>
        <v>239.883579</v>
      </c>
      <c r="P225" s="49" t="n">
        <f aca="false">O225-B225</f>
        <v>-0.116420999999974</v>
      </c>
      <c r="Q225" s="50" t="n">
        <f aca="false">B225/150</f>
        <v>1.6</v>
      </c>
      <c r="R225" s="51" t="n">
        <f aca="false">R224+C225-T225</f>
        <v>29554.4</v>
      </c>
      <c r="S225" s="52" t="n">
        <f aca="false">R225*D225</f>
        <v>28718.01048</v>
      </c>
      <c r="T225" s="52"/>
      <c r="U225" s="82"/>
      <c r="V225" s="53" t="n">
        <f aca="false">U225+V224</f>
        <v>7247.82</v>
      </c>
      <c r="W225" s="53" t="n">
        <f aca="false">S225+V225</f>
        <v>35965.83048</v>
      </c>
      <c r="X225" s="1" t="n">
        <f aca="false">X224+B225</f>
        <v>34760</v>
      </c>
      <c r="Y225" s="51" t="n">
        <f aca="false">W225-X225</f>
        <v>1205.83048000002</v>
      </c>
      <c r="Z225" s="54" t="n">
        <f aca="false">W225/X225-1</f>
        <v>0.0346901749136945</v>
      </c>
      <c r="AA225" s="54" t="n">
        <f aca="false">S225/(X225-V225)-1</f>
        <v>0.0438289688421645</v>
      </c>
      <c r="AB225" s="55" t="n">
        <f aca="false">IF(E225-F225&lt;0,"达成",E225-F225)</f>
        <v>0.2277389625</v>
      </c>
    </row>
    <row r="226" customFormat="false" ht="16" hidden="false" customHeight="false" outlineLevel="0" collapsed="false">
      <c r="A226" s="83" t="s">
        <v>772</v>
      </c>
      <c r="B226" s="0" t="n">
        <v>240</v>
      </c>
      <c r="C226" s="76" t="n">
        <v>245.9</v>
      </c>
      <c r="D226" s="77" t="n">
        <v>0.9755</v>
      </c>
      <c r="E226" s="46" t="n">
        <f aca="false">10%*Q226+13%</f>
        <v>0.29</v>
      </c>
      <c r="F226" s="38" t="n">
        <f aca="false">IF(G226="",($F$1*C226-B226)/B226,H226/B226)</f>
        <v>0.0580872083333333</v>
      </c>
      <c r="H226" s="78" t="n">
        <f aca="false">IF(G226="",$F$1*C226-B226,G226-B226)</f>
        <v>13.94093</v>
      </c>
      <c r="I226" s="0" t="s">
        <v>95</v>
      </c>
      <c r="J226" s="47" t="s">
        <v>476</v>
      </c>
      <c r="K226" s="79" t="n">
        <f aca="false">DATE(MID(J226,1,4),MID(J226,5,2),MID(J226,7,2))</f>
        <v>43802</v>
      </c>
      <c r="L226" s="80" t="str">
        <f aca="true">IF(LEN(J226) &gt; 15,DATE(MID(J226,12,4),MID(J226,16,2),MID(J226,18,2)),TEXT(TODAY(),"yyyy/m/d"))</f>
        <v>2020/1/2</v>
      </c>
      <c r="M226" s="61" t="n">
        <f aca="false">(L226-K226+1)*B226</f>
        <v>7440</v>
      </c>
      <c r="N226" s="81" t="n">
        <f aca="false">H226/M226*365</f>
        <v>0.683930033602151</v>
      </c>
      <c r="O226" s="49" t="n">
        <f aca="false">D226*C226</f>
        <v>239.87545</v>
      </c>
      <c r="P226" s="49" t="n">
        <f aca="false">O226-B226</f>
        <v>-0.124549999999999</v>
      </c>
      <c r="Q226" s="50" t="n">
        <f aca="false">B226/150</f>
        <v>1.6</v>
      </c>
      <c r="R226" s="51" t="n">
        <f aca="false">R225+C226-T226</f>
        <v>29800.3</v>
      </c>
      <c r="S226" s="52" t="n">
        <f aca="false">R226*D226</f>
        <v>29070.19265</v>
      </c>
      <c r="T226" s="52"/>
      <c r="U226" s="82"/>
      <c r="V226" s="53" t="n">
        <f aca="false">U226+V225</f>
        <v>7247.82</v>
      </c>
      <c r="W226" s="53" t="n">
        <f aca="false">S226+V226</f>
        <v>36318.01265</v>
      </c>
      <c r="X226" s="1" t="n">
        <f aca="false">X225+B226</f>
        <v>35000</v>
      </c>
      <c r="Y226" s="51" t="n">
        <f aca="false">W226-X226</f>
        <v>1318.01265000002</v>
      </c>
      <c r="Z226" s="54" t="n">
        <f aca="false">W226/X226-1</f>
        <v>0.0376575042857148</v>
      </c>
      <c r="AA226" s="54" t="n">
        <f aca="false">S226/(X226-V226)-1</f>
        <v>0.0474922204309722</v>
      </c>
      <c r="AB226" s="55" t="n">
        <f aca="false">IF(E226-F226&lt;0,"达成",E226-F226)</f>
        <v>0.231912791666667</v>
      </c>
    </row>
    <row r="227" customFormat="false" ht="16" hidden="false" customHeight="false" outlineLevel="0" collapsed="false">
      <c r="A227" s="83" t="s">
        <v>773</v>
      </c>
      <c r="B227" s="0" t="n">
        <v>135</v>
      </c>
      <c r="C227" s="76" t="n">
        <v>138.43</v>
      </c>
      <c r="D227" s="77" t="n">
        <v>0.9747</v>
      </c>
      <c r="E227" s="46" t="n">
        <f aca="false">10%*Q227+13%</f>
        <v>0.22</v>
      </c>
      <c r="F227" s="38" t="n">
        <f aca="false">IF(G227="",($F$1*C227-B227)/B227,H227/B227)</f>
        <v>0.0589382296296296</v>
      </c>
      <c r="H227" s="78" t="n">
        <f aca="false">IF(G227="",$F$1*C227-B227,G227-B227)</f>
        <v>7.956661</v>
      </c>
      <c r="I227" s="0" t="s">
        <v>95</v>
      </c>
      <c r="J227" s="47" t="s">
        <v>478</v>
      </c>
      <c r="K227" s="79" t="n">
        <f aca="false">DATE(MID(J227,1,4),MID(J227,5,2),MID(J227,7,2))</f>
        <v>43803</v>
      </c>
      <c r="L227" s="80" t="str">
        <f aca="true">IF(LEN(J227) &gt; 15,DATE(MID(J227,12,4),MID(J227,16,2),MID(J227,18,2)),TEXT(TODAY(),"yyyy/m/d"))</f>
        <v>2020/1/2</v>
      </c>
      <c r="M227" s="61" t="n">
        <f aca="false">(L227-K227+1)*B227</f>
        <v>4050</v>
      </c>
      <c r="N227" s="81" t="n">
        <f aca="false">H227/M227*365</f>
        <v>0.717081793827161</v>
      </c>
      <c r="O227" s="49" t="n">
        <f aca="false">D227*C227</f>
        <v>134.927721</v>
      </c>
      <c r="P227" s="49" t="n">
        <f aca="false">O227-B227</f>
        <v>-0.0722789999999804</v>
      </c>
      <c r="Q227" s="50" t="n">
        <f aca="false">B227/150</f>
        <v>0.9</v>
      </c>
      <c r="R227" s="51" t="n">
        <f aca="false">R226+C227-T227</f>
        <v>29938.73</v>
      </c>
      <c r="S227" s="52" t="n">
        <f aca="false">R227*D227</f>
        <v>29181.280131</v>
      </c>
      <c r="T227" s="52"/>
      <c r="U227" s="82"/>
      <c r="V227" s="53" t="n">
        <f aca="false">U227+V226</f>
        <v>7247.82</v>
      </c>
      <c r="W227" s="53" t="n">
        <f aca="false">S227+V227</f>
        <v>36429.100131</v>
      </c>
      <c r="X227" s="1" t="n">
        <f aca="false">X226+B227</f>
        <v>35135</v>
      </c>
      <c r="Y227" s="51" t="n">
        <f aca="false">W227-X227</f>
        <v>1294.10013100002</v>
      </c>
      <c r="Z227" s="54" t="n">
        <f aca="false">W227/X227-1</f>
        <v>0.0368322223139326</v>
      </c>
      <c r="AA227" s="54" t="n">
        <f aca="false">S227/(X227-V227)-1</f>
        <v>0.0464048401810446</v>
      </c>
      <c r="AB227" s="55" t="n">
        <f aca="false">IF(E227-F227&lt;0,"达成",E227-F227)</f>
        <v>0.16106177037037</v>
      </c>
    </row>
    <row r="228" customFormat="false" ht="16" hidden="false" customHeight="false" outlineLevel="0" collapsed="false">
      <c r="A228" s="83" t="s">
        <v>774</v>
      </c>
      <c r="B228" s="0" t="n">
        <v>135</v>
      </c>
      <c r="C228" s="76" t="n">
        <v>137.18</v>
      </c>
      <c r="D228" s="77" t="n">
        <v>0.9836</v>
      </c>
      <c r="E228" s="46" t="n">
        <f aca="false">10%*Q228+13%</f>
        <v>0.22</v>
      </c>
      <c r="F228" s="38" t="n">
        <f aca="false">IF(G228="",($F$1*C228-B228)/B228,H228/B228)</f>
        <v>0.0493761925925926</v>
      </c>
      <c r="H228" s="78" t="n">
        <f aca="false">IF(G228="",$F$1*C228-B228,G228-B228)</f>
        <v>6.665786</v>
      </c>
      <c r="I228" s="0" t="s">
        <v>95</v>
      </c>
      <c r="J228" s="47" t="s">
        <v>480</v>
      </c>
      <c r="K228" s="79" t="n">
        <f aca="false">DATE(MID(J228,1,4),MID(J228,5,2),MID(J228,7,2))</f>
        <v>43804</v>
      </c>
      <c r="L228" s="80" t="str">
        <f aca="true">IF(LEN(J228) &gt; 15,DATE(MID(J228,12,4),MID(J228,16,2),MID(J228,18,2)),TEXT(TODAY(),"yyyy/m/d"))</f>
        <v>2020/1/2</v>
      </c>
      <c r="M228" s="61" t="n">
        <f aca="false">(L228-K228+1)*B228</f>
        <v>3915</v>
      </c>
      <c r="N228" s="81" t="n">
        <f aca="false">H228/M228*365</f>
        <v>0.621458975734355</v>
      </c>
      <c r="O228" s="49" t="n">
        <f aca="false">D228*C228</f>
        <v>134.930248</v>
      </c>
      <c r="P228" s="49" t="n">
        <f aca="false">O228-B228</f>
        <v>-0.069751999999994</v>
      </c>
      <c r="Q228" s="50" t="n">
        <f aca="false">B228/150</f>
        <v>0.9</v>
      </c>
      <c r="R228" s="51" t="n">
        <f aca="false">R227+C228-T228</f>
        <v>30075.91</v>
      </c>
      <c r="S228" s="52" t="n">
        <f aca="false">R228*D228</f>
        <v>29582.665076</v>
      </c>
      <c r="T228" s="52"/>
      <c r="U228" s="82"/>
      <c r="V228" s="53" t="n">
        <f aca="false">U228+V227</f>
        <v>7247.82</v>
      </c>
      <c r="W228" s="53" t="n">
        <f aca="false">S228+V228</f>
        <v>36830.485076</v>
      </c>
      <c r="X228" s="1" t="n">
        <f aca="false">X227+B228</f>
        <v>35270</v>
      </c>
      <c r="Y228" s="51" t="n">
        <f aca="false">W228-X228</f>
        <v>1560.48507600002</v>
      </c>
      <c r="Z228" s="54" t="n">
        <f aca="false">W228/X228-1</f>
        <v>0.0442439772044236</v>
      </c>
      <c r="AA228" s="54" t="n">
        <f aca="false">S228/(X228-V228)-1</f>
        <v>0.0556874974038428</v>
      </c>
      <c r="AB228" s="55" t="n">
        <f aca="false">IF(E228-F228&lt;0,"达成",E228-F228)</f>
        <v>0.170623807407407</v>
      </c>
    </row>
    <row r="229" customFormat="false" ht="16" hidden="false" customHeight="false" outlineLevel="0" collapsed="false">
      <c r="A229" s="83" t="s">
        <v>775</v>
      </c>
      <c r="B229" s="0" t="n">
        <v>135</v>
      </c>
      <c r="C229" s="76" t="n">
        <v>136.06</v>
      </c>
      <c r="D229" s="77" t="n">
        <v>0.9917</v>
      </c>
      <c r="E229" s="46" t="n">
        <f aca="false">10%*Q229+13%</f>
        <v>0.22</v>
      </c>
      <c r="F229" s="38" t="n">
        <f aca="false">IF(G229="",($F$1*C229-B229)/B229,H229/B229)</f>
        <v>0.0408086074074074</v>
      </c>
      <c r="H229" s="78" t="n">
        <f aca="false">IF(G229="",$F$1*C229-B229,G229-B229)</f>
        <v>5.509162</v>
      </c>
      <c r="I229" s="0" t="s">
        <v>95</v>
      </c>
      <c r="J229" s="47" t="s">
        <v>482</v>
      </c>
      <c r="K229" s="79" t="n">
        <f aca="false">DATE(MID(J229,1,4),MID(J229,5,2),MID(J229,7,2))</f>
        <v>43805</v>
      </c>
      <c r="L229" s="80" t="str">
        <f aca="true">IF(LEN(J229) &gt; 15,DATE(MID(J229,12,4),MID(J229,16,2),MID(J229,18,2)),TEXT(TODAY(),"yyyy/m/d"))</f>
        <v>2020/1/2</v>
      </c>
      <c r="M229" s="61" t="n">
        <f aca="false">(L229-K229+1)*B229</f>
        <v>3780</v>
      </c>
      <c r="N229" s="81" t="n">
        <f aca="false">H229/M229*365</f>
        <v>0.531969346560847</v>
      </c>
      <c r="O229" s="49" t="n">
        <f aca="false">D229*C229</f>
        <v>134.930702</v>
      </c>
      <c r="P229" s="49" t="n">
        <f aca="false">O229-B229</f>
        <v>-0.0692980000000034</v>
      </c>
      <c r="Q229" s="50" t="n">
        <f aca="false">B229/150</f>
        <v>0.9</v>
      </c>
      <c r="R229" s="51" t="n">
        <f aca="false">R228+C229-T229</f>
        <v>30211.97</v>
      </c>
      <c r="S229" s="52" t="n">
        <f aca="false">R229*D229</f>
        <v>29961.210649</v>
      </c>
      <c r="T229" s="52"/>
      <c r="U229" s="82"/>
      <c r="V229" s="53" t="n">
        <f aca="false">U229+V228</f>
        <v>7247.82</v>
      </c>
      <c r="W229" s="53" t="n">
        <f aca="false">S229+V229</f>
        <v>37209.030649</v>
      </c>
      <c r="X229" s="1" t="n">
        <f aca="false">X228+B229</f>
        <v>35405</v>
      </c>
      <c r="Y229" s="51" t="n">
        <f aca="false">W229-X229</f>
        <v>1804.03064900002</v>
      </c>
      <c r="Z229" s="54" t="n">
        <f aca="false">W229/X229-1</f>
        <v>0.0509541208586364</v>
      </c>
      <c r="AA229" s="54" t="n">
        <f aca="false">S229/(X229-V229)-1</f>
        <v>0.0640700044890865</v>
      </c>
      <c r="AB229" s="55" t="n">
        <f aca="false">IF(E229-F229&lt;0,"达成",E229-F229)</f>
        <v>0.179191392592593</v>
      </c>
    </row>
    <row r="230" customFormat="false" ht="16" hidden="false" customHeight="false" outlineLevel="0" collapsed="false">
      <c r="A230" s="83" t="s">
        <v>776</v>
      </c>
      <c r="B230" s="0" t="n">
        <v>135</v>
      </c>
      <c r="C230" s="76" t="n">
        <v>135.66</v>
      </c>
      <c r="D230" s="77" t="n">
        <v>0.9946</v>
      </c>
      <c r="E230" s="46" t="n">
        <f aca="false">10%*Q230+13%</f>
        <v>0.22</v>
      </c>
      <c r="F230" s="38" t="n">
        <f aca="false">IF(G230="",($F$1*C230-B230)/B230,H230/B230)</f>
        <v>0.0377487555555555</v>
      </c>
      <c r="H230" s="78" t="n">
        <f aca="false">IF(G230="",$F$1*C230-B230,G230-B230)</f>
        <v>5.096082</v>
      </c>
      <c r="I230" s="0" t="s">
        <v>95</v>
      </c>
      <c r="J230" s="47" t="s">
        <v>484</v>
      </c>
      <c r="K230" s="79" t="n">
        <f aca="false">DATE(MID(J230,1,4),MID(J230,5,2),MID(J230,7,2))</f>
        <v>43808</v>
      </c>
      <c r="L230" s="80" t="str">
        <f aca="true">IF(LEN(J230) &gt; 15,DATE(MID(J230,12,4),MID(J230,16,2),MID(J230,18,2)),TEXT(TODAY(),"yyyy/m/d"))</f>
        <v>2020/1/2</v>
      </c>
      <c r="M230" s="61" t="n">
        <f aca="false">(L230-K230+1)*B230</f>
        <v>3375</v>
      </c>
      <c r="N230" s="81" t="n">
        <f aca="false">H230/M230*365</f>
        <v>0.551131831111111</v>
      </c>
      <c r="O230" s="49" t="n">
        <f aca="false">D230*C230</f>
        <v>134.927436</v>
      </c>
      <c r="P230" s="49" t="n">
        <f aca="false">O230-B230</f>
        <v>-0.0725639999999999</v>
      </c>
      <c r="Q230" s="50" t="n">
        <f aca="false">B230/150</f>
        <v>0.9</v>
      </c>
      <c r="R230" s="51" t="n">
        <f aca="false">R229+C230-T230</f>
        <v>30347.63</v>
      </c>
      <c r="S230" s="52" t="n">
        <f aca="false">R230*D230</f>
        <v>30183.752798</v>
      </c>
      <c r="T230" s="52"/>
      <c r="U230" s="82"/>
      <c r="V230" s="53" t="n">
        <f aca="false">U230+V229</f>
        <v>7247.82</v>
      </c>
      <c r="W230" s="53" t="n">
        <f aca="false">S230+V230</f>
        <v>37431.572798</v>
      </c>
      <c r="X230" s="1" t="n">
        <f aca="false">X229+B230</f>
        <v>35540</v>
      </c>
      <c r="Y230" s="51" t="n">
        <f aca="false">W230-X230</f>
        <v>1891.57279800002</v>
      </c>
      <c r="Z230" s="54" t="n">
        <f aca="false">W230/X230-1</f>
        <v>0.0532237703432759</v>
      </c>
      <c r="AA230" s="54" t="n">
        <f aca="false">S230/(X230-V230)-1</f>
        <v>0.0668585028795949</v>
      </c>
      <c r="AB230" s="55" t="n">
        <f aca="false">IF(E230-F230&lt;0,"达成",E230-F230)</f>
        <v>0.182251244444445</v>
      </c>
    </row>
    <row r="231" customFormat="false" ht="16" hidden="false" customHeight="false" outlineLevel="0" collapsed="false">
      <c r="A231" s="83" t="s">
        <v>777</v>
      </c>
      <c r="B231" s="0" t="n">
        <v>135</v>
      </c>
      <c r="C231" s="76" t="n">
        <v>135.01</v>
      </c>
      <c r="D231" s="77" t="n">
        <v>0.9994</v>
      </c>
      <c r="E231" s="46" t="n">
        <f aca="false">10%*Q231+13%</f>
        <v>0.22</v>
      </c>
      <c r="F231" s="38" t="n">
        <f aca="false">IF(G231="",($F$1*C231-B231)/B231,H231/B231)</f>
        <v>0.0327764962962962</v>
      </c>
      <c r="H231" s="78" t="n">
        <f aca="false">IF(G231="",$F$1*C231-B231,G231-B231)</f>
        <v>4.42482699999999</v>
      </c>
      <c r="I231" s="0" t="s">
        <v>95</v>
      </c>
      <c r="J231" s="47" t="s">
        <v>486</v>
      </c>
      <c r="K231" s="79" t="n">
        <f aca="false">DATE(MID(J231,1,4),MID(J231,5,2),MID(J231,7,2))</f>
        <v>43809</v>
      </c>
      <c r="L231" s="80" t="str">
        <f aca="true">IF(LEN(J231) &gt; 15,DATE(MID(J231,12,4),MID(J231,16,2),MID(J231,18,2)),TEXT(TODAY(),"yyyy/m/d"))</f>
        <v>2020/1/2</v>
      </c>
      <c r="M231" s="61" t="n">
        <f aca="false">(L231-K231+1)*B231</f>
        <v>3240</v>
      </c>
      <c r="N231" s="81" t="n">
        <f aca="false">H231/M231*365</f>
        <v>0.498475881172838</v>
      </c>
      <c r="O231" s="49" t="n">
        <f aca="false">D231*C231</f>
        <v>134.928994</v>
      </c>
      <c r="P231" s="49" t="n">
        <f aca="false">O231-B231</f>
        <v>-0.0710060000000112</v>
      </c>
      <c r="Q231" s="50" t="n">
        <f aca="false">B231/150</f>
        <v>0.9</v>
      </c>
      <c r="R231" s="51" t="n">
        <f aca="false">R230+C231-T231</f>
        <v>30482.64</v>
      </c>
      <c r="S231" s="52" t="n">
        <f aca="false">R231*D231</f>
        <v>30464.350416</v>
      </c>
      <c r="T231" s="52"/>
      <c r="U231" s="82"/>
      <c r="V231" s="53" t="n">
        <f aca="false">U231+V230</f>
        <v>7247.82</v>
      </c>
      <c r="W231" s="53" t="n">
        <f aca="false">S231+V231</f>
        <v>37712.170416</v>
      </c>
      <c r="X231" s="1" t="n">
        <f aca="false">X230+B231</f>
        <v>35675</v>
      </c>
      <c r="Y231" s="51" t="n">
        <f aca="false">W231-X231</f>
        <v>2037.17041600002</v>
      </c>
      <c r="Z231" s="54" t="n">
        <f aca="false">W231/X231-1</f>
        <v>0.057103585592152</v>
      </c>
      <c r="AA231" s="54" t="n">
        <f aca="false">S231/(X231-V231)-1</f>
        <v>0.0716627683787143</v>
      </c>
      <c r="AB231" s="55" t="n">
        <f aca="false">IF(E231-F231&lt;0,"达成",E231-F231)</f>
        <v>0.187223503703704</v>
      </c>
    </row>
    <row r="232" customFormat="false" ht="16" hidden="false" customHeight="false" outlineLevel="0" collapsed="false">
      <c r="A232" s="83" t="s">
        <v>778</v>
      </c>
      <c r="B232" s="0" t="n">
        <v>135</v>
      </c>
      <c r="C232" s="76" t="n">
        <v>135.54</v>
      </c>
      <c r="D232" s="77" t="n">
        <v>0.9955</v>
      </c>
      <c r="E232" s="46" t="n">
        <f aca="false">10%*Q232+13%</f>
        <v>0.22</v>
      </c>
      <c r="F232" s="38" t="n">
        <f aca="false">IF(G232="",($F$1*C232-B232)/B232,H232/B232)</f>
        <v>0.0368307999999998</v>
      </c>
      <c r="H232" s="78" t="n">
        <f aca="false">IF(G232="",$F$1*C232-B232,G232-B232)</f>
        <v>4.97215799999998</v>
      </c>
      <c r="I232" s="0" t="s">
        <v>95</v>
      </c>
      <c r="J232" s="47" t="s">
        <v>488</v>
      </c>
      <c r="K232" s="79" t="n">
        <f aca="false">DATE(MID(J232,1,4),MID(J232,5,2),MID(J232,7,2))</f>
        <v>43810</v>
      </c>
      <c r="L232" s="80" t="str">
        <f aca="true">IF(LEN(J232) &gt; 15,DATE(MID(J232,12,4),MID(J232,16,2),MID(J232,18,2)),TEXT(TODAY(),"yyyy/m/d"))</f>
        <v>2020/1/2</v>
      </c>
      <c r="M232" s="61" t="n">
        <f aca="false">(L232-K232+1)*B232</f>
        <v>3105</v>
      </c>
      <c r="N232" s="81" t="n">
        <f aca="false">H232/M232*365</f>
        <v>0.584488782608693</v>
      </c>
      <c r="O232" s="49" t="n">
        <f aca="false">D232*C232</f>
        <v>134.93007</v>
      </c>
      <c r="P232" s="49" t="n">
        <f aca="false">O232-B232</f>
        <v>-0.0699299999999994</v>
      </c>
      <c r="Q232" s="50" t="n">
        <f aca="false">B232/150</f>
        <v>0.9</v>
      </c>
      <c r="R232" s="51" t="n">
        <f aca="false">R231+C232-T232</f>
        <v>30618.18</v>
      </c>
      <c r="S232" s="52" t="n">
        <f aca="false">R232*D232</f>
        <v>30480.39819</v>
      </c>
      <c r="T232" s="52"/>
      <c r="U232" s="82"/>
      <c r="V232" s="53" t="n">
        <f aca="false">U232+V231</f>
        <v>7247.82</v>
      </c>
      <c r="W232" s="53" t="n">
        <f aca="false">S232+V232</f>
        <v>37728.21819</v>
      </c>
      <c r="X232" s="1" t="n">
        <f aca="false">X231+B232</f>
        <v>35810</v>
      </c>
      <c r="Y232" s="51" t="n">
        <f aca="false">W232-X232</f>
        <v>1918.21819000002</v>
      </c>
      <c r="Z232" s="54" t="n">
        <f aca="false">W232/X232-1</f>
        <v>0.0535665509634187</v>
      </c>
      <c r="AA232" s="54" t="n">
        <f aca="false">S232/(X232-V232)-1</f>
        <v>0.0671593761400573</v>
      </c>
      <c r="AB232" s="55" t="n">
        <f aca="false">IF(E232-F232&lt;0,"达成",E232-F232)</f>
        <v>0.1831692</v>
      </c>
    </row>
    <row r="233" customFormat="false" ht="16" hidden="false" customHeight="false" outlineLevel="0" collapsed="false">
      <c r="A233" s="83" t="s">
        <v>779</v>
      </c>
      <c r="B233" s="0" t="n">
        <v>135</v>
      </c>
      <c r="C233" s="76" t="n">
        <v>135.87</v>
      </c>
      <c r="D233" s="77" t="n">
        <v>0.9931</v>
      </c>
      <c r="E233" s="46" t="n">
        <f aca="false">10%*Q233+13%</f>
        <v>0.22</v>
      </c>
      <c r="F233" s="38" t="n">
        <f aca="false">IF(G233="",($F$1*C233-B233)/B233,H233/B233)</f>
        <v>0.0393551777777778</v>
      </c>
      <c r="H233" s="78" t="n">
        <f aca="false">IF(G233="",$F$1*C233-B233,G233-B233)</f>
        <v>5.312949</v>
      </c>
      <c r="I233" s="0" t="s">
        <v>95</v>
      </c>
      <c r="J233" s="47" t="s">
        <v>490</v>
      </c>
      <c r="K233" s="79" t="n">
        <f aca="false">DATE(MID(J233,1,4),MID(J233,5,2),MID(J233,7,2))</f>
        <v>43811</v>
      </c>
      <c r="L233" s="80" t="str">
        <f aca="true">IF(LEN(J233) &gt; 15,DATE(MID(J233,12,4),MID(J233,16,2),MID(J233,18,2)),TEXT(TODAY(),"yyyy/m/d"))</f>
        <v>2020/1/2</v>
      </c>
      <c r="M233" s="61" t="n">
        <f aca="false">(L233-K233+1)*B233</f>
        <v>2970</v>
      </c>
      <c r="N233" s="81" t="n">
        <f aca="false">H233/M233*365</f>
        <v>0.652938176767677</v>
      </c>
      <c r="O233" s="49" t="n">
        <f aca="false">D233*C233</f>
        <v>134.932497</v>
      </c>
      <c r="P233" s="49" t="n">
        <f aca="false">O233-B233</f>
        <v>-0.0675029999999879</v>
      </c>
      <c r="Q233" s="50" t="n">
        <f aca="false">B233/150</f>
        <v>0.9</v>
      </c>
      <c r="R233" s="51" t="n">
        <f aca="false">R232+C233-T233</f>
        <v>30754.05</v>
      </c>
      <c r="S233" s="52" t="n">
        <f aca="false">R233*D233</f>
        <v>30541.847055</v>
      </c>
      <c r="T233" s="52"/>
      <c r="U233" s="82"/>
      <c r="V233" s="53" t="n">
        <f aca="false">U233+V232</f>
        <v>7247.82</v>
      </c>
      <c r="W233" s="53" t="n">
        <f aca="false">S233+V233</f>
        <v>37789.667055</v>
      </c>
      <c r="X233" s="1" t="n">
        <f aca="false">X232+B233</f>
        <v>35945</v>
      </c>
      <c r="Y233" s="51" t="n">
        <f aca="false">W233-X233</f>
        <v>1844.66705500002</v>
      </c>
      <c r="Z233" s="54" t="n">
        <f aca="false">W233/X233-1</f>
        <v>0.0513191557935742</v>
      </c>
      <c r="AA233" s="54" t="n">
        <f aca="false">S233/(X233-V233)-1</f>
        <v>0.0642804294707711</v>
      </c>
      <c r="AB233" s="55" t="n">
        <f aca="false">IF(E233-F233&lt;0,"达成",E233-F233)</f>
        <v>0.180644822222222</v>
      </c>
    </row>
    <row r="234" customFormat="false" ht="16" hidden="false" customHeight="false" outlineLevel="0" collapsed="false">
      <c r="A234" s="83" t="s">
        <v>780</v>
      </c>
      <c r="B234" s="0" t="n">
        <v>135</v>
      </c>
      <c r="C234" s="76" t="n">
        <v>134.38</v>
      </c>
      <c r="D234" s="77" t="n">
        <v>1.0041</v>
      </c>
      <c r="E234" s="46" t="n">
        <f aca="false">10%*Q234+13%</f>
        <v>0.22</v>
      </c>
      <c r="F234" s="38" t="n">
        <f aca="false">IF(G234="",($F$1*C234-B234)/B234,H234/B234)</f>
        <v>0.0279572296296296</v>
      </c>
      <c r="H234" s="78" t="n">
        <f aca="false">IF(G234="",$F$1*C234-B234,G234-B234)</f>
        <v>3.774226</v>
      </c>
      <c r="I234" s="0" t="s">
        <v>95</v>
      </c>
      <c r="J234" s="47" t="s">
        <v>492</v>
      </c>
      <c r="K234" s="79" t="n">
        <f aca="false">DATE(MID(J234,1,4),MID(J234,5,2),MID(J234,7,2))</f>
        <v>43812</v>
      </c>
      <c r="L234" s="80" t="str">
        <f aca="true">IF(LEN(J234) &gt; 15,DATE(MID(J234,12,4),MID(J234,16,2),MID(J234,18,2)),TEXT(TODAY(),"yyyy/m/d"))</f>
        <v>2020/1/2</v>
      </c>
      <c r="M234" s="61" t="n">
        <f aca="false">(L234-K234+1)*B234</f>
        <v>2835</v>
      </c>
      <c r="N234" s="81" t="n">
        <f aca="false">H234/M234*365</f>
        <v>0.485923276895944</v>
      </c>
      <c r="O234" s="49" t="n">
        <f aca="false">D234*C234</f>
        <v>134.930958</v>
      </c>
      <c r="P234" s="49" t="n">
        <f aca="false">O234-B234</f>
        <v>-0.0690419999999961</v>
      </c>
      <c r="Q234" s="50" t="n">
        <f aca="false">B234/150</f>
        <v>0.9</v>
      </c>
      <c r="R234" s="51" t="n">
        <f aca="false">R233+C234-T234</f>
        <v>30888.43</v>
      </c>
      <c r="S234" s="52" t="n">
        <f aca="false">R234*D234</f>
        <v>31015.072563</v>
      </c>
      <c r="T234" s="52"/>
      <c r="U234" s="82"/>
      <c r="V234" s="53" t="n">
        <f aca="false">U234+V233</f>
        <v>7247.82</v>
      </c>
      <c r="W234" s="53" t="n">
        <f aca="false">S234+V234</f>
        <v>38262.892563</v>
      </c>
      <c r="X234" s="1" t="n">
        <f aca="false">X233+B234</f>
        <v>36080</v>
      </c>
      <c r="Y234" s="51" t="n">
        <f aca="false">W234-X234</f>
        <v>2182.89256300002</v>
      </c>
      <c r="Z234" s="54" t="n">
        <f aca="false">W234/X234-1</f>
        <v>0.0605014568458986</v>
      </c>
      <c r="AA234" s="54" t="n">
        <f aca="false">S234/(X234-V234)-1</f>
        <v>0.0757102849316291</v>
      </c>
      <c r="AB234" s="55" t="n">
        <f aca="false">IF(E234-F234&lt;0,"达成",E234-F234)</f>
        <v>0.19204277037037</v>
      </c>
    </row>
    <row r="235" customFormat="false" ht="16" hidden="false" customHeight="false" outlineLevel="0" collapsed="false">
      <c r="A235" s="83" t="s">
        <v>781</v>
      </c>
      <c r="B235" s="0" t="n">
        <v>135</v>
      </c>
      <c r="C235" s="76" t="n">
        <v>132.17</v>
      </c>
      <c r="D235" s="77" t="n">
        <v>1.0209</v>
      </c>
      <c r="E235" s="46" t="n">
        <f aca="false">10%*Q235+13%</f>
        <v>0.22</v>
      </c>
      <c r="F235" s="38" t="n">
        <f aca="false">IF(G235="",($F$1*C235-B235)/B235,H235/B235)</f>
        <v>0.011051548148148</v>
      </c>
      <c r="H235" s="78" t="n">
        <f aca="false">IF(G235="",$F$1*C235-B235,G235-B235)</f>
        <v>1.49195899999998</v>
      </c>
      <c r="I235" s="0" t="s">
        <v>95</v>
      </c>
      <c r="J235" s="47" t="s">
        <v>494</v>
      </c>
      <c r="K235" s="79" t="n">
        <f aca="false">DATE(MID(J235,1,4),MID(J235,5,2),MID(J235,7,2))</f>
        <v>43815</v>
      </c>
      <c r="L235" s="80" t="str">
        <f aca="true">IF(LEN(J235) &gt; 15,DATE(MID(J235,12,4),MID(J235,16,2),MID(J235,18,2)),TEXT(TODAY(),"yyyy/m/d"))</f>
        <v>2020/1/2</v>
      </c>
      <c r="M235" s="61" t="n">
        <f aca="false">(L235-K235+1)*B235</f>
        <v>2430</v>
      </c>
      <c r="N235" s="81" t="n">
        <f aca="false">H235/M235*365</f>
        <v>0.224100837448557</v>
      </c>
      <c r="O235" s="49" t="n">
        <f aca="false">D235*C235</f>
        <v>134.932353</v>
      </c>
      <c r="P235" s="49" t="n">
        <f aca="false">O235-B235</f>
        <v>-0.0676470000000222</v>
      </c>
      <c r="Q235" s="50" t="n">
        <f aca="false">B235/150</f>
        <v>0.9</v>
      </c>
      <c r="R235" s="51" t="n">
        <f aca="false">R234+C235-T235</f>
        <v>31020.6</v>
      </c>
      <c r="S235" s="52" t="n">
        <f aca="false">R235*D235</f>
        <v>31668.93054</v>
      </c>
      <c r="T235" s="52"/>
      <c r="U235" s="82"/>
      <c r="V235" s="53" t="n">
        <f aca="false">U235+V234</f>
        <v>7247.82</v>
      </c>
      <c r="W235" s="53" t="n">
        <f aca="false">S235+V235</f>
        <v>38916.75054</v>
      </c>
      <c r="X235" s="1" t="n">
        <f aca="false">X234+B235</f>
        <v>36215</v>
      </c>
      <c r="Y235" s="51" t="n">
        <f aca="false">W235-X235</f>
        <v>2701.75054000002</v>
      </c>
      <c r="Z235" s="54" t="n">
        <f aca="false">W235/X235-1</f>
        <v>0.0746030799392521</v>
      </c>
      <c r="AA235" s="54" t="n">
        <f aca="false">S235/(X235-V235)-1</f>
        <v>0.0932693669180091</v>
      </c>
      <c r="AB235" s="55" t="n">
        <f aca="false">IF(E235-F235&lt;0,"达成",E235-F235)</f>
        <v>0.208948451851852</v>
      </c>
    </row>
    <row r="236" customFormat="false" ht="16" hidden="false" customHeight="false" outlineLevel="0" collapsed="false">
      <c r="A236" s="83" t="s">
        <v>782</v>
      </c>
      <c r="B236" s="0" t="n">
        <v>135</v>
      </c>
      <c r="C236" s="76" t="n">
        <v>130.43</v>
      </c>
      <c r="D236" s="77" t="n">
        <v>1.0345</v>
      </c>
      <c r="E236" s="46" t="n">
        <f aca="false">10%*Q236+13%</f>
        <v>0.22</v>
      </c>
      <c r="F236" s="38" t="n">
        <f aca="false">IF(G236="",($F$1*C236-B236)/B236,H236/B236)</f>
        <v>-0.00225880740740734</v>
      </c>
      <c r="H236" s="78" t="n">
        <f aca="false">IF(G236="",$F$1*C236-B236,G236-B236)</f>
        <v>-0.30493899999999</v>
      </c>
      <c r="I236" s="0" t="s">
        <v>95</v>
      </c>
      <c r="J236" s="47" t="s">
        <v>496</v>
      </c>
      <c r="K236" s="79" t="n">
        <f aca="false">DATE(MID(J236,1,4),MID(J236,5,2),MID(J236,7,2))</f>
        <v>43816</v>
      </c>
      <c r="L236" s="80" t="str">
        <f aca="true">IF(LEN(J236) &gt; 15,DATE(MID(J236,12,4),MID(J236,16,2),MID(J236,18,2)),TEXT(TODAY(),"yyyy/m/d"))</f>
        <v>2020/1/2</v>
      </c>
      <c r="M236" s="61" t="n">
        <f aca="false">(L236-K236+1)*B236</f>
        <v>2295</v>
      </c>
      <c r="N236" s="81" t="n">
        <f aca="false">H236/M236*365</f>
        <v>-0.0484979237472751</v>
      </c>
      <c r="O236" s="49" t="n">
        <f aca="false">D236*C236</f>
        <v>134.929835</v>
      </c>
      <c r="P236" s="49" t="n">
        <f aca="false">O236-B236</f>
        <v>-0.0701650000000029</v>
      </c>
      <c r="Q236" s="50" t="n">
        <f aca="false">B236/150</f>
        <v>0.9</v>
      </c>
      <c r="R236" s="51" t="n">
        <f aca="false">R235+C236-T236</f>
        <v>31151.03</v>
      </c>
      <c r="S236" s="52" t="n">
        <f aca="false">R236*D236</f>
        <v>32225.740535</v>
      </c>
      <c r="T236" s="52"/>
      <c r="U236" s="82"/>
      <c r="V236" s="53" t="n">
        <f aca="false">U236+V235</f>
        <v>7247.82</v>
      </c>
      <c r="W236" s="53" t="n">
        <f aca="false">S236+V236</f>
        <v>39473.560535</v>
      </c>
      <c r="X236" s="1" t="n">
        <f aca="false">X235+B236</f>
        <v>36350</v>
      </c>
      <c r="Y236" s="51" t="n">
        <f aca="false">W236-X236</f>
        <v>3123.56053500002</v>
      </c>
      <c r="Z236" s="54" t="n">
        <f aca="false">W236/X236-1</f>
        <v>0.0859301385144435</v>
      </c>
      <c r="AA236" s="54" t="n">
        <f aca="false">S236/(X236-V236)-1</f>
        <v>0.107330809410155</v>
      </c>
      <c r="AB236" s="55" t="n">
        <f aca="false">IF(E236-F236&lt;0,"达成",E236-F236)</f>
        <v>0.222258807407407</v>
      </c>
    </row>
    <row r="237" customFormat="false" ht="16" hidden="false" customHeight="false" outlineLevel="0" collapsed="false">
      <c r="A237" s="83" t="s">
        <v>783</v>
      </c>
      <c r="B237" s="0" t="n">
        <v>135</v>
      </c>
      <c r="C237" s="76" t="n">
        <v>130.51</v>
      </c>
      <c r="D237" s="77" t="n">
        <v>1.0339</v>
      </c>
      <c r="E237" s="46" t="n">
        <f aca="false">10%*Q237+13%</f>
        <v>0.22</v>
      </c>
      <c r="F237" s="38" t="n">
        <f aca="false">IF(G237="",($F$1*C237-B237)/B237,H237/B237)</f>
        <v>-0.00164683703703716</v>
      </c>
      <c r="H237" s="78" t="n">
        <f aca="false">IF(G237="",$F$1*C237-B237,G237-B237)</f>
        <v>-0.222323000000017</v>
      </c>
      <c r="I237" s="0" t="s">
        <v>95</v>
      </c>
      <c r="J237" s="47" t="s">
        <v>498</v>
      </c>
      <c r="K237" s="79" t="n">
        <f aca="false">DATE(MID(J237,1,4),MID(J237,5,2),MID(J237,7,2))</f>
        <v>43817</v>
      </c>
      <c r="L237" s="80" t="str">
        <f aca="true">IF(LEN(J237) &gt; 15,DATE(MID(J237,12,4),MID(J237,16,2),MID(J237,18,2)),TEXT(TODAY(),"yyyy/m/d"))</f>
        <v>2020/1/2</v>
      </c>
      <c r="M237" s="61" t="n">
        <f aca="false">(L237-K237+1)*B237</f>
        <v>2160</v>
      </c>
      <c r="N237" s="81" t="n">
        <f aca="false">H237/M237*365</f>
        <v>-0.0375684699074103</v>
      </c>
      <c r="O237" s="49" t="n">
        <f aca="false">D237*C237</f>
        <v>134.934289</v>
      </c>
      <c r="P237" s="49" t="n">
        <f aca="false">O237-B237</f>
        <v>-0.0657109999999932</v>
      </c>
      <c r="Q237" s="50" t="n">
        <f aca="false">B237/150</f>
        <v>0.9</v>
      </c>
      <c r="R237" s="51" t="n">
        <f aca="false">R236+C237-T237</f>
        <v>31281.54</v>
      </c>
      <c r="S237" s="52" t="n">
        <f aca="false">R237*D237</f>
        <v>32341.984206</v>
      </c>
      <c r="T237" s="52"/>
      <c r="U237" s="82"/>
      <c r="V237" s="53" t="n">
        <f aca="false">U237+V236</f>
        <v>7247.82</v>
      </c>
      <c r="W237" s="53" t="n">
        <f aca="false">S237+V237</f>
        <v>39589.804206</v>
      </c>
      <c r="X237" s="1" t="n">
        <f aca="false">X236+B237</f>
        <v>36485</v>
      </c>
      <c r="Y237" s="51" t="n">
        <f aca="false">W237-X237</f>
        <v>3104.80420600002</v>
      </c>
      <c r="Z237" s="54" t="n">
        <f aca="false">W237/X237-1</f>
        <v>0.0850981007537348</v>
      </c>
      <c r="AA237" s="54" t="n">
        <f aca="false">S237/(X237-V237)-1</f>
        <v>0.106193696040453</v>
      </c>
      <c r="AB237" s="55" t="n">
        <f aca="false">IF(E237-F237&lt;0,"达成",E237-F237)</f>
        <v>0.221646837037037</v>
      </c>
    </row>
    <row r="238" customFormat="false" ht="16" hidden="false" customHeight="false" outlineLevel="0" collapsed="false">
      <c r="A238" s="83" t="s">
        <v>784</v>
      </c>
      <c r="B238" s="0" t="n">
        <v>135</v>
      </c>
      <c r="C238" s="76" t="n">
        <v>130.34</v>
      </c>
      <c r="D238" s="77" t="n">
        <v>1.0352</v>
      </c>
      <c r="E238" s="46" t="n">
        <f aca="false">10%*Q238+13%</f>
        <v>0.22</v>
      </c>
      <c r="F238" s="38" t="n">
        <f aca="false">IF(G238="",($F$1*C238-B238)/B238,H238/B238)</f>
        <v>-0.00294727407407415</v>
      </c>
      <c r="H238" s="78" t="n">
        <f aca="false">IF(G238="",$F$1*C238-B238,G238-B238)</f>
        <v>-0.39788200000001</v>
      </c>
      <c r="I238" s="0" t="s">
        <v>95</v>
      </c>
      <c r="J238" s="47" t="s">
        <v>500</v>
      </c>
      <c r="K238" s="79" t="n">
        <f aca="false">DATE(MID(J238,1,4),MID(J238,5,2),MID(J238,7,2))</f>
        <v>43818</v>
      </c>
      <c r="L238" s="80" t="str">
        <f aca="true">IF(LEN(J238) &gt; 15,DATE(MID(J238,12,4),MID(J238,16,2),MID(J238,18,2)),TEXT(TODAY(),"yyyy/m/d"))</f>
        <v>2020/1/2</v>
      </c>
      <c r="M238" s="61" t="n">
        <f aca="false">(L238-K238+1)*B238</f>
        <v>2025</v>
      </c>
      <c r="N238" s="81" t="n">
        <f aca="false">H238/M238*365</f>
        <v>-0.0717170024691376</v>
      </c>
      <c r="O238" s="49" t="n">
        <f aca="false">D238*C238</f>
        <v>134.927968</v>
      </c>
      <c r="P238" s="49" t="n">
        <f aca="false">O238-B238</f>
        <v>-0.0720320000000072</v>
      </c>
      <c r="Q238" s="50" t="n">
        <f aca="false">B238/150</f>
        <v>0.9</v>
      </c>
      <c r="R238" s="51" t="n">
        <f aca="false">R237+C238-T238</f>
        <v>31411.88</v>
      </c>
      <c r="S238" s="52" t="n">
        <f aca="false">R238*D238</f>
        <v>32517.578176</v>
      </c>
      <c r="T238" s="52"/>
      <c r="U238" s="82"/>
      <c r="V238" s="53" t="n">
        <f aca="false">U238+V237</f>
        <v>7247.82</v>
      </c>
      <c r="W238" s="53" t="n">
        <f aca="false">S238+V238</f>
        <v>39765.398176</v>
      </c>
      <c r="X238" s="1" t="n">
        <f aca="false">X237+B238</f>
        <v>36620</v>
      </c>
      <c r="Y238" s="51" t="n">
        <f aca="false">W238-X238</f>
        <v>3145.39817600002</v>
      </c>
      <c r="Z238" s="54" t="n">
        <f aca="false">W238/X238-1</f>
        <v>0.0858929048607322</v>
      </c>
      <c r="AA238" s="54" t="n">
        <f aca="false">S238/(X238-V238)-1</f>
        <v>0.107087665130747</v>
      </c>
      <c r="AB238" s="55" t="n">
        <f aca="false">IF(E238-F238&lt;0,"达成",E238-F238)</f>
        <v>0.222947274074074</v>
      </c>
    </row>
    <row r="239" customFormat="false" ht="16" hidden="false" customHeight="false" outlineLevel="0" collapsed="false">
      <c r="A239" s="83" t="s">
        <v>785</v>
      </c>
      <c r="B239" s="58" t="n">
        <v>135</v>
      </c>
      <c r="C239" s="76" t="n">
        <v>131.6</v>
      </c>
      <c r="D239" s="77" t="n">
        <v>1.0253</v>
      </c>
      <c r="E239" s="46" t="n">
        <f aca="false">10%*Q239+13%</f>
        <v>0.22</v>
      </c>
      <c r="F239" s="38" t="n">
        <f aca="false">IF(G239="",($F$1*C239-B239)/B239,H239/B239)</f>
        <v>0.00669125925925911</v>
      </c>
      <c r="H239" s="78" t="n">
        <f aca="false">IF(G239="",$F$1*C239-B239,G239-B239)</f>
        <v>0.90331999999998</v>
      </c>
      <c r="I239" s="0" t="s">
        <v>95</v>
      </c>
      <c r="J239" s="47" t="s">
        <v>502</v>
      </c>
      <c r="K239" s="79" t="n">
        <f aca="false">DATE(MID(J239,1,4),MID(J239,5,2),MID(J239,7,2))</f>
        <v>43819</v>
      </c>
      <c r="L239" s="80" t="str">
        <f aca="true">IF(LEN(J239) &gt; 15,DATE(MID(J239,12,4),MID(J239,16,2),MID(J239,18,2)),TEXT(TODAY(),"yyyy/m/d"))</f>
        <v>2020/1/2</v>
      </c>
      <c r="M239" s="61" t="n">
        <f aca="false">(L239-K239+1)*B239</f>
        <v>1890</v>
      </c>
      <c r="N239" s="81" t="n">
        <f aca="false">H239/M239*365</f>
        <v>0.174450687830684</v>
      </c>
      <c r="O239" s="49" t="n">
        <f aca="false">D239*C239</f>
        <v>134.92948</v>
      </c>
      <c r="P239" s="49" t="n">
        <f aca="false">O239-B239</f>
        <v>-0.0705199999999877</v>
      </c>
      <c r="Q239" s="50" t="n">
        <f aca="false">B239/150</f>
        <v>0.9</v>
      </c>
      <c r="R239" s="51" t="n">
        <f aca="false">R238+C239-T239</f>
        <v>31543.48</v>
      </c>
      <c r="S239" s="52" t="n">
        <f aca="false">R239*D239</f>
        <v>32341.530044</v>
      </c>
      <c r="T239" s="52"/>
      <c r="U239" s="82"/>
      <c r="V239" s="53" t="n">
        <f aca="false">U239+V238</f>
        <v>7247.82</v>
      </c>
      <c r="W239" s="53" t="n">
        <f aca="false">S239+V239</f>
        <v>39589.350044</v>
      </c>
      <c r="X239" s="1" t="n">
        <f aca="false">X238+B239</f>
        <v>36755</v>
      </c>
      <c r="Y239" s="51" t="n">
        <f aca="false">W239-X239</f>
        <v>2834.35004400002</v>
      </c>
      <c r="Z239" s="54" t="n">
        <f aca="false">W239/X239-1</f>
        <v>0.0771146794721813</v>
      </c>
      <c r="AA239" s="54" t="n">
        <f aca="false">S239/(X239-V239)-1</f>
        <v>0.0960562833859426</v>
      </c>
      <c r="AB239" s="55" t="n">
        <f aca="false">IF(E239-F239&lt;0,"达成",E239-F239)</f>
        <v>0.213308740740741</v>
      </c>
    </row>
    <row r="240" customFormat="false" ht="16" hidden="false" customHeight="false" outlineLevel="0" collapsed="false">
      <c r="A240" s="83" t="s">
        <v>786</v>
      </c>
      <c r="B240" s="58" t="n">
        <v>135</v>
      </c>
      <c r="C240" s="76" t="n">
        <v>134.14</v>
      </c>
      <c r="D240" s="77" t="n">
        <v>1.0059</v>
      </c>
      <c r="E240" s="46" t="n">
        <f aca="false">10%*Q240+13%</f>
        <v>0.22</v>
      </c>
      <c r="F240" s="38" t="n">
        <f aca="false">IF(G240="",($F$1*C240-B240)/B240,H240/B240)</f>
        <v>0.0261213185185183</v>
      </c>
      <c r="H240" s="78" t="n">
        <f aca="false">IF(G240="",$F$1*C240-B240,G240-B240)</f>
        <v>3.52637799999997</v>
      </c>
      <c r="I240" s="0" t="s">
        <v>95</v>
      </c>
      <c r="J240" s="47" t="s">
        <v>504</v>
      </c>
      <c r="K240" s="79" t="n">
        <f aca="false">DATE(MID(J240,1,4),MID(J240,5,2),MID(J240,7,2))</f>
        <v>43822</v>
      </c>
      <c r="L240" s="80" t="str">
        <f aca="true">IF(LEN(J240) &gt; 15,DATE(MID(J240,12,4),MID(J240,16,2),MID(J240,18,2)),TEXT(TODAY(),"yyyy/m/d"))</f>
        <v>2020/1/2</v>
      </c>
      <c r="M240" s="61" t="n">
        <f aca="false">(L240-K240+1)*B240</f>
        <v>1485</v>
      </c>
      <c r="N240" s="81" t="n">
        <f aca="false">H240/M240*365</f>
        <v>0.866752841750834</v>
      </c>
      <c r="O240" s="49" t="n">
        <f aca="false">D240*C240</f>
        <v>134.931426</v>
      </c>
      <c r="P240" s="49" t="n">
        <f aca="false">O240-B240</f>
        <v>-0.0685740000000124</v>
      </c>
      <c r="Q240" s="50" t="n">
        <f aca="false">B240/150</f>
        <v>0.9</v>
      </c>
      <c r="R240" s="51" t="n">
        <f aca="false">R239+C240-T240</f>
        <v>31677.62</v>
      </c>
      <c r="S240" s="52" t="n">
        <f aca="false">R240*D240</f>
        <v>31864.517958</v>
      </c>
      <c r="T240" s="52"/>
      <c r="U240" s="82"/>
      <c r="V240" s="53" t="n">
        <f aca="false">U240+V239</f>
        <v>7247.82</v>
      </c>
      <c r="W240" s="53" t="n">
        <f aca="false">S240+V240</f>
        <v>39112.337958</v>
      </c>
      <c r="X240" s="1" t="n">
        <f aca="false">X239+B240</f>
        <v>36890</v>
      </c>
      <c r="Y240" s="51" t="n">
        <f aca="false">W240-X240</f>
        <v>2222.33795800002</v>
      </c>
      <c r="Z240" s="54" t="n">
        <f aca="false">W240/X240-1</f>
        <v>0.0602422867443757</v>
      </c>
      <c r="AA240" s="54" t="n">
        <f aca="false">S240/(X240-V240)-1</f>
        <v>0.0749721497541684</v>
      </c>
      <c r="AB240" s="55" t="n">
        <f aca="false">IF(E240-F240&lt;0,"达成",E240-F240)</f>
        <v>0.193878681481482</v>
      </c>
    </row>
    <row r="241" customFormat="false" ht="16" hidden="false" customHeight="false" outlineLevel="0" collapsed="false">
      <c r="A241" s="83" t="s">
        <v>787</v>
      </c>
      <c r="B241" s="58" t="n">
        <v>135</v>
      </c>
      <c r="C241" s="76" t="n">
        <v>132.32</v>
      </c>
      <c r="D241" s="77" t="n">
        <v>1.0197</v>
      </c>
      <c r="E241" s="46" t="n">
        <f aca="false">10%*Q241+13%</f>
        <v>0.22</v>
      </c>
      <c r="F241" s="38" t="n">
        <f aca="false">IF(G241="",($F$1*C241-B241)/B241,H241/B241)</f>
        <v>0.0121989925925925</v>
      </c>
      <c r="H241" s="78" t="n">
        <f aca="false">IF(G241="",$F$1*C241-B241,G241-B241)</f>
        <v>1.64686399999999</v>
      </c>
      <c r="I241" s="0" t="s">
        <v>95</v>
      </c>
      <c r="J241" s="47" t="s">
        <v>506</v>
      </c>
      <c r="K241" s="79" t="n">
        <f aca="false">DATE(MID(J241,1,4),MID(J241,5,2),MID(J241,7,2))</f>
        <v>43823</v>
      </c>
      <c r="L241" s="80" t="str">
        <f aca="true">IF(LEN(J241) &gt; 15,DATE(MID(J241,12,4),MID(J241,16,2),MID(J241,18,2)),TEXT(TODAY(),"yyyy/m/d"))</f>
        <v>2020/1/2</v>
      </c>
      <c r="M241" s="61" t="n">
        <f aca="false">(L241-K241+1)*B241</f>
        <v>1350</v>
      </c>
      <c r="N241" s="81" t="n">
        <f aca="false">H241/M241*365</f>
        <v>0.445263229629627</v>
      </c>
      <c r="O241" s="49" t="n">
        <f aca="false">D241*C241</f>
        <v>134.926704</v>
      </c>
      <c r="P241" s="49" t="n">
        <f aca="false">O241-B241</f>
        <v>-0.0732959999999991</v>
      </c>
      <c r="Q241" s="50" t="n">
        <f aca="false">B241/150</f>
        <v>0.9</v>
      </c>
      <c r="R241" s="51" t="n">
        <f aca="false">R240+C241-T241</f>
        <v>31809.94</v>
      </c>
      <c r="S241" s="52" t="n">
        <f aca="false">R241*D241</f>
        <v>32436.595818</v>
      </c>
      <c r="T241" s="52"/>
      <c r="U241" s="82"/>
      <c r="V241" s="53" t="n">
        <f aca="false">U241+V240</f>
        <v>7247.82</v>
      </c>
      <c r="W241" s="53" t="n">
        <f aca="false">S241+V241</f>
        <v>39684.415818</v>
      </c>
      <c r="X241" s="1" t="n">
        <f aca="false">X240+B241</f>
        <v>37025</v>
      </c>
      <c r="Y241" s="51" t="n">
        <f aca="false">W241-X241</f>
        <v>2659.41581800002</v>
      </c>
      <c r="Z241" s="54" t="n">
        <f aca="false">W241/X241-1</f>
        <v>0.0718275710465905</v>
      </c>
      <c r="AA241" s="54" t="n">
        <f aca="false">S241/(X241-V241)-1</f>
        <v>0.0893105330323427</v>
      </c>
      <c r="AB241" s="55" t="n">
        <f aca="false">IF(E241-F241&lt;0,"达成",E241-F241)</f>
        <v>0.207801007407407</v>
      </c>
    </row>
    <row r="242" customFormat="false" ht="16" hidden="false" customHeight="false" outlineLevel="0" collapsed="false">
      <c r="A242" s="83" t="s">
        <v>788</v>
      </c>
      <c r="B242" s="58" t="n">
        <v>135</v>
      </c>
      <c r="C242" s="76" t="n">
        <v>131.87</v>
      </c>
      <c r="D242" s="77" t="n">
        <v>1.0232</v>
      </c>
      <c r="E242" s="46" t="n">
        <f aca="false">10%*Q242+13%</f>
        <v>0.22</v>
      </c>
      <c r="F242" s="38" t="n">
        <f aca="false">IF(G242="",($F$1*C242-B242)/B242,H242/B242)</f>
        <v>0.00875665925925933</v>
      </c>
      <c r="H242" s="78" t="n">
        <f aca="false">IF(G242="",$F$1*C242-B242,G242-B242)</f>
        <v>1.18214900000001</v>
      </c>
      <c r="I242" s="0" t="s">
        <v>95</v>
      </c>
      <c r="J242" s="47" t="s">
        <v>508</v>
      </c>
      <c r="K242" s="79" t="n">
        <f aca="false">DATE(MID(J242,1,4),MID(J242,5,2),MID(J242,7,2))</f>
        <v>43824</v>
      </c>
      <c r="L242" s="80" t="str">
        <f aca="true">IF(LEN(J242) &gt; 15,DATE(MID(J242,12,4),MID(J242,16,2),MID(J242,18,2)),TEXT(TODAY(),"yyyy/m/d"))</f>
        <v>2020/1/2</v>
      </c>
      <c r="M242" s="61" t="n">
        <f aca="false">(L242-K242+1)*B242</f>
        <v>1215</v>
      </c>
      <c r="N242" s="81" t="n">
        <f aca="false">H242/M242*365</f>
        <v>0.355131181069962</v>
      </c>
      <c r="O242" s="49" t="n">
        <f aca="false">D242*C242</f>
        <v>134.929384</v>
      </c>
      <c r="P242" s="49" t="n">
        <f aca="false">O242-B242</f>
        <v>-0.0706159999999727</v>
      </c>
      <c r="Q242" s="50" t="n">
        <f aca="false">B242/150</f>
        <v>0.9</v>
      </c>
      <c r="R242" s="51" t="n">
        <f aca="false">R241+C242-T242</f>
        <v>31941.81</v>
      </c>
      <c r="S242" s="52" t="n">
        <f aca="false">R242*D242</f>
        <v>32682.859992</v>
      </c>
      <c r="T242" s="52"/>
      <c r="U242" s="82"/>
      <c r="V242" s="53" t="n">
        <f aca="false">U242+V241</f>
        <v>7247.82</v>
      </c>
      <c r="W242" s="53" t="n">
        <f aca="false">S242+V242</f>
        <v>39930.679992</v>
      </c>
      <c r="X242" s="1" t="n">
        <f aca="false">X241+B242</f>
        <v>37160</v>
      </c>
      <c r="Y242" s="51" t="n">
        <f aca="false">W242-X242</f>
        <v>2770.67999200002</v>
      </c>
      <c r="Z242" s="54" t="n">
        <f aca="false">W242/X242-1</f>
        <v>0.0745608178686765</v>
      </c>
      <c r="AA242" s="54" t="n">
        <f aca="false">S242/(X242-V242)-1</f>
        <v>0.0926271502779141</v>
      </c>
      <c r="AB242" s="55" t="n">
        <f aca="false">IF(E242-F242&lt;0,"达成",E242-F242)</f>
        <v>0.211243340740741</v>
      </c>
    </row>
    <row r="243" customFormat="false" ht="16" hidden="false" customHeight="false" outlineLevel="0" collapsed="false">
      <c r="A243" s="83" t="s">
        <v>789</v>
      </c>
      <c r="B243" s="58" t="n">
        <v>135</v>
      </c>
      <c r="C243" s="76" t="n">
        <v>130.99</v>
      </c>
      <c r="D243" s="77" t="n">
        <v>1.0301</v>
      </c>
      <c r="E243" s="46" t="n">
        <f aca="false">10%*Q243+13%</f>
        <v>0.22</v>
      </c>
      <c r="F243" s="38" t="n">
        <f aca="false">IF(G243="",($F$1*C243-B243)/B243,H243/B243)</f>
        <v>0.00202498518518513</v>
      </c>
      <c r="H243" s="78" t="n">
        <f aca="false">IF(G243="",$F$1*C243-B243,G243-B243)</f>
        <v>0.273372999999992</v>
      </c>
      <c r="I243" s="0" t="s">
        <v>95</v>
      </c>
      <c r="J243" s="47" t="s">
        <v>510</v>
      </c>
      <c r="K243" s="79" t="n">
        <f aca="false">DATE(MID(J243,1,4),MID(J243,5,2),MID(J243,7,2))</f>
        <v>43825</v>
      </c>
      <c r="L243" s="80" t="str">
        <f aca="true">IF(LEN(J243) &gt; 15,DATE(MID(J243,12,4),MID(J243,16,2),MID(J243,18,2)),TEXT(TODAY(),"yyyy/m/d"))</f>
        <v>2020/1/2</v>
      </c>
      <c r="M243" s="61" t="n">
        <f aca="false">(L243-K243+1)*B243</f>
        <v>1080</v>
      </c>
      <c r="N243" s="81" t="n">
        <f aca="false">H243/M243*365</f>
        <v>0.0923899490740714</v>
      </c>
      <c r="O243" s="49" t="n">
        <f aca="false">D243*C243</f>
        <v>134.932799</v>
      </c>
      <c r="P243" s="49" t="n">
        <f aca="false">O243-B243</f>
        <v>-0.067200999999983</v>
      </c>
      <c r="Q243" s="50" t="n">
        <f aca="false">B243/150</f>
        <v>0.9</v>
      </c>
      <c r="R243" s="51" t="n">
        <f aca="false">R242+C243-T243</f>
        <v>32072.8</v>
      </c>
      <c r="S243" s="52" t="n">
        <f aca="false">R243*D243</f>
        <v>33038.19128</v>
      </c>
      <c r="T243" s="52"/>
      <c r="U243" s="82"/>
      <c r="V243" s="53" t="n">
        <f aca="false">U243+V242</f>
        <v>7247.82</v>
      </c>
      <c r="W243" s="53" t="n">
        <f aca="false">S243+V243</f>
        <v>40286.01128</v>
      </c>
      <c r="X243" s="1" t="n">
        <f aca="false">X242+B243</f>
        <v>37295</v>
      </c>
      <c r="Y243" s="51" t="n">
        <f aca="false">W243-X243</f>
        <v>2991.01128000001</v>
      </c>
      <c r="Z243" s="54" t="n">
        <f aca="false">W243/X243-1</f>
        <v>0.0801987204719135</v>
      </c>
      <c r="AA243" s="54" t="n">
        <f aca="false">S243/(X243-V243)-1</f>
        <v>0.0995438267418112</v>
      </c>
      <c r="AB243" s="55" t="n">
        <f aca="false">IF(E243-F243&lt;0,"达成",E243-F243)</f>
        <v>0.217975014814815</v>
      </c>
    </row>
    <row r="244" customFormat="false" ht="16" hidden="false" customHeight="false" outlineLevel="0" collapsed="false">
      <c r="A244" s="83" t="s">
        <v>790</v>
      </c>
      <c r="B244" s="58" t="n">
        <v>135</v>
      </c>
      <c r="C244" s="76" t="n">
        <v>131.86</v>
      </c>
      <c r="D244" s="77" t="n">
        <v>1.0233</v>
      </c>
      <c r="E244" s="46" t="n">
        <f aca="false">10%*Q244+13%</f>
        <v>0.22</v>
      </c>
      <c r="F244" s="38" t="n">
        <f aca="false">IF(G244="",($F$1*C244-B244)/B244,H244/B244)</f>
        <v>0.00868016296296311</v>
      </c>
      <c r="H244" s="78" t="n">
        <f aca="false">IF(G244="",$F$1*C244-B244,G244-B244)</f>
        <v>1.17182200000002</v>
      </c>
      <c r="I244" s="0" t="s">
        <v>95</v>
      </c>
      <c r="J244" s="47" t="s">
        <v>512</v>
      </c>
      <c r="K244" s="79" t="n">
        <f aca="false">DATE(MID(J244,1,4),MID(J244,5,2),MID(J244,7,2))</f>
        <v>43826</v>
      </c>
      <c r="L244" s="80" t="str">
        <f aca="true">IF(LEN(J244) &gt; 15,DATE(MID(J244,12,4),MID(J244,16,2),MID(J244,18,2)),TEXT(TODAY(),"yyyy/m/d"))</f>
        <v>2020/1/2</v>
      </c>
      <c r="M244" s="61" t="n">
        <f aca="false">(L244-K244+1)*B244</f>
        <v>945</v>
      </c>
      <c r="N244" s="81" t="n">
        <f aca="false">H244/M244*365</f>
        <v>0.452608497354505</v>
      </c>
      <c r="O244" s="49" t="n">
        <f aca="false">D244*C244</f>
        <v>134.932338</v>
      </c>
      <c r="P244" s="49" t="n">
        <f aca="false">O244-B244</f>
        <v>-0.0676619999999843</v>
      </c>
      <c r="Q244" s="50" t="n">
        <f aca="false">B244/150</f>
        <v>0.9</v>
      </c>
      <c r="R244" s="51" t="n">
        <f aca="false">R243+C244-T244</f>
        <v>32204.66</v>
      </c>
      <c r="S244" s="52" t="n">
        <f aca="false">R244*D244</f>
        <v>32955.028578</v>
      </c>
      <c r="T244" s="52"/>
      <c r="U244" s="82"/>
      <c r="V244" s="53" t="n">
        <f aca="false">U244+V243</f>
        <v>7247.82</v>
      </c>
      <c r="W244" s="53" t="n">
        <f aca="false">S244+V244</f>
        <v>40202.848578</v>
      </c>
      <c r="X244" s="1" t="n">
        <f aca="false">X243+B244</f>
        <v>37430</v>
      </c>
      <c r="Y244" s="51" t="n">
        <f aca="false">W244-X244</f>
        <v>2772.84857800002</v>
      </c>
      <c r="Z244" s="54" t="n">
        <f aca="false">W244/X244-1</f>
        <v>0.0740809131178204</v>
      </c>
      <c r="AA244" s="54" t="n">
        <f aca="false">S244/(X244-V244)-1</f>
        <v>0.091870387692341</v>
      </c>
      <c r="AB244" s="55" t="n">
        <f aca="false">IF(E244-F244&lt;0,"达成",E244-F244)</f>
        <v>0.211319837037037</v>
      </c>
    </row>
  </sheetData>
  <autoFilter ref="A1:AB1"/>
  <conditionalFormatting sqref="P1:P35 P245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{68ECBB4B-B85E-42C4-8699-E0255D3D276E}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{D671F475-8165-4EF6-B321-F9586CBEC315}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{935D3F6D-5AF1-4810-B5AB-74138E14A211}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{B9B8D7A5-3050-4393-903D-F2339BC71790}</x14:id>
        </ext>
      </extLst>
    </cfRule>
  </conditionalFormatting>
  <conditionalFormatting sqref="F2:F244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44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44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ECBB4B-B85E-42C4-8699-E0255D3D276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671F475-8165-4EF6-B321-F9586CBEC31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935D3F6D-5AF1-4810-B5AB-74138E14A21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B9B8D7A5-3050-4393-903D-F2339BC7179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79" colorId="64" zoomScale="77" zoomScaleNormal="77" zoomScalePageLayoutView="100" workbookViewId="0">
      <selection pane="topLeft" activeCell="C3" activeCellId="0" sqref="C3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1" customFormat="false" ht="16" hidden="false" customHeight="false" outlineLevel="0" collapsed="false">
      <c r="F1" s="0" t="n">
        <f aca="false">SUM(F3:F3000)</f>
        <v>19980000</v>
      </c>
      <c r="G1" s="0" t="n">
        <f aca="false">SUM(G3:G1000)</f>
        <v>135.415024388803</v>
      </c>
      <c r="H1" s="0" t="n">
        <f aca="false">F1/G1</f>
        <v>147546.404766974</v>
      </c>
    </row>
    <row r="2" customFormat="false" ht="16" hidden="false" customHeight="false" outlineLevel="0" collapsed="false">
      <c r="B2" s="0" t="s">
        <v>791</v>
      </c>
      <c r="C2" s="58" t="s">
        <v>792</v>
      </c>
      <c r="D2" s="0" t="s">
        <v>793</v>
      </c>
      <c r="E2" s="0" t="s">
        <v>794</v>
      </c>
      <c r="F2" s="0" t="s">
        <v>795</v>
      </c>
      <c r="G2" s="0" t="s">
        <v>2</v>
      </c>
    </row>
    <row r="3" customFormat="false" ht="16" hidden="false" customHeight="false" outlineLevel="0" collapsed="false">
      <c r="B3" s="0" t="n">
        <v>102</v>
      </c>
      <c r="C3" s="0" t="n">
        <v>122877</v>
      </c>
      <c r="D3" s="0" t="n">
        <v>1.7</v>
      </c>
      <c r="E3" s="0" t="n">
        <v>150000</v>
      </c>
      <c r="F3" s="0" t="n">
        <f aca="false">E3*D3</f>
        <v>255000</v>
      </c>
      <c r="G3" s="0" t="n">
        <f aca="false">F3/C3</f>
        <v>2.075245977685</v>
      </c>
    </row>
    <row r="4" customFormat="false" ht="16" hidden="false" customHeight="false" outlineLevel="0" collapsed="false">
      <c r="B4" s="0" t="n">
        <v>103</v>
      </c>
      <c r="C4" s="0" t="n">
        <v>121450</v>
      </c>
      <c r="D4" s="0" t="n">
        <v>1.7</v>
      </c>
      <c r="E4" s="0" t="n">
        <v>150000</v>
      </c>
      <c r="F4" s="0" t="n">
        <f aca="false">E4*D4</f>
        <v>255000</v>
      </c>
      <c r="G4" s="0" t="n">
        <f aca="false">F4/C4</f>
        <v>2.09962947715109</v>
      </c>
    </row>
    <row r="5" customFormat="false" ht="16" hidden="false" customHeight="false" outlineLevel="0" collapsed="false">
      <c r="B5" s="0" t="n">
        <v>104</v>
      </c>
      <c r="C5" s="0" t="n">
        <v>124516</v>
      </c>
      <c r="D5" s="0" t="n">
        <v>0.7</v>
      </c>
      <c r="E5" s="0" t="n">
        <v>150000</v>
      </c>
      <c r="F5" s="0" t="n">
        <f aca="false">E5*D5</f>
        <v>105000</v>
      </c>
      <c r="G5" s="0" t="n">
        <f aca="false">F5/C5</f>
        <v>0.843265122554531</v>
      </c>
    </row>
    <row r="6" customFormat="false" ht="16" hidden="false" customHeight="false" outlineLevel="0" collapsed="false">
      <c r="B6" s="0" t="n">
        <v>107</v>
      </c>
      <c r="C6" s="0" t="n">
        <v>126806</v>
      </c>
      <c r="D6" s="0" t="n">
        <v>0.7</v>
      </c>
      <c r="E6" s="0" t="n">
        <v>150000</v>
      </c>
      <c r="F6" s="0" t="n">
        <f aca="false">E6*D6</f>
        <v>105000</v>
      </c>
      <c r="G6" s="0" t="n">
        <f aca="false">F6/C6</f>
        <v>0.828036528239989</v>
      </c>
    </row>
    <row r="7" customFormat="false" ht="16" hidden="false" customHeight="false" outlineLevel="0" collapsed="false">
      <c r="B7" s="0" t="n">
        <v>108</v>
      </c>
      <c r="C7" s="0" t="n">
        <v>126351</v>
      </c>
      <c r="D7" s="0" t="n">
        <v>0.7</v>
      </c>
      <c r="E7" s="0" t="n">
        <v>150000</v>
      </c>
      <c r="F7" s="0" t="n">
        <f aca="false">E7*D7</f>
        <v>105000</v>
      </c>
      <c r="G7" s="0" t="n">
        <f aca="false">F7/C7</f>
        <v>0.831018353633925</v>
      </c>
    </row>
    <row r="8" customFormat="false" ht="16" hidden="false" customHeight="false" outlineLevel="0" collapsed="false">
      <c r="B8" s="0" t="n">
        <v>109</v>
      </c>
      <c r="C8" s="0" t="n">
        <v>126252</v>
      </c>
      <c r="D8" s="0" t="n">
        <v>0.7</v>
      </c>
      <c r="E8" s="0" t="n">
        <v>150000</v>
      </c>
      <c r="F8" s="0" t="n">
        <f aca="false">E8*D8</f>
        <v>105000</v>
      </c>
      <c r="G8" s="0" t="n">
        <f aca="false">F8/C8</f>
        <v>0.83166999334664</v>
      </c>
    </row>
    <row r="9" customFormat="false" ht="16" hidden="false" customHeight="false" outlineLevel="0" collapsed="false">
      <c r="B9" s="0" t="n">
        <v>110</v>
      </c>
      <c r="C9" s="0" t="n">
        <v>125899</v>
      </c>
      <c r="D9" s="0" t="n">
        <v>0.7</v>
      </c>
      <c r="E9" s="0" t="n">
        <v>150000</v>
      </c>
      <c r="F9" s="0" t="n">
        <f aca="false">E9*D9</f>
        <v>105000</v>
      </c>
      <c r="G9" s="0" t="n">
        <f aca="false">F9/C9</f>
        <v>0.834001858632714</v>
      </c>
    </row>
    <row r="10" customFormat="false" ht="16" hidden="false" customHeight="false" outlineLevel="0" collapsed="false">
      <c r="B10" s="0" t="n">
        <v>111</v>
      </c>
      <c r="C10" s="0" t="n">
        <v>126156</v>
      </c>
      <c r="D10" s="0" t="n">
        <v>0.7</v>
      </c>
      <c r="E10" s="0" t="n">
        <v>150000</v>
      </c>
      <c r="F10" s="0" t="n">
        <f aca="false">E10*D10</f>
        <v>105000</v>
      </c>
      <c r="G10" s="0" t="n">
        <f aca="false">F10/C10</f>
        <v>0.832302863121849</v>
      </c>
    </row>
    <row r="11" customFormat="false" ht="16" hidden="false" customHeight="false" outlineLevel="0" collapsed="false">
      <c r="B11" s="0" t="n">
        <v>114</v>
      </c>
      <c r="C11" s="0" t="n">
        <v>124600</v>
      </c>
      <c r="D11" s="0" t="n">
        <v>0.7</v>
      </c>
      <c r="E11" s="0" t="n">
        <v>150000</v>
      </c>
      <c r="F11" s="0" t="n">
        <f aca="false">E11*D11</f>
        <v>105000</v>
      </c>
      <c r="G11" s="0" t="n">
        <f aca="false">F11/C11</f>
        <v>0.842696629213483</v>
      </c>
    </row>
    <row r="12" customFormat="false" ht="16" hidden="false" customHeight="false" outlineLevel="0" collapsed="false">
      <c r="B12" s="0" t="n">
        <v>115</v>
      </c>
      <c r="C12" s="0" t="n">
        <v>126627</v>
      </c>
      <c r="D12" s="0" t="n">
        <v>0.7</v>
      </c>
      <c r="E12" s="0" t="n">
        <v>150000</v>
      </c>
      <c r="F12" s="0" t="n">
        <f aca="false">E12*D12</f>
        <v>105000</v>
      </c>
      <c r="G12" s="0" t="n">
        <f aca="false">F12/C12</f>
        <v>0.829207041152361</v>
      </c>
    </row>
    <row r="13" customFormat="false" ht="16" hidden="false" customHeight="false" outlineLevel="0" collapsed="false">
      <c r="B13" s="0" t="n">
        <v>116</v>
      </c>
      <c r="C13" s="0" t="n">
        <v>126730</v>
      </c>
      <c r="D13" s="0" t="n">
        <v>0.7</v>
      </c>
      <c r="E13" s="0" t="n">
        <v>150000</v>
      </c>
      <c r="F13" s="0" t="n">
        <f aca="false">E13*D13</f>
        <v>105000</v>
      </c>
      <c r="G13" s="0" t="n">
        <f aca="false">F13/C13</f>
        <v>0.828533101870118</v>
      </c>
    </row>
    <row r="14" customFormat="false" ht="16" hidden="false" customHeight="false" outlineLevel="0" collapsed="false">
      <c r="B14" s="0" t="n">
        <v>117</v>
      </c>
      <c r="C14" s="0" t="n">
        <v>125141</v>
      </c>
      <c r="D14" s="0" t="n">
        <v>0.7</v>
      </c>
      <c r="E14" s="0" t="n">
        <v>150000</v>
      </c>
      <c r="F14" s="0" t="n">
        <f aca="false">E14*D14</f>
        <v>105000</v>
      </c>
      <c r="G14" s="0" t="n">
        <f aca="false">F14/C14</f>
        <v>0.839053547598309</v>
      </c>
    </row>
    <row r="15" customFormat="false" ht="16" hidden="false" customHeight="false" outlineLevel="0" collapsed="false">
      <c r="B15" s="0" t="n">
        <v>118</v>
      </c>
      <c r="C15" s="0" t="n">
        <v>126950</v>
      </c>
      <c r="D15" s="0" t="n">
        <v>0.7</v>
      </c>
      <c r="E15" s="0" t="n">
        <v>150000</v>
      </c>
      <c r="F15" s="0" t="n">
        <f aca="false">E15*D15</f>
        <v>105000</v>
      </c>
      <c r="G15" s="0" t="n">
        <f aca="false">F15/C15</f>
        <v>0.827097282394644</v>
      </c>
    </row>
    <row r="16" customFormat="false" ht="16" hidden="false" customHeight="false" outlineLevel="0" collapsed="false">
      <c r="B16" s="0" t="n">
        <v>121</v>
      </c>
      <c r="C16" s="0" t="n">
        <v>127479</v>
      </c>
      <c r="D16" s="0" t="n">
        <v>1.7</v>
      </c>
      <c r="E16" s="0" t="n">
        <v>150000</v>
      </c>
      <c r="F16" s="0" t="n">
        <f aca="false">E16*D16</f>
        <v>255000</v>
      </c>
      <c r="G16" s="0" t="n">
        <f aca="false">F16/C16</f>
        <v>2.0003294660297</v>
      </c>
    </row>
    <row r="17" customFormat="false" ht="16" hidden="false" customHeight="false" outlineLevel="0" collapsed="false">
      <c r="B17" s="0" t="n">
        <v>122</v>
      </c>
      <c r="C17" s="0" t="n">
        <v>125224</v>
      </c>
      <c r="D17" s="0" t="n">
        <v>1.7</v>
      </c>
      <c r="E17" s="0" t="n">
        <v>150000</v>
      </c>
      <c r="F17" s="0" t="n">
        <f aca="false">E17*D17</f>
        <v>255000</v>
      </c>
      <c r="G17" s="0" t="n">
        <f aca="false">F17/C17</f>
        <v>2.03635085926021</v>
      </c>
    </row>
    <row r="18" customFormat="false" ht="16" hidden="false" customHeight="false" outlineLevel="0" collapsed="false">
      <c r="B18" s="0" t="n">
        <v>123</v>
      </c>
      <c r="C18" s="0" t="n">
        <v>125113</v>
      </c>
      <c r="D18" s="0" t="n">
        <v>1.7</v>
      </c>
      <c r="E18" s="0" t="n">
        <v>150000</v>
      </c>
      <c r="F18" s="0" t="n">
        <f aca="false">E18*D18</f>
        <v>255000</v>
      </c>
      <c r="G18" s="0" t="n">
        <f aca="false">F18/C18</f>
        <v>2.03815750561492</v>
      </c>
    </row>
    <row r="19" customFormat="false" ht="16" hidden="false" customHeight="false" outlineLevel="0" collapsed="false">
      <c r="B19" s="0" t="n">
        <v>124</v>
      </c>
      <c r="C19" s="0" t="n">
        <v>126516</v>
      </c>
      <c r="D19" s="0" t="n">
        <v>1.7</v>
      </c>
      <c r="E19" s="0" t="n">
        <v>150000</v>
      </c>
      <c r="F19" s="0" t="n">
        <f aca="false">E19*D19</f>
        <v>255000</v>
      </c>
      <c r="G19" s="0" t="n">
        <f aca="false">F19/C19</f>
        <v>2.01555534477853</v>
      </c>
    </row>
    <row r="20" customFormat="false" ht="16" hidden="false" customHeight="false" outlineLevel="0" collapsed="false">
      <c r="B20" s="0" t="n">
        <v>125</v>
      </c>
      <c r="C20" s="0" t="n">
        <v>126549</v>
      </c>
      <c r="D20" s="0" t="n">
        <v>1.7</v>
      </c>
      <c r="E20" s="0" t="n">
        <v>150000</v>
      </c>
      <c r="F20" s="0" t="n">
        <f aca="false">E20*D20</f>
        <v>255000</v>
      </c>
      <c r="G20" s="0" t="n">
        <f aca="false">F20/C20</f>
        <v>2.01502975132162</v>
      </c>
    </row>
    <row r="21" customFormat="false" ht="16" hidden="false" customHeight="false" outlineLevel="0" collapsed="false">
      <c r="B21" s="0" t="n">
        <v>128</v>
      </c>
      <c r="C21" s="0" t="n">
        <v>125974</v>
      </c>
      <c r="D21" s="0" t="n">
        <v>1.7</v>
      </c>
      <c r="E21" s="0" t="n">
        <v>150000</v>
      </c>
      <c r="F21" s="0" t="n">
        <f aca="false">E21*D21</f>
        <v>255000</v>
      </c>
      <c r="G21" s="0" t="n">
        <f aca="false">F21/C21</f>
        <v>2.02422722149015</v>
      </c>
    </row>
    <row r="22" customFormat="false" ht="16" hidden="false" customHeight="false" outlineLevel="0" collapsed="false">
      <c r="B22" s="0" t="n">
        <v>129</v>
      </c>
      <c r="C22" s="0" t="n">
        <v>124359</v>
      </c>
      <c r="D22" s="0" t="n">
        <v>1.7</v>
      </c>
      <c r="E22" s="0" t="n">
        <v>150000</v>
      </c>
      <c r="F22" s="0" t="n">
        <f aca="false">E22*D22</f>
        <v>255000</v>
      </c>
      <c r="G22" s="0" t="n">
        <f aca="false">F22/C22</f>
        <v>2.05051504113092</v>
      </c>
    </row>
    <row r="23" customFormat="false" ht="16" hidden="false" customHeight="false" outlineLevel="0" collapsed="false">
      <c r="B23" s="0" t="n">
        <v>130</v>
      </c>
      <c r="C23" s="0" t="n">
        <v>123082</v>
      </c>
      <c r="D23" s="0" t="n">
        <v>1.7</v>
      </c>
      <c r="E23" s="0" t="n">
        <v>150000</v>
      </c>
      <c r="F23" s="0" t="n">
        <f aca="false">E23*D23</f>
        <v>255000</v>
      </c>
      <c r="G23" s="0" t="n">
        <f aca="false">F23/C23</f>
        <v>2.07178953868153</v>
      </c>
    </row>
    <row r="24" customFormat="false" ht="16" hidden="false" customHeight="false" outlineLevel="0" collapsed="false">
      <c r="B24" s="0" t="n">
        <v>131</v>
      </c>
      <c r="C24" s="0" t="n">
        <v>122799</v>
      </c>
      <c r="D24" s="0" t="n">
        <v>1.7</v>
      </c>
      <c r="E24" s="0" t="n">
        <v>150000</v>
      </c>
      <c r="F24" s="0" t="n">
        <f aca="false">E24*D24</f>
        <v>255000</v>
      </c>
      <c r="G24" s="0" t="n">
        <f aca="false">F24/C24</f>
        <v>2.0765641414018</v>
      </c>
    </row>
    <row r="25" customFormat="false" ht="16" hidden="false" customHeight="false" outlineLevel="0" collapsed="false">
      <c r="B25" s="0" t="n">
        <v>201</v>
      </c>
      <c r="C25" s="0" t="n">
        <v>127127</v>
      </c>
      <c r="D25" s="0" t="n">
        <v>1.7</v>
      </c>
      <c r="E25" s="0" t="n">
        <v>150000</v>
      </c>
      <c r="F25" s="0" t="n">
        <f aca="false">E25*D25</f>
        <v>255000</v>
      </c>
      <c r="G25" s="0" t="n">
        <f aca="false">F25/C25</f>
        <v>2.00586814760043</v>
      </c>
    </row>
    <row r="26" customFormat="false" ht="16" hidden="false" customHeight="false" outlineLevel="0" collapsed="false">
      <c r="B26" s="0" t="n">
        <v>211</v>
      </c>
      <c r="C26" s="0" t="n">
        <v>131610</v>
      </c>
      <c r="D26" s="0" t="n">
        <v>1.7</v>
      </c>
      <c r="E26" s="0" t="n">
        <v>150000</v>
      </c>
      <c r="F26" s="0" t="n">
        <f aca="false">E26*D26</f>
        <v>255000</v>
      </c>
      <c r="G26" s="0" t="n">
        <f aca="false">F26/C26</f>
        <v>1.93754273991338</v>
      </c>
    </row>
    <row r="27" customFormat="false" ht="16" hidden="false" customHeight="false" outlineLevel="0" collapsed="false">
      <c r="B27" s="0" t="n">
        <v>212</v>
      </c>
      <c r="C27" s="0" t="n">
        <v>133227</v>
      </c>
      <c r="D27" s="0" t="n">
        <v>0.8</v>
      </c>
      <c r="E27" s="0" t="n">
        <v>150000</v>
      </c>
      <c r="F27" s="0" t="n">
        <f aca="false">E27*D27</f>
        <v>120000</v>
      </c>
      <c r="G27" s="0" t="n">
        <f aca="false">F27/C27</f>
        <v>0.900718322862483</v>
      </c>
    </row>
    <row r="28" customFormat="false" ht="16" hidden="false" customHeight="false" outlineLevel="0" collapsed="false">
      <c r="B28" s="0" t="n">
        <v>213</v>
      </c>
      <c r="C28" s="0" t="n">
        <v>135767</v>
      </c>
      <c r="D28" s="0" t="n">
        <v>0.8</v>
      </c>
      <c r="E28" s="0" t="n">
        <v>150000</v>
      </c>
      <c r="F28" s="0" t="n">
        <f aca="false">E28*D28</f>
        <v>120000</v>
      </c>
      <c r="G28" s="0" t="n">
        <f aca="false">F28/C28</f>
        <v>0.883867213682264</v>
      </c>
    </row>
    <row r="29" customFormat="false" ht="16" hidden="false" customHeight="false" outlineLevel="0" collapsed="false">
      <c r="B29" s="0" t="n">
        <v>214</v>
      </c>
      <c r="C29" s="0" t="n">
        <v>136194</v>
      </c>
      <c r="D29" s="0" t="n">
        <v>0.8</v>
      </c>
      <c r="E29" s="0" t="n">
        <v>150000</v>
      </c>
      <c r="F29" s="0" t="n">
        <f aca="false">E29*D29</f>
        <v>120000</v>
      </c>
      <c r="G29" s="0" t="n">
        <f aca="false">F29/C29</f>
        <v>0.881096083527909</v>
      </c>
    </row>
    <row r="30" customFormat="false" ht="16" hidden="false" customHeight="false" outlineLevel="0" collapsed="false">
      <c r="B30" s="0" t="n">
        <v>215</v>
      </c>
      <c r="C30" s="0" t="n">
        <v>135784</v>
      </c>
      <c r="D30" s="0" t="n">
        <v>0.8</v>
      </c>
      <c r="E30" s="0" t="n">
        <v>150000</v>
      </c>
      <c r="F30" s="0" t="n">
        <f aca="false">E30*D30</f>
        <v>120000</v>
      </c>
      <c r="G30" s="0" t="n">
        <f aca="false">F30/C30</f>
        <v>0.883756554527779</v>
      </c>
    </row>
    <row r="31" customFormat="false" ht="16" hidden="false" customHeight="false" outlineLevel="0" collapsed="false">
      <c r="B31" s="0" t="n">
        <v>218</v>
      </c>
      <c r="C31" s="0" t="n">
        <v>141360</v>
      </c>
      <c r="D31" s="0" t="n">
        <v>0.8</v>
      </c>
      <c r="E31" s="0" t="n">
        <v>150000</v>
      </c>
      <c r="F31" s="0" t="n">
        <f aca="false">E31*D31</f>
        <v>120000</v>
      </c>
      <c r="G31" s="0" t="n">
        <f aca="false">F31/C31</f>
        <v>0.848896434634974</v>
      </c>
    </row>
    <row r="32" customFormat="false" ht="16" hidden="false" customHeight="false" outlineLevel="0" collapsed="false">
      <c r="B32" s="0" t="n">
        <v>219</v>
      </c>
      <c r="C32" s="0" t="n">
        <v>140604</v>
      </c>
      <c r="D32" s="0" t="n">
        <v>0.8</v>
      </c>
      <c r="E32" s="0" t="n">
        <v>150000</v>
      </c>
      <c r="F32" s="0" t="n">
        <f aca="false">E32*D32</f>
        <v>120000</v>
      </c>
      <c r="G32" s="0" t="n">
        <f aca="false">F32/C32</f>
        <v>0.853460783476999</v>
      </c>
    </row>
    <row r="33" customFormat="false" ht="16" hidden="false" customHeight="false" outlineLevel="0" collapsed="false">
      <c r="B33" s="0" t="n">
        <v>220</v>
      </c>
      <c r="C33" s="0" t="n">
        <v>140838</v>
      </c>
      <c r="D33" s="0" t="n">
        <v>0.8</v>
      </c>
      <c r="E33" s="0" t="n">
        <v>150000</v>
      </c>
      <c r="F33" s="0" t="n">
        <f aca="false">E33*D33</f>
        <v>120000</v>
      </c>
      <c r="G33" s="0" t="n">
        <f aca="false">F33/C33</f>
        <v>0.852042772547182</v>
      </c>
    </row>
    <row r="34" customFormat="false" ht="16" hidden="false" customHeight="false" outlineLevel="0" collapsed="false">
      <c r="B34" s="0" t="n">
        <v>221</v>
      </c>
      <c r="C34" s="0" t="n">
        <v>141254</v>
      </c>
      <c r="D34" s="0" t="n">
        <v>0.8</v>
      </c>
      <c r="E34" s="0" t="n">
        <v>150000</v>
      </c>
      <c r="F34" s="0" t="n">
        <f aca="false">E34*D34</f>
        <v>120000</v>
      </c>
      <c r="G34" s="0" t="n">
        <f aca="false">F34/C34</f>
        <v>0.849533464539057</v>
      </c>
    </row>
    <row r="35" customFormat="false" ht="16" hidden="false" customHeight="false" outlineLevel="0" collapsed="false">
      <c r="B35" s="0" t="n">
        <v>222</v>
      </c>
      <c r="C35" s="0" t="n">
        <v>145630</v>
      </c>
      <c r="D35" s="0" t="n">
        <v>0.8</v>
      </c>
      <c r="E35" s="0" t="n">
        <v>150000</v>
      </c>
      <c r="F35" s="0" t="n">
        <f aca="false">E35*D35</f>
        <v>120000</v>
      </c>
      <c r="G35" s="0" t="n">
        <f aca="false">F35/C35</f>
        <v>0.82400604271098</v>
      </c>
    </row>
    <row r="36" customFormat="false" ht="16" hidden="false" customHeight="false" outlineLevel="0" collapsed="false">
      <c r="B36" s="0" t="n">
        <v>225</v>
      </c>
      <c r="C36" s="0" t="n">
        <v>153637</v>
      </c>
      <c r="D36" s="0" t="n">
        <v>0.9</v>
      </c>
      <c r="E36" s="0" t="n">
        <v>150000</v>
      </c>
      <c r="F36" s="0" t="n">
        <f aca="false">E36*D36</f>
        <v>135000</v>
      </c>
      <c r="G36" s="0" t="n">
        <f aca="false">F36/C36</f>
        <v>0.8786945852887</v>
      </c>
    </row>
    <row r="37" customFormat="false" ht="16" hidden="false" customHeight="false" outlineLevel="0" collapsed="false">
      <c r="B37" s="0" t="n">
        <v>226</v>
      </c>
      <c r="C37" s="0" t="n">
        <v>154699</v>
      </c>
      <c r="D37" s="0" t="n">
        <v>0.9</v>
      </c>
      <c r="E37" s="0" t="n">
        <v>150000</v>
      </c>
      <c r="F37" s="0" t="n">
        <f aca="false">E37*D37</f>
        <v>135000</v>
      </c>
      <c r="G37" s="0" t="n">
        <f aca="false">F37/C37</f>
        <v>0.872662396007731</v>
      </c>
    </row>
    <row r="38" customFormat="false" ht="16" hidden="false" customHeight="false" outlineLevel="0" collapsed="false">
      <c r="B38" s="0" t="n">
        <v>227</v>
      </c>
      <c r="C38" s="0" t="n">
        <v>152042</v>
      </c>
      <c r="D38" s="0" t="n">
        <v>0.9</v>
      </c>
      <c r="E38" s="0" t="n">
        <v>150000</v>
      </c>
      <c r="F38" s="0" t="n">
        <f aca="false">E38*D38</f>
        <v>135000</v>
      </c>
      <c r="G38" s="0" t="n">
        <f aca="false">F38/C38</f>
        <v>0.887912550479473</v>
      </c>
    </row>
    <row r="39" customFormat="false" ht="16" hidden="false" customHeight="false" outlineLevel="0" collapsed="false">
      <c r="B39" s="0" t="n">
        <v>228</v>
      </c>
      <c r="C39" s="0" t="n">
        <v>153568</v>
      </c>
      <c r="D39" s="0" t="n">
        <v>0.9</v>
      </c>
      <c r="E39" s="0" t="n">
        <v>150000</v>
      </c>
      <c r="F39" s="0" t="n">
        <f aca="false">E39*D39</f>
        <v>135000</v>
      </c>
      <c r="G39" s="0" t="n">
        <f aca="false">F39/C39</f>
        <v>0.879089393623672</v>
      </c>
    </row>
    <row r="40" customFormat="false" ht="16" hidden="false" customHeight="false" outlineLevel="0" collapsed="false">
      <c r="B40" s="0" t="n">
        <v>301</v>
      </c>
      <c r="C40" s="0" t="n">
        <v>156787</v>
      </c>
      <c r="D40" s="0" t="n">
        <v>0.9</v>
      </c>
      <c r="E40" s="0" t="n">
        <v>150000</v>
      </c>
      <c r="F40" s="0" t="n">
        <f aca="false">E40*D40</f>
        <v>135000</v>
      </c>
      <c r="G40" s="0" t="n">
        <f aca="false">F40/C40</f>
        <v>0.861040775064259</v>
      </c>
    </row>
    <row r="41" customFormat="false" ht="16" hidden="false" customHeight="false" outlineLevel="0" collapsed="false">
      <c r="B41" s="0" t="n">
        <v>304</v>
      </c>
      <c r="C41" s="0" t="n">
        <v>161971</v>
      </c>
      <c r="D41" s="0" t="n">
        <v>0.9</v>
      </c>
      <c r="E41" s="0" t="n">
        <v>150000</v>
      </c>
      <c r="F41" s="0" t="n">
        <f aca="false">E41*D41</f>
        <v>135000</v>
      </c>
      <c r="G41" s="0" t="n">
        <f aca="false">F41/C41</f>
        <v>0.833482536997364</v>
      </c>
    </row>
    <row r="42" customFormat="false" ht="16" hidden="false" customHeight="false" outlineLevel="0" collapsed="false">
      <c r="B42" s="0" t="n">
        <v>305</v>
      </c>
      <c r="C42" s="0" t="n">
        <v>167657</v>
      </c>
      <c r="D42" s="0" t="n">
        <v>0.9</v>
      </c>
      <c r="E42" s="0" t="n">
        <v>150000</v>
      </c>
      <c r="F42" s="0" t="n">
        <f aca="false">E42*D42</f>
        <v>135000</v>
      </c>
      <c r="G42" s="0" t="n">
        <f aca="false">F42/C42</f>
        <v>0.80521541003358</v>
      </c>
    </row>
    <row r="43" customFormat="false" ht="16" hidden="false" customHeight="false" outlineLevel="0" collapsed="false">
      <c r="B43" s="0" t="n">
        <v>306</v>
      </c>
      <c r="C43" s="0" t="n">
        <v>170050</v>
      </c>
      <c r="D43" s="0" t="n">
        <v>0.8</v>
      </c>
      <c r="E43" s="0" t="n">
        <v>150000</v>
      </c>
      <c r="F43" s="0" t="n">
        <f aca="false">E43*D43</f>
        <v>120000</v>
      </c>
      <c r="G43" s="0" t="n">
        <f aca="false">F43/C43</f>
        <v>0.705674801528962</v>
      </c>
    </row>
    <row r="44" customFormat="false" ht="16" hidden="false" customHeight="false" outlineLevel="0" collapsed="false">
      <c r="B44" s="0" t="n">
        <v>307</v>
      </c>
      <c r="C44" s="0" t="n">
        <v>169242</v>
      </c>
      <c r="D44" s="0" t="n">
        <v>0.8</v>
      </c>
      <c r="E44" s="0" t="n">
        <v>150000</v>
      </c>
      <c r="F44" s="0" t="n">
        <f aca="false">E44*D44</f>
        <v>120000</v>
      </c>
      <c r="G44" s="0" t="n">
        <f aca="false">F44/C44</f>
        <v>0.709043854362392</v>
      </c>
    </row>
    <row r="45" customFormat="false" ht="16" hidden="false" customHeight="false" outlineLevel="0" collapsed="false">
      <c r="B45" s="0" t="n">
        <v>308</v>
      </c>
      <c r="C45" s="0" t="n">
        <v>165449</v>
      </c>
      <c r="D45" s="0" t="n">
        <v>0.8</v>
      </c>
      <c r="E45" s="0" t="n">
        <v>150000</v>
      </c>
      <c r="F45" s="0" t="n">
        <f aca="false">E45*D45</f>
        <v>120000</v>
      </c>
      <c r="G45" s="0" t="n">
        <f aca="false">F45/C45</f>
        <v>0.725299034747868</v>
      </c>
    </row>
    <row r="46" customFormat="false" ht="16" hidden="false" customHeight="false" outlineLevel="0" collapsed="false">
      <c r="B46" s="0" t="n">
        <v>311</v>
      </c>
      <c r="C46" s="0" t="n">
        <v>172780</v>
      </c>
      <c r="D46" s="0" t="n">
        <v>0.8</v>
      </c>
      <c r="E46" s="0" t="n">
        <v>150000</v>
      </c>
      <c r="F46" s="0" t="n">
        <f aca="false">E46*D46</f>
        <v>120000</v>
      </c>
      <c r="G46" s="0" t="n">
        <f aca="false">F46/C46</f>
        <v>0.694524829262646</v>
      </c>
    </row>
    <row r="47" customFormat="false" ht="16" hidden="false" customHeight="false" outlineLevel="0" collapsed="false">
      <c r="B47" s="0" t="n">
        <v>312</v>
      </c>
      <c r="C47" s="0" t="n">
        <v>177343</v>
      </c>
      <c r="D47" s="0" t="n">
        <v>0.8</v>
      </c>
      <c r="E47" s="0" t="n">
        <v>150000</v>
      </c>
      <c r="F47" s="0" t="n">
        <f aca="false">E47*D47</f>
        <v>120000</v>
      </c>
      <c r="G47" s="0" t="n">
        <f aca="false">F47/C47</f>
        <v>0.676654844002864</v>
      </c>
    </row>
    <row r="48" customFormat="false" ht="16" hidden="false" customHeight="false" outlineLevel="0" collapsed="false">
      <c r="B48" s="0" t="n">
        <v>313</v>
      </c>
      <c r="C48" s="0" t="n">
        <v>169386</v>
      </c>
      <c r="D48" s="0" t="n">
        <v>0.8</v>
      </c>
      <c r="E48" s="0" t="n">
        <v>150000</v>
      </c>
      <c r="F48" s="0" t="n">
        <f aca="false">E48*D48</f>
        <v>120000</v>
      </c>
      <c r="G48" s="0" t="n">
        <f aca="false">F48/C48</f>
        <v>0.708441075413553</v>
      </c>
    </row>
    <row r="49" customFormat="false" ht="16" hidden="false" customHeight="false" outlineLevel="0" collapsed="false">
      <c r="B49" s="0" t="n">
        <v>314</v>
      </c>
      <c r="C49" s="0" t="n">
        <v>165019</v>
      </c>
      <c r="D49" s="0" t="n">
        <v>0.8</v>
      </c>
      <c r="E49" s="0" t="n">
        <v>150000</v>
      </c>
      <c r="F49" s="0" t="n">
        <f aca="false">E49*D49</f>
        <v>120000</v>
      </c>
      <c r="G49" s="0" t="n">
        <f aca="false">F49/C49</f>
        <v>0.727188990358686</v>
      </c>
    </row>
    <row r="50" customFormat="false" ht="16" hidden="false" customHeight="false" outlineLevel="0" collapsed="false">
      <c r="B50" s="0" t="n">
        <v>315</v>
      </c>
      <c r="C50" s="0" t="n">
        <v>166262</v>
      </c>
      <c r="D50" s="0" t="n">
        <v>0.8</v>
      </c>
      <c r="E50" s="0" t="n">
        <v>150000</v>
      </c>
      <c r="F50" s="0" t="n">
        <f aca="false">E50*D50</f>
        <v>120000</v>
      </c>
      <c r="G50" s="0" t="n">
        <f aca="false">F50/C50</f>
        <v>0.721752414863288</v>
      </c>
    </row>
    <row r="51" customFormat="false" ht="16" hidden="false" customHeight="false" outlineLevel="0" collapsed="false">
      <c r="B51" s="0" t="n">
        <v>318</v>
      </c>
      <c r="C51" s="0" t="n">
        <v>170706</v>
      </c>
      <c r="D51" s="0" t="n">
        <v>0.8</v>
      </c>
      <c r="E51" s="0" t="n">
        <v>150000</v>
      </c>
      <c r="F51" s="0" t="n">
        <f aca="false">E51*D51</f>
        <v>120000</v>
      </c>
      <c r="G51" s="0" t="n">
        <f aca="false">F51/C51</f>
        <v>0.702962988998629</v>
      </c>
    </row>
    <row r="52" customFormat="false" ht="16" hidden="false" customHeight="false" outlineLevel="0" collapsed="false">
      <c r="B52" s="0" t="n">
        <v>319</v>
      </c>
      <c r="C52" s="0" t="n">
        <v>170887</v>
      </c>
      <c r="D52" s="0" t="n">
        <v>0.8</v>
      </c>
      <c r="E52" s="0" t="n">
        <v>150000</v>
      </c>
      <c r="F52" s="0" t="n">
        <f aca="false">E52*D52</f>
        <v>120000</v>
      </c>
      <c r="G52" s="0" t="n">
        <f aca="false">F52/C52</f>
        <v>0.702218425041109</v>
      </c>
    </row>
    <row r="53" customFormat="false" ht="16" hidden="false" customHeight="false" outlineLevel="0" collapsed="false">
      <c r="B53" s="0" t="n">
        <v>320</v>
      </c>
      <c r="C53" s="0" t="n">
        <v>168790</v>
      </c>
      <c r="D53" s="0" t="n">
        <v>0.8</v>
      </c>
      <c r="E53" s="0" t="n">
        <v>150000</v>
      </c>
      <c r="F53" s="0" t="n">
        <f aca="false">E53*D53</f>
        <v>120000</v>
      </c>
      <c r="G53" s="0" t="n">
        <f aca="false">F53/C53</f>
        <v>0.710942591385746</v>
      </c>
    </row>
    <row r="54" customFormat="false" ht="16" hidden="false" customHeight="false" outlineLevel="0" collapsed="false">
      <c r="B54" s="0" t="n">
        <v>321</v>
      </c>
      <c r="C54" s="0" t="n">
        <v>170385</v>
      </c>
      <c r="D54" s="0" t="n">
        <v>0.8</v>
      </c>
      <c r="E54" s="0" t="n">
        <v>150000</v>
      </c>
      <c r="F54" s="0" t="n">
        <f aca="false">E54*D54</f>
        <v>120000</v>
      </c>
      <c r="G54" s="0" t="n">
        <f aca="false">F54/C54</f>
        <v>0.704287349238489</v>
      </c>
    </row>
    <row r="55" customFormat="false" ht="16" hidden="false" customHeight="false" outlineLevel="0" collapsed="false">
      <c r="B55" s="0" t="n">
        <v>322</v>
      </c>
      <c r="C55" s="0" t="n">
        <v>169387</v>
      </c>
      <c r="D55" s="0" t="n">
        <v>0.8</v>
      </c>
      <c r="E55" s="0" t="n">
        <v>150000</v>
      </c>
      <c r="F55" s="0" t="n">
        <f aca="false">E55*D55</f>
        <v>120000</v>
      </c>
      <c r="G55" s="0" t="n">
        <f aca="false">F55/C55</f>
        <v>0.708436893031933</v>
      </c>
    </row>
    <row r="56" customFormat="false" ht="16" hidden="false" customHeight="false" outlineLevel="0" collapsed="false">
      <c r="B56" s="0" t="n">
        <v>325</v>
      </c>
      <c r="C56" s="0" t="n">
        <v>166884</v>
      </c>
      <c r="D56" s="0" t="n">
        <v>0.8</v>
      </c>
      <c r="E56" s="0" t="n">
        <v>150000</v>
      </c>
      <c r="F56" s="0" t="n">
        <f aca="false">E56*D56</f>
        <v>120000</v>
      </c>
      <c r="G56" s="0" t="n">
        <f aca="false">F56/C56</f>
        <v>0.719062342705113</v>
      </c>
    </row>
    <row r="57" customFormat="false" ht="16" hidden="false" customHeight="false" outlineLevel="0" collapsed="false">
      <c r="B57" s="0" t="n">
        <v>326</v>
      </c>
      <c r="C57" s="0" t="n">
        <v>163019</v>
      </c>
      <c r="D57" s="0" t="n">
        <v>0.8</v>
      </c>
      <c r="E57" s="0" t="n">
        <v>150000</v>
      </c>
      <c r="F57" s="0" t="n">
        <f aca="false">E57*D57</f>
        <v>120000</v>
      </c>
      <c r="G57" s="0" t="n">
        <f aca="false">F57/C57</f>
        <v>0.736110514725277</v>
      </c>
    </row>
    <row r="58" customFormat="false" ht="16" hidden="false" customHeight="false" outlineLevel="0" collapsed="false">
      <c r="B58" s="0" t="n">
        <v>327</v>
      </c>
      <c r="C58" s="0" t="n">
        <v>163777</v>
      </c>
      <c r="D58" s="0" t="n">
        <v>0.8</v>
      </c>
      <c r="E58" s="0" t="n">
        <v>150000</v>
      </c>
      <c r="F58" s="0" t="n">
        <f aca="false">E58*D58</f>
        <v>120000</v>
      </c>
      <c r="G58" s="0" t="n">
        <f aca="false">F58/C58</f>
        <v>0.732703615281755</v>
      </c>
    </row>
    <row r="59" customFormat="false" ht="16" hidden="false" customHeight="false" outlineLevel="0" collapsed="false">
      <c r="B59" s="0" t="n">
        <v>328</v>
      </c>
      <c r="C59" s="0" t="n">
        <v>162682</v>
      </c>
      <c r="D59" s="0" t="n">
        <v>0.8</v>
      </c>
      <c r="E59" s="0" t="n">
        <v>150000</v>
      </c>
      <c r="F59" s="0" t="n">
        <f aca="false">E59*D59</f>
        <v>120000</v>
      </c>
      <c r="G59" s="0" t="n">
        <f aca="false">F59/C59</f>
        <v>0.737635386828291</v>
      </c>
    </row>
    <row r="60" customFormat="false" ht="16" hidden="false" customHeight="false" outlineLevel="0" collapsed="false">
      <c r="B60" s="0" t="n">
        <v>329</v>
      </c>
      <c r="C60" s="0" t="n">
        <v>169355</v>
      </c>
      <c r="D60" s="0" t="n">
        <v>0.9</v>
      </c>
      <c r="E60" s="0" t="n">
        <v>150000</v>
      </c>
      <c r="F60" s="0" t="n">
        <f aca="false">E60*D60</f>
        <v>135000</v>
      </c>
      <c r="G60" s="0" t="n">
        <f aca="false">F60/C60</f>
        <v>0.797142097959907</v>
      </c>
    </row>
    <row r="61" customFormat="false" ht="16" hidden="false" customHeight="false" outlineLevel="0" collapsed="false">
      <c r="B61" s="0" t="n">
        <v>401</v>
      </c>
      <c r="C61" s="0" t="n">
        <v>176089</v>
      </c>
      <c r="D61" s="0" t="n">
        <v>0.8</v>
      </c>
      <c r="E61" s="0" t="n">
        <v>150000</v>
      </c>
      <c r="F61" s="0" t="n">
        <f aca="false">E61*D61</f>
        <v>120000</v>
      </c>
      <c r="G61" s="0" t="n">
        <f aca="false">F61/C61</f>
        <v>0.681473573022733</v>
      </c>
    </row>
    <row r="62" customFormat="false" ht="16" hidden="false" customHeight="false" outlineLevel="0" collapsed="false">
      <c r="B62" s="0" t="n">
        <v>402</v>
      </c>
      <c r="C62" s="0" t="n">
        <v>175416</v>
      </c>
      <c r="D62" s="0" t="n">
        <v>0.8</v>
      </c>
      <c r="E62" s="0" t="n">
        <v>150000</v>
      </c>
      <c r="F62" s="0" t="n">
        <f aca="false">E62*D62</f>
        <v>120000</v>
      </c>
      <c r="G62" s="0" t="n">
        <f aca="false">F62/C62</f>
        <v>0.684088110548639</v>
      </c>
    </row>
    <row r="63" customFormat="false" ht="16" hidden="false" customHeight="false" outlineLevel="0" collapsed="false">
      <c r="B63" s="0" t="n">
        <v>403</v>
      </c>
      <c r="C63" s="0" t="n">
        <v>176818</v>
      </c>
      <c r="D63" s="0" t="n">
        <v>0.8</v>
      </c>
      <c r="E63" s="0" t="n">
        <v>150000</v>
      </c>
      <c r="F63" s="0" t="n">
        <f aca="false">E63*D63</f>
        <v>120000</v>
      </c>
      <c r="G63" s="0" t="n">
        <f aca="false">F63/C63</f>
        <v>0.678663936929498</v>
      </c>
    </row>
    <row r="64" customFormat="false" ht="16" hidden="false" customHeight="false" outlineLevel="0" collapsed="false">
      <c r="B64" s="0" t="n">
        <v>404</v>
      </c>
      <c r="C64" s="0" t="n">
        <v>177726</v>
      </c>
      <c r="D64" s="0" t="n">
        <v>0.8</v>
      </c>
      <c r="E64" s="0" t="n">
        <v>150000</v>
      </c>
      <c r="F64" s="0" t="n">
        <f aca="false">E64*D64</f>
        <v>120000</v>
      </c>
      <c r="G64" s="0" t="n">
        <f aca="false">F64/C64</f>
        <v>0.675196651024611</v>
      </c>
    </row>
    <row r="65" customFormat="false" ht="16" hidden="false" customHeight="false" outlineLevel="0" collapsed="false">
      <c r="B65" s="0" t="n">
        <v>408</v>
      </c>
      <c r="C65" s="0" t="n">
        <v>173966</v>
      </c>
      <c r="D65" s="0" t="n">
        <v>0.8</v>
      </c>
      <c r="E65" s="0" t="n">
        <v>150000</v>
      </c>
      <c r="F65" s="0" t="n">
        <f aca="false">E65*D65</f>
        <v>120000</v>
      </c>
      <c r="G65" s="0" t="n">
        <f aca="false">F65/C65</f>
        <v>0.689789958957497</v>
      </c>
    </row>
    <row r="66" customFormat="false" ht="16" hidden="false" customHeight="false" outlineLevel="0" collapsed="false">
      <c r="B66" s="0" t="n">
        <v>409</v>
      </c>
      <c r="C66" s="0" t="n">
        <v>174117</v>
      </c>
      <c r="D66" s="0" t="n">
        <v>0.8</v>
      </c>
      <c r="E66" s="0" t="n">
        <v>150000</v>
      </c>
      <c r="F66" s="0" t="n">
        <f aca="false">E66*D66</f>
        <v>120000</v>
      </c>
      <c r="G66" s="0" t="n">
        <f aca="false">F66/C66</f>
        <v>0.689191750374748</v>
      </c>
    </row>
    <row r="67" customFormat="false" ht="16" hidden="false" customHeight="false" outlineLevel="0" collapsed="false">
      <c r="B67" s="0" t="n">
        <v>410</v>
      </c>
      <c r="C67" s="0" t="n">
        <v>172664</v>
      </c>
      <c r="D67" s="0" t="n">
        <v>0.8</v>
      </c>
      <c r="E67" s="0" t="n">
        <v>150000</v>
      </c>
      <c r="F67" s="0" t="n">
        <f aca="false">E67*D67</f>
        <v>120000</v>
      </c>
      <c r="G67" s="0" t="n">
        <f aca="false">F67/C67</f>
        <v>0.694991428439049</v>
      </c>
    </row>
    <row r="68" customFormat="false" ht="16" hidden="false" customHeight="false" outlineLevel="0" collapsed="false">
      <c r="B68" s="0" t="n">
        <v>411</v>
      </c>
      <c r="C68" s="0" t="n">
        <v>169110</v>
      </c>
      <c r="D68" s="0" t="n">
        <v>0.8</v>
      </c>
      <c r="E68" s="0" t="n">
        <v>150000</v>
      </c>
      <c r="F68" s="0" t="n">
        <f aca="false">E68*D68</f>
        <v>120000</v>
      </c>
      <c r="G68" s="0" t="n">
        <f aca="false">F68/C68</f>
        <v>0.709597303530247</v>
      </c>
    </row>
    <row r="69" customFormat="false" ht="16" hidden="false" customHeight="false" outlineLevel="0" collapsed="false">
      <c r="B69" s="0" t="n">
        <v>412</v>
      </c>
      <c r="C69" s="0" t="n">
        <v>169573</v>
      </c>
      <c r="D69" s="0" t="n">
        <v>0.8</v>
      </c>
      <c r="E69" s="0" t="n">
        <v>150000</v>
      </c>
      <c r="F69" s="0" t="n">
        <f aca="false">E69*D69</f>
        <v>120000</v>
      </c>
      <c r="G69" s="0" t="n">
        <f aca="false">F69/C69</f>
        <v>0.707659827920718</v>
      </c>
    </row>
    <row r="70" customFormat="false" ht="16" hidden="false" customHeight="false" outlineLevel="0" collapsed="false">
      <c r="B70" s="0" t="n">
        <v>415</v>
      </c>
      <c r="C70" s="0" t="n">
        <v>166690</v>
      </c>
      <c r="D70" s="0" t="n">
        <v>0.8</v>
      </c>
      <c r="E70" s="0" t="n">
        <v>150000</v>
      </c>
      <c r="F70" s="0" t="n">
        <f aca="false">E70*D70</f>
        <v>120000</v>
      </c>
      <c r="G70" s="0" t="n">
        <f aca="false">F70/C70</f>
        <v>0.719899214110025</v>
      </c>
    </row>
    <row r="71" customFormat="false" ht="16" hidden="false" customHeight="false" outlineLevel="0" collapsed="false">
      <c r="B71" s="0" t="n">
        <v>416</v>
      </c>
      <c r="C71" s="0" t="n">
        <v>169753</v>
      </c>
      <c r="D71" s="0" t="n">
        <v>0.8</v>
      </c>
      <c r="E71" s="0" t="n">
        <v>150000</v>
      </c>
      <c r="F71" s="0" t="n">
        <f aca="false">E71*D71</f>
        <v>120000</v>
      </c>
      <c r="G71" s="0" t="n">
        <f aca="false">F71/C71</f>
        <v>0.706909450790266</v>
      </c>
    </row>
    <row r="72" customFormat="false" ht="16" hidden="false" customHeight="false" outlineLevel="0" collapsed="false">
      <c r="B72" s="0" t="n">
        <v>417</v>
      </c>
      <c r="C72" s="0" t="n">
        <v>171744</v>
      </c>
      <c r="D72" s="0" t="n">
        <v>0.8</v>
      </c>
      <c r="E72" s="0" t="n">
        <v>150000</v>
      </c>
      <c r="F72" s="0" t="n">
        <f aca="false">E72*D72</f>
        <v>120000</v>
      </c>
      <c r="G72" s="0" t="n">
        <f aca="false">F72/C72</f>
        <v>0.698714365567356</v>
      </c>
    </row>
    <row r="73" customFormat="false" ht="16" hidden="false" customHeight="false" outlineLevel="0" collapsed="false">
      <c r="B73" s="0" t="n">
        <v>418</v>
      </c>
      <c r="C73" s="0" t="n">
        <v>170455</v>
      </c>
      <c r="D73" s="0" t="n">
        <v>0.8</v>
      </c>
      <c r="E73" s="0" t="n">
        <v>150000</v>
      </c>
      <c r="F73" s="0" t="n">
        <f aca="false">E73*D73</f>
        <v>120000</v>
      </c>
      <c r="G73" s="0" t="n">
        <f aca="false">F73/C73</f>
        <v>0.703998122671673</v>
      </c>
    </row>
    <row r="74" customFormat="false" ht="16" hidden="false" customHeight="false" outlineLevel="0" collapsed="false">
      <c r="B74" s="0" t="n">
        <v>419</v>
      </c>
      <c r="C74" s="0" t="n">
        <v>171580</v>
      </c>
      <c r="D74" s="0" t="n">
        <v>0.8</v>
      </c>
      <c r="E74" s="0" t="n">
        <v>150000</v>
      </c>
      <c r="F74" s="0" t="n">
        <f aca="false">E74*D74</f>
        <v>120000</v>
      </c>
      <c r="G74" s="0" t="n">
        <f aca="false">F74/C74</f>
        <v>0.699382212379065</v>
      </c>
    </row>
    <row r="75" customFormat="false" ht="16" hidden="false" customHeight="false" outlineLevel="0" collapsed="false">
      <c r="B75" s="0" t="n">
        <v>422</v>
      </c>
      <c r="C75" s="0" t="n">
        <v>169751</v>
      </c>
      <c r="D75" s="0" t="n">
        <v>0.8</v>
      </c>
      <c r="E75" s="0" t="n">
        <v>150000</v>
      </c>
      <c r="F75" s="0" t="n">
        <f aca="false">E75*D75</f>
        <v>120000</v>
      </c>
      <c r="G75" s="0" t="n">
        <f aca="false">F75/C75</f>
        <v>0.706917779571254</v>
      </c>
    </row>
    <row r="76" customFormat="false" ht="16" hidden="false" customHeight="false" outlineLevel="0" collapsed="false">
      <c r="B76" s="0" t="n">
        <v>423</v>
      </c>
      <c r="C76" s="0" t="n">
        <v>168380</v>
      </c>
      <c r="D76" s="0" t="n">
        <v>0.8</v>
      </c>
      <c r="E76" s="0" t="n">
        <v>150000</v>
      </c>
      <c r="F76" s="0" t="n">
        <f aca="false">E76*D76</f>
        <v>120000</v>
      </c>
      <c r="G76" s="0" t="n">
        <f aca="false">F76/C76</f>
        <v>0.712673714217841</v>
      </c>
    </row>
    <row r="77" customFormat="false" ht="16" hidden="false" customHeight="false" outlineLevel="0" collapsed="false">
      <c r="B77" s="0" t="n">
        <v>424</v>
      </c>
      <c r="C77" s="0" t="n">
        <v>171885</v>
      </c>
      <c r="D77" s="0" t="n">
        <v>0.8</v>
      </c>
      <c r="E77" s="0" t="n">
        <v>150000</v>
      </c>
      <c r="F77" s="0" t="n">
        <f aca="false">E77*D77</f>
        <v>120000</v>
      </c>
      <c r="G77" s="0" t="n">
        <f aca="false">F77/C77</f>
        <v>0.698141199057509</v>
      </c>
    </row>
    <row r="78" customFormat="false" ht="16" hidden="false" customHeight="false" outlineLevel="0" collapsed="false">
      <c r="B78" s="0" t="n">
        <v>425</v>
      </c>
      <c r="C78" s="0" t="n">
        <v>166998</v>
      </c>
      <c r="D78" s="0" t="n">
        <v>0.8</v>
      </c>
      <c r="E78" s="0" t="n">
        <v>150000</v>
      </c>
      <c r="F78" s="0" t="n">
        <f aca="false">E78*D78</f>
        <v>120000</v>
      </c>
      <c r="G78" s="0" t="n">
        <f aca="false">F78/C78</f>
        <v>0.718571479897963</v>
      </c>
    </row>
    <row r="79" customFormat="false" ht="16" hidden="false" customHeight="false" outlineLevel="0" collapsed="false">
      <c r="B79" s="0" t="n">
        <v>426</v>
      </c>
      <c r="C79" s="0" t="n">
        <v>165782</v>
      </c>
      <c r="D79" s="0" t="n">
        <v>0.8</v>
      </c>
      <c r="E79" s="0" t="n">
        <v>150000</v>
      </c>
      <c r="F79" s="0" t="n">
        <f aca="false">E79*D79</f>
        <v>120000</v>
      </c>
      <c r="G79" s="0" t="n">
        <f aca="false">F79/C79</f>
        <v>0.723842154154251</v>
      </c>
    </row>
    <row r="80" customFormat="false" ht="16" hidden="false" customHeight="false" outlineLevel="0" collapsed="false">
      <c r="B80" s="0" t="n">
        <v>429</v>
      </c>
      <c r="C80" s="0" t="n">
        <v>161562</v>
      </c>
      <c r="D80" s="0" t="n">
        <v>0.8</v>
      </c>
      <c r="E80" s="0" t="n">
        <v>150000</v>
      </c>
      <c r="F80" s="0" t="n">
        <f aca="false">E80*D80</f>
        <v>120000</v>
      </c>
      <c r="G80" s="0" t="n">
        <f aca="false">F80/C80</f>
        <v>0.742748913729714</v>
      </c>
    </row>
    <row r="81" customFormat="false" ht="16" hidden="false" customHeight="false" outlineLevel="0" collapsed="false">
      <c r="B81" s="0" t="n">
        <v>430</v>
      </c>
      <c r="C81" s="0" t="n">
        <v>162378</v>
      </c>
      <c r="D81" s="0" t="n">
        <v>0.9</v>
      </c>
      <c r="E81" s="0" t="n">
        <v>150000</v>
      </c>
      <c r="F81" s="0" t="n">
        <f aca="false">E81*D81</f>
        <v>135000</v>
      </c>
      <c r="G81" s="0" t="n">
        <f aca="false">F81/C81</f>
        <v>0.83139341536415</v>
      </c>
    </row>
    <row r="82" customFormat="false" ht="16" hidden="false" customHeight="false" outlineLevel="0" collapsed="false">
      <c r="B82" s="0" t="n">
        <v>506</v>
      </c>
      <c r="C82" s="0" t="n">
        <v>149489</v>
      </c>
      <c r="D82" s="0" t="n">
        <v>0.9</v>
      </c>
      <c r="E82" s="0" t="n">
        <v>150000</v>
      </c>
      <c r="F82" s="0" t="n">
        <f aca="false">E82*D82</f>
        <v>135000</v>
      </c>
      <c r="G82" s="0" t="n">
        <f aca="false">F82/C82</f>
        <v>0.903076480543719</v>
      </c>
    </row>
    <row r="83" customFormat="false" ht="16" hidden="false" customHeight="false" outlineLevel="0" collapsed="false">
      <c r="B83" s="0" t="n">
        <v>507</v>
      </c>
      <c r="C83" s="0" t="n">
        <v>150416</v>
      </c>
      <c r="D83" s="0" t="n">
        <v>0.9</v>
      </c>
      <c r="E83" s="0" t="n">
        <v>150000</v>
      </c>
      <c r="F83" s="0" t="n">
        <f aca="false">E83*D83</f>
        <v>135000</v>
      </c>
      <c r="G83" s="0" t="n">
        <f aca="false">F83/C83</f>
        <v>0.897510903095415</v>
      </c>
    </row>
    <row r="84" customFormat="false" ht="16" hidden="false" customHeight="false" outlineLevel="0" collapsed="false">
      <c r="B84" s="0" t="n">
        <v>508</v>
      </c>
      <c r="C84" s="0" t="n">
        <v>148187</v>
      </c>
      <c r="D84" s="0" t="n">
        <v>0.9</v>
      </c>
      <c r="E84" s="0" t="n">
        <v>150000</v>
      </c>
      <c r="F84" s="0" t="n">
        <f aca="false">E84*D84</f>
        <v>135000</v>
      </c>
      <c r="G84" s="0" t="n">
        <f aca="false">F84/C84</f>
        <v>0.911011087342344</v>
      </c>
    </row>
    <row r="85" customFormat="false" ht="16" hidden="false" customHeight="false" outlineLevel="0" collapsed="false">
      <c r="B85" s="0" t="n">
        <v>509</v>
      </c>
      <c r="C85" s="0" t="n">
        <v>146948</v>
      </c>
      <c r="D85" s="0" t="n">
        <v>0.9</v>
      </c>
      <c r="E85" s="0" t="n">
        <v>150000</v>
      </c>
      <c r="F85" s="0" t="n">
        <f aca="false">E85*D85</f>
        <v>135000</v>
      </c>
      <c r="G85" s="0" t="n">
        <f aca="false">F85/C85</f>
        <v>0.918692326537279</v>
      </c>
    </row>
    <row r="86" customFormat="false" ht="16" hidden="false" customHeight="false" outlineLevel="0" collapsed="false">
      <c r="B86" s="0" t="n">
        <v>510</v>
      </c>
      <c r="C86" s="0" t="n">
        <v>153387</v>
      </c>
      <c r="D86" s="0" t="n">
        <v>0.9</v>
      </c>
      <c r="E86" s="0" t="n">
        <v>150000</v>
      </c>
      <c r="F86" s="0" t="n">
        <f aca="false">E86*D86</f>
        <v>135000</v>
      </c>
      <c r="G86" s="0" t="n">
        <f aca="false">F86/C86</f>
        <v>0.880126738250308</v>
      </c>
    </row>
    <row r="87" customFormat="false" ht="16" hidden="false" customHeight="false" outlineLevel="0" collapsed="false">
      <c r="B87" s="0" t="n">
        <v>513</v>
      </c>
      <c r="C87" s="0" t="n">
        <v>150306</v>
      </c>
      <c r="D87" s="0" t="n">
        <v>0.9</v>
      </c>
      <c r="E87" s="0" t="n">
        <v>150000</v>
      </c>
      <c r="F87" s="0" t="n">
        <f aca="false">E87*D87</f>
        <v>135000</v>
      </c>
      <c r="G87" s="0" t="n">
        <f aca="false">F87/C87</f>
        <v>0.898167737814858</v>
      </c>
    </row>
    <row r="88" customFormat="false" ht="16" hidden="false" customHeight="false" outlineLevel="0" collapsed="false">
      <c r="B88" s="0" t="n">
        <v>514</v>
      </c>
      <c r="C88" s="0" t="n">
        <v>149460</v>
      </c>
      <c r="D88" s="0" t="n">
        <v>0.9</v>
      </c>
      <c r="E88" s="0" t="n">
        <v>150000</v>
      </c>
      <c r="F88" s="0" t="n">
        <f aca="false">E88*D88</f>
        <v>135000</v>
      </c>
      <c r="G88" s="0" t="n">
        <f aca="false">F88/C88</f>
        <v>0.903251706142112</v>
      </c>
    </row>
    <row r="89" customFormat="false" ht="16" hidden="false" customHeight="false" outlineLevel="0" collapsed="false">
      <c r="B89" s="0" t="n">
        <v>515</v>
      </c>
      <c r="C89" s="0" t="n">
        <v>152869</v>
      </c>
      <c r="D89" s="0" t="n">
        <v>0.9</v>
      </c>
      <c r="E89" s="0" t="n">
        <v>150000</v>
      </c>
      <c r="F89" s="0" t="n">
        <f aca="false">E89*D89</f>
        <v>135000</v>
      </c>
      <c r="G89" s="0" t="n">
        <f aca="false">F89/C89</f>
        <v>0.883109067240579</v>
      </c>
    </row>
    <row r="90" customFormat="false" ht="16" hidden="false" customHeight="false" outlineLevel="0" collapsed="false">
      <c r="B90" s="0" t="n">
        <v>516</v>
      </c>
      <c r="C90" s="0" t="n">
        <v>153367</v>
      </c>
      <c r="D90" s="0" t="n">
        <v>0.9</v>
      </c>
      <c r="E90" s="0" t="n">
        <v>150000</v>
      </c>
      <c r="F90" s="0" t="n">
        <f aca="false">E90*D90</f>
        <v>135000</v>
      </c>
      <c r="G90" s="0" t="n">
        <f aca="false">F90/C90</f>
        <v>0.880241512189715</v>
      </c>
    </row>
    <row r="91" customFormat="false" ht="16" hidden="false" customHeight="false" outlineLevel="0" collapsed="false">
      <c r="B91" s="0" t="n">
        <v>517</v>
      </c>
      <c r="C91" s="0" t="n">
        <v>147875</v>
      </c>
      <c r="D91" s="0" t="n">
        <v>0.9</v>
      </c>
      <c r="E91" s="0" t="n">
        <v>150000</v>
      </c>
      <c r="F91" s="0" t="n">
        <f aca="false">E91*D91</f>
        <v>135000</v>
      </c>
      <c r="G91" s="0" t="n">
        <f aca="false">F91/C91</f>
        <v>0.912933220625528</v>
      </c>
    </row>
    <row r="92" customFormat="false" ht="16" hidden="false" customHeight="false" outlineLevel="0" collapsed="false">
      <c r="B92" s="0" t="n">
        <v>520</v>
      </c>
      <c r="C92" s="0" t="n">
        <v>146931</v>
      </c>
      <c r="D92" s="0" t="n">
        <v>0.9</v>
      </c>
      <c r="E92" s="0" t="n">
        <v>150000</v>
      </c>
      <c r="F92" s="0" t="n">
        <f aca="false">E92*D92</f>
        <v>135000</v>
      </c>
      <c r="G92" s="0" t="n">
        <f aca="false">F92/C92</f>
        <v>0.918798619760296</v>
      </c>
    </row>
    <row r="93" customFormat="false" ht="16" hidden="false" customHeight="false" outlineLevel="0" collapsed="false">
      <c r="B93" s="0" t="n">
        <v>521</v>
      </c>
      <c r="C93" s="0" t="n">
        <v>149372</v>
      </c>
      <c r="D93" s="0" t="n">
        <v>0.9</v>
      </c>
      <c r="E93" s="0" t="n">
        <v>150000</v>
      </c>
      <c r="F93" s="0" t="n">
        <f aca="false">E93*D93</f>
        <v>135000</v>
      </c>
      <c r="G93" s="0" t="n">
        <f aca="false">F93/C93</f>
        <v>0.90378384168385</v>
      </c>
    </row>
    <row r="94" customFormat="false" ht="16" hidden="false" customHeight="false" outlineLevel="0" collapsed="false">
      <c r="B94" s="0" t="n">
        <v>522</v>
      </c>
      <c r="C94" s="0" t="n">
        <v>148863</v>
      </c>
      <c r="D94" s="0" t="n">
        <v>0.9</v>
      </c>
      <c r="E94" s="0" t="n">
        <v>150000</v>
      </c>
      <c r="F94" s="0" t="n">
        <f aca="false">E94*D94</f>
        <v>135000</v>
      </c>
      <c r="G94" s="0" t="n">
        <f aca="false">F94/C94</f>
        <v>0.906874105721368</v>
      </c>
    </row>
    <row r="95" customFormat="false" ht="16" hidden="false" customHeight="false" outlineLevel="0" collapsed="false">
      <c r="B95" s="0" t="n">
        <v>523</v>
      </c>
      <c r="C95" s="0" t="n">
        <v>145124</v>
      </c>
      <c r="D95" s="0" t="n">
        <v>0.9</v>
      </c>
      <c r="E95" s="0" t="n">
        <v>150000</v>
      </c>
      <c r="F95" s="0" t="n">
        <f aca="false">E95*D95</f>
        <v>135000</v>
      </c>
      <c r="G95" s="0" t="n">
        <f aca="false">F95/C95</f>
        <v>0.930238968054905</v>
      </c>
    </row>
    <row r="96" customFormat="false" ht="16" hidden="false" customHeight="false" outlineLevel="0" collapsed="false">
      <c r="B96" s="0" t="n">
        <v>524</v>
      </c>
      <c r="C96" s="0" t="n">
        <v>144375</v>
      </c>
      <c r="D96" s="0" t="n">
        <v>0.9</v>
      </c>
      <c r="E96" s="0" t="n">
        <v>150000</v>
      </c>
      <c r="F96" s="0" t="n">
        <f aca="false">E96*D96</f>
        <v>135000</v>
      </c>
      <c r="G96" s="0" t="n">
        <f aca="false">F96/C96</f>
        <v>0.935064935064935</v>
      </c>
    </row>
    <row r="97" customFormat="false" ht="16" hidden="false" customHeight="false" outlineLevel="0" collapsed="false">
      <c r="B97" s="0" t="n">
        <v>527</v>
      </c>
      <c r="C97" s="0" t="n">
        <v>149195</v>
      </c>
      <c r="D97" s="0" t="n">
        <v>0.9</v>
      </c>
      <c r="E97" s="0" t="n">
        <v>150000</v>
      </c>
      <c r="F97" s="0" t="n">
        <f aca="false">E97*D97</f>
        <v>135000</v>
      </c>
      <c r="G97" s="0" t="n">
        <f aca="false">F97/C97</f>
        <v>0.904856060859948</v>
      </c>
    </row>
    <row r="98" customFormat="false" ht="16" hidden="false" customHeight="false" outlineLevel="0" collapsed="false">
      <c r="B98" s="0" t="n">
        <v>528</v>
      </c>
      <c r="C98" s="0" t="n">
        <v>150516</v>
      </c>
      <c r="D98" s="0" t="n">
        <v>0.9</v>
      </c>
      <c r="E98" s="0" t="n">
        <v>150000</v>
      </c>
      <c r="F98" s="0" t="n">
        <f aca="false">E98*D98</f>
        <v>135000</v>
      </c>
      <c r="G98" s="0" t="n">
        <f aca="false">F98/C98</f>
        <v>0.896914613728773</v>
      </c>
    </row>
    <row r="99" customFormat="false" ht="16" hidden="false" customHeight="false" outlineLevel="0" collapsed="false">
      <c r="B99" s="0" t="n">
        <v>529</v>
      </c>
      <c r="C99" s="0" t="n">
        <v>149789</v>
      </c>
      <c r="D99" s="0" t="n">
        <v>0.9</v>
      </c>
      <c r="E99" s="0" t="n">
        <v>150000</v>
      </c>
      <c r="F99" s="0" t="n">
        <f aca="false">E99*D99</f>
        <v>135000</v>
      </c>
      <c r="G99" s="0" t="n">
        <f aca="false">F99/C99</f>
        <v>0.901267783348577</v>
      </c>
    </row>
    <row r="100" customFormat="false" ht="16" hidden="false" customHeight="false" outlineLevel="0" collapsed="false">
      <c r="B100" s="0" t="n">
        <v>530</v>
      </c>
      <c r="C100" s="0" t="n">
        <v>148524</v>
      </c>
      <c r="D100" s="0" t="n">
        <v>0.9</v>
      </c>
      <c r="E100" s="0" t="n">
        <v>150000</v>
      </c>
      <c r="F100" s="0" t="n">
        <f aca="false">E100*D100</f>
        <v>135000</v>
      </c>
      <c r="G100" s="0" t="n">
        <f aca="false">F100/C100</f>
        <v>0.908944009049043</v>
      </c>
    </row>
    <row r="101" customFormat="false" ht="16" hidden="false" customHeight="false" outlineLevel="0" collapsed="false">
      <c r="B101" s="0" t="n">
        <v>531</v>
      </c>
      <c r="C101" s="0" t="n">
        <v>148366</v>
      </c>
      <c r="D101" s="0" t="n">
        <v>0.9</v>
      </c>
      <c r="E101" s="0" t="n">
        <v>150000</v>
      </c>
      <c r="F101" s="0" t="n">
        <f aca="false">E101*D101</f>
        <v>135000</v>
      </c>
      <c r="G101" s="0" t="n">
        <f aca="false">F101/C101</f>
        <v>0.909911974441584</v>
      </c>
    </row>
    <row r="102" customFormat="false" ht="16" hidden="false" customHeight="false" outlineLevel="0" collapsed="false">
      <c r="B102" s="0" t="n">
        <v>603</v>
      </c>
      <c r="C102" s="0" t="n">
        <v>146898</v>
      </c>
      <c r="D102" s="0" t="n">
        <v>0.9</v>
      </c>
      <c r="E102" s="0" t="n">
        <v>150000</v>
      </c>
      <c r="F102" s="0" t="n">
        <f aca="false">E102*D102</f>
        <v>135000</v>
      </c>
      <c r="G102" s="0" t="n">
        <f aca="false">F102/C102</f>
        <v>0.919005023894131</v>
      </c>
    </row>
    <row r="103" customFormat="false" ht="16" hidden="false" customHeight="false" outlineLevel="0" collapsed="false">
      <c r="B103" s="0" t="n">
        <v>604</v>
      </c>
      <c r="C103" s="0" t="n">
        <v>145627</v>
      </c>
      <c r="D103" s="0" t="n">
        <v>0.9</v>
      </c>
      <c r="E103" s="0" t="n">
        <v>150000</v>
      </c>
      <c r="F103" s="0" t="n">
        <f aca="false">E103*D103</f>
        <v>135000</v>
      </c>
      <c r="G103" s="0" t="n">
        <f aca="false">F103/C103</f>
        <v>0.927025894923331</v>
      </c>
    </row>
    <row r="104" customFormat="false" ht="16" hidden="false" customHeight="false" outlineLevel="0" collapsed="false">
      <c r="B104" s="0" t="n">
        <v>605</v>
      </c>
      <c r="C104" s="0" t="n">
        <v>145118</v>
      </c>
      <c r="D104" s="0" t="n">
        <v>0.9</v>
      </c>
      <c r="E104" s="0" t="n">
        <v>150000</v>
      </c>
      <c r="F104" s="0" t="n">
        <f aca="false">E104*D104</f>
        <v>135000</v>
      </c>
      <c r="G104" s="0" t="n">
        <f aca="false">F104/C104</f>
        <v>0.93027742940228</v>
      </c>
    </row>
    <row r="105" customFormat="false" ht="16" hidden="false" customHeight="false" outlineLevel="0" collapsed="false">
      <c r="B105" s="0" t="n">
        <v>606</v>
      </c>
      <c r="C105" s="0" t="n">
        <v>141606</v>
      </c>
      <c r="D105" s="0" t="n">
        <v>0.9</v>
      </c>
      <c r="E105" s="0" t="n">
        <v>150000</v>
      </c>
      <c r="F105" s="0" t="n">
        <f aca="false">E105*D105</f>
        <v>135000</v>
      </c>
      <c r="G105" s="0" t="n">
        <f aca="false">F105/C105</f>
        <v>0.953349434346002</v>
      </c>
    </row>
    <row r="106" customFormat="false" ht="16" hidden="false" customHeight="false" outlineLevel="0" collapsed="false">
      <c r="B106" s="0" t="n">
        <v>610</v>
      </c>
      <c r="C106" s="0" t="n">
        <v>143134</v>
      </c>
      <c r="D106" s="0" t="n">
        <v>0.9</v>
      </c>
      <c r="E106" s="0" t="n">
        <v>150000</v>
      </c>
      <c r="F106" s="0" t="n">
        <f aca="false">E106*D106</f>
        <v>135000</v>
      </c>
      <c r="G106" s="0" t="n">
        <f aca="false">F106/C106</f>
        <v>0.943172132407394</v>
      </c>
    </row>
    <row r="107" customFormat="false" ht="16" hidden="false" customHeight="false" outlineLevel="0" collapsed="false">
      <c r="B107" s="0" t="n">
        <v>611</v>
      </c>
      <c r="C107" s="0" t="n">
        <v>148735</v>
      </c>
      <c r="D107" s="0" t="n">
        <v>0.9</v>
      </c>
      <c r="E107" s="0" t="n">
        <v>150000</v>
      </c>
      <c r="F107" s="0" t="n">
        <f aca="false">E107*D107</f>
        <v>135000</v>
      </c>
      <c r="G107" s="0" t="n">
        <f aca="false">F107/C107</f>
        <v>0.907654553400343</v>
      </c>
    </row>
    <row r="108" customFormat="false" ht="16" hidden="false" customHeight="false" outlineLevel="0" collapsed="false">
      <c r="B108" s="0" t="n">
        <v>612</v>
      </c>
      <c r="C108" s="0" t="n">
        <v>147390</v>
      </c>
      <c r="D108" s="0" t="n">
        <v>0.9</v>
      </c>
      <c r="E108" s="0" t="n">
        <v>150000</v>
      </c>
      <c r="F108" s="0" t="n">
        <f aca="false">E108*D108</f>
        <v>135000</v>
      </c>
      <c r="G108" s="0" t="n">
        <f aca="false">F108/C108</f>
        <v>0.915937309179727</v>
      </c>
    </row>
    <row r="109" customFormat="false" ht="16" hidden="false" customHeight="false" outlineLevel="0" collapsed="false">
      <c r="B109" s="0" t="n">
        <v>613</v>
      </c>
      <c r="C109" s="0" t="n">
        <v>147983</v>
      </c>
      <c r="D109" s="0" t="n">
        <v>0.9</v>
      </c>
      <c r="E109" s="0" t="n">
        <v>150000</v>
      </c>
      <c r="F109" s="0" t="n">
        <f aca="false">E109*D109</f>
        <v>135000</v>
      </c>
      <c r="G109" s="0" t="n">
        <f aca="false">F109/C109</f>
        <v>0.912266949582047</v>
      </c>
    </row>
    <row r="110" customFormat="false" ht="16" hidden="false" customHeight="false" outlineLevel="0" collapsed="false">
      <c r="B110" s="0" t="n">
        <v>614</v>
      </c>
      <c r="C110" s="0" t="n">
        <v>145396</v>
      </c>
      <c r="D110" s="0" t="n">
        <v>0.9</v>
      </c>
      <c r="E110" s="0" t="n">
        <v>150000</v>
      </c>
      <c r="F110" s="0" t="n">
        <f aca="false">E110*D110</f>
        <v>135000</v>
      </c>
      <c r="G110" s="0" t="n">
        <f aca="false">F110/C110</f>
        <v>0.928498720735096</v>
      </c>
    </row>
    <row r="111" customFormat="false" ht="16" hidden="false" customHeight="false" outlineLevel="0" collapsed="false">
      <c r="B111" s="0" t="n">
        <v>617</v>
      </c>
      <c r="C111" s="0" t="n">
        <v>144235</v>
      </c>
      <c r="D111" s="0" t="n">
        <v>0.9</v>
      </c>
      <c r="E111" s="0" t="n">
        <v>150000</v>
      </c>
      <c r="F111" s="0" t="n">
        <f aca="false">E111*D111</f>
        <v>135000</v>
      </c>
      <c r="G111" s="0" t="n">
        <f aca="false">F111/C111</f>
        <v>0.935972544805352</v>
      </c>
    </row>
    <row r="112" customFormat="false" ht="16" hidden="false" customHeight="false" outlineLevel="0" collapsed="false">
      <c r="B112" s="0" t="n">
        <v>618</v>
      </c>
      <c r="C112" s="0" t="n">
        <v>145575</v>
      </c>
      <c r="D112" s="0" t="n">
        <v>0.9</v>
      </c>
      <c r="E112" s="0" t="n">
        <v>150000</v>
      </c>
      <c r="F112" s="0" t="n">
        <f aca="false">E112*D112</f>
        <v>135000</v>
      </c>
      <c r="G112" s="0" t="n">
        <f aca="false">F112/C112</f>
        <v>0.927357032457496</v>
      </c>
    </row>
    <row r="113" customFormat="false" ht="16" hidden="false" customHeight="false" outlineLevel="0" collapsed="false">
      <c r="B113" s="0" t="n">
        <v>619</v>
      </c>
      <c r="C113" s="0" t="n">
        <v>146999</v>
      </c>
      <c r="D113" s="0" t="n">
        <v>0.9</v>
      </c>
      <c r="E113" s="0" t="n">
        <v>150000</v>
      </c>
      <c r="F113" s="0" t="n">
        <f aca="false">E113*D113</f>
        <v>135000</v>
      </c>
      <c r="G113" s="0" t="n">
        <f aca="false">F113/C113</f>
        <v>0.918373594378193</v>
      </c>
    </row>
    <row r="114" customFormat="false" ht="16" hidden="false" customHeight="false" outlineLevel="0" collapsed="false">
      <c r="B114" s="0" t="n">
        <v>620</v>
      </c>
      <c r="C114" s="0" t="n">
        <v>149801</v>
      </c>
      <c r="D114" s="0" t="n">
        <v>0.9</v>
      </c>
      <c r="E114" s="0" t="n">
        <v>150000</v>
      </c>
      <c r="F114" s="0" t="n">
        <f aca="false">E114*D114</f>
        <v>135000</v>
      </c>
      <c r="G114" s="0" t="n">
        <f aca="false">F114/C114</f>
        <v>0.901195586144285</v>
      </c>
    </row>
    <row r="115" customFormat="false" ht="16" hidden="false" customHeight="false" outlineLevel="0" collapsed="false">
      <c r="B115" s="0" t="n">
        <v>621</v>
      </c>
      <c r="C115" s="0" t="n">
        <v>152381</v>
      </c>
      <c r="D115" s="0" t="n">
        <v>0.9</v>
      </c>
      <c r="E115" s="0" t="n">
        <v>150000</v>
      </c>
      <c r="F115" s="0" t="n">
        <f aca="false">E115*D115</f>
        <v>135000</v>
      </c>
      <c r="G115" s="0" t="n">
        <f aca="false">F115/C115</f>
        <v>0.885937223144618</v>
      </c>
    </row>
    <row r="116" customFormat="false" ht="16" hidden="false" customHeight="false" outlineLevel="0" collapsed="false">
      <c r="B116" s="0" t="n">
        <v>624</v>
      </c>
      <c r="C116" s="0" t="n">
        <v>151446</v>
      </c>
      <c r="D116" s="0" t="n">
        <v>0.9</v>
      </c>
      <c r="E116" s="0" t="n">
        <v>150000</v>
      </c>
      <c r="F116" s="0" t="n">
        <f aca="false">E116*D116</f>
        <v>135000</v>
      </c>
      <c r="G116" s="0" t="n">
        <f aca="false">F116/C116</f>
        <v>0.8914068380809</v>
      </c>
    </row>
    <row r="117" customFormat="false" ht="16" hidden="false" customHeight="false" outlineLevel="0" collapsed="false">
      <c r="B117" s="0" t="n">
        <v>625</v>
      </c>
      <c r="C117" s="0" t="n">
        <v>149847</v>
      </c>
      <c r="D117" s="0" t="n">
        <v>0.9</v>
      </c>
      <c r="E117" s="0" t="n">
        <v>150000</v>
      </c>
      <c r="F117" s="0" t="n">
        <f aca="false">E117*D117</f>
        <v>135000</v>
      </c>
      <c r="G117" s="0" t="n">
        <f aca="false">F117/C117</f>
        <v>0.900918937316062</v>
      </c>
    </row>
    <row r="118" customFormat="false" ht="16" hidden="false" customHeight="false" outlineLevel="0" collapsed="false">
      <c r="B118" s="0" t="n">
        <v>626</v>
      </c>
      <c r="C118" s="0" t="n">
        <v>150455</v>
      </c>
      <c r="D118" s="0" t="n">
        <v>0.9</v>
      </c>
      <c r="E118" s="0" t="n">
        <v>150000</v>
      </c>
      <c r="F118" s="0" t="n">
        <f aca="false">E118*D118</f>
        <v>135000</v>
      </c>
      <c r="G118" s="0" t="n">
        <f aca="false">F118/C118</f>
        <v>0.897278255956931</v>
      </c>
    </row>
    <row r="119" customFormat="false" ht="16" hidden="false" customHeight="false" outlineLevel="0" collapsed="false">
      <c r="B119" s="0" t="n">
        <v>627</v>
      </c>
      <c r="C119" s="0" t="n">
        <v>152524</v>
      </c>
      <c r="D119" s="0" t="n">
        <v>0.9</v>
      </c>
      <c r="E119" s="0" t="n">
        <v>150000</v>
      </c>
      <c r="F119" s="0" t="n">
        <f aca="false">E119*D119</f>
        <v>135000</v>
      </c>
      <c r="G119" s="0" t="n">
        <f aca="false">F119/C119</f>
        <v>0.885106606173455</v>
      </c>
    </row>
    <row r="120" customFormat="false" ht="16" hidden="false" customHeight="false" outlineLevel="0" collapsed="false">
      <c r="B120" s="0" t="n">
        <v>628</v>
      </c>
      <c r="C120" s="0" t="n">
        <v>151151</v>
      </c>
      <c r="D120" s="0" t="n">
        <v>0.9</v>
      </c>
      <c r="E120" s="0" t="n">
        <v>150000</v>
      </c>
      <c r="F120" s="0" t="n">
        <f aca="false">E120*D120</f>
        <v>135000</v>
      </c>
      <c r="G120" s="0" t="n">
        <f aca="false">F120/C120</f>
        <v>0.893146588510827</v>
      </c>
    </row>
    <row r="121" customFormat="false" ht="16" hidden="false" customHeight="false" outlineLevel="0" collapsed="false">
      <c r="B121" s="0" t="n">
        <v>701</v>
      </c>
      <c r="C121" s="0" t="n">
        <v>156816</v>
      </c>
      <c r="D121" s="0" t="n">
        <v>0.9</v>
      </c>
      <c r="E121" s="0" t="n">
        <v>150000</v>
      </c>
      <c r="F121" s="0" t="n">
        <f aca="false">E121*D121</f>
        <v>135000</v>
      </c>
      <c r="G121" s="0" t="n">
        <f aca="false">F121/C121</f>
        <v>0.860881542699724</v>
      </c>
    </row>
    <row r="122" customFormat="false" ht="16" hidden="false" customHeight="false" outlineLevel="0" collapsed="false">
      <c r="B122" s="0" t="n">
        <v>702</v>
      </c>
      <c r="C122" s="0" t="n">
        <v>157051</v>
      </c>
      <c r="D122" s="0" t="n">
        <v>0.9</v>
      </c>
      <c r="E122" s="0" t="n">
        <v>150000</v>
      </c>
      <c r="F122" s="0" t="n">
        <f aca="false">E122*D122</f>
        <v>135000</v>
      </c>
      <c r="G122" s="0" t="n">
        <f aca="false">F122/C122</f>
        <v>0.859593380494234</v>
      </c>
    </row>
    <row r="123" customFormat="false" ht="16" hidden="false" customHeight="false" outlineLevel="0" collapsed="false">
      <c r="B123" s="0" t="n">
        <v>703</v>
      </c>
      <c r="C123" s="0" t="n">
        <v>154436</v>
      </c>
      <c r="D123" s="0" t="n">
        <v>0.9</v>
      </c>
      <c r="E123" s="0" t="n">
        <v>150000</v>
      </c>
      <c r="F123" s="0" t="n">
        <f aca="false">E123*D123</f>
        <v>135000</v>
      </c>
      <c r="G123" s="0" t="n">
        <f aca="false">F123/C123</f>
        <v>0.874148514595043</v>
      </c>
    </row>
    <row r="124" customFormat="false" ht="16" hidden="false" customHeight="false" outlineLevel="0" collapsed="false">
      <c r="B124" s="0" t="n">
        <v>704</v>
      </c>
      <c r="C124" s="0" t="n">
        <v>153274</v>
      </c>
      <c r="D124" s="0" t="n">
        <v>0.9</v>
      </c>
      <c r="E124" s="0" t="n">
        <v>150000</v>
      </c>
      <c r="F124" s="0" t="n">
        <f aca="false">E124*D124</f>
        <v>135000</v>
      </c>
      <c r="G124" s="0" t="n">
        <f aca="false">F124/C124</f>
        <v>0.880775604473035</v>
      </c>
    </row>
    <row r="125" customFormat="false" ht="16" hidden="false" customHeight="false" outlineLevel="0" collapsed="false">
      <c r="B125" s="0" t="n">
        <v>705</v>
      </c>
      <c r="C125" s="0" t="n">
        <v>154774</v>
      </c>
      <c r="D125" s="0" t="n">
        <v>0.9</v>
      </c>
      <c r="E125" s="0" t="n">
        <v>150000</v>
      </c>
      <c r="F125" s="0" t="n">
        <f aca="false">E125*D125</f>
        <v>135000</v>
      </c>
      <c r="G125" s="0" t="n">
        <f aca="false">F125/C125</f>
        <v>0.872239523434168</v>
      </c>
    </row>
    <row r="126" customFormat="false" ht="16" hidden="false" customHeight="false" outlineLevel="0" collapsed="false">
      <c r="B126" s="0" t="n">
        <v>708</v>
      </c>
      <c r="C126" s="0" t="n">
        <v>150666</v>
      </c>
      <c r="D126" s="0" t="n">
        <v>0.9</v>
      </c>
      <c r="E126" s="0" t="n">
        <v>150000</v>
      </c>
      <c r="F126" s="0" t="n">
        <f aca="false">E126*D126</f>
        <v>135000</v>
      </c>
      <c r="G126" s="0" t="n">
        <f aca="false">F126/C126</f>
        <v>0.896021663812672</v>
      </c>
    </row>
    <row r="127" customFormat="false" ht="16" hidden="false" customHeight="false" outlineLevel="0" collapsed="false">
      <c r="B127" s="0" t="n">
        <v>709</v>
      </c>
      <c r="C127" s="0" t="n">
        <v>151779</v>
      </c>
      <c r="D127" s="0" t="n">
        <v>0.9</v>
      </c>
      <c r="E127" s="0" t="n">
        <v>150000</v>
      </c>
      <c r="F127" s="0" t="n">
        <f aca="false">E127*D127</f>
        <v>135000</v>
      </c>
      <c r="G127" s="0" t="n">
        <f aca="false">F127/C127</f>
        <v>0.889451109837329</v>
      </c>
    </row>
    <row r="128" customFormat="false" ht="16" hidden="false" customHeight="false" outlineLevel="0" collapsed="false">
      <c r="B128" s="0" t="n">
        <v>710</v>
      </c>
      <c r="C128" s="0" t="n">
        <v>151043</v>
      </c>
      <c r="D128" s="0" t="n">
        <v>0.9</v>
      </c>
      <c r="E128" s="0" t="n">
        <v>150000</v>
      </c>
      <c r="F128" s="0" t="n">
        <f aca="false">E128*D128</f>
        <v>135000</v>
      </c>
      <c r="G128" s="0" t="n">
        <f aca="false">F128/C128</f>
        <v>0.893785213482253</v>
      </c>
    </row>
    <row r="129" customFormat="false" ht="16" hidden="false" customHeight="false" outlineLevel="0" collapsed="false">
      <c r="B129" s="0" t="n">
        <v>711</v>
      </c>
      <c r="C129" s="0" t="n">
        <v>151420</v>
      </c>
      <c r="D129" s="0" t="n">
        <v>0.9</v>
      </c>
      <c r="E129" s="0" t="n">
        <v>150000</v>
      </c>
      <c r="F129" s="0" t="n">
        <f aca="false">E129*D129</f>
        <v>135000</v>
      </c>
      <c r="G129" s="0" t="n">
        <f aca="false">F129/C129</f>
        <v>0.891559899616959</v>
      </c>
    </row>
    <row r="130" customFormat="false" ht="16" hidden="false" customHeight="false" outlineLevel="0" collapsed="false">
      <c r="B130" s="0" t="n">
        <v>712</v>
      </c>
      <c r="C130" s="0" t="n">
        <v>151807</v>
      </c>
      <c r="D130" s="0" t="n">
        <v>0.9</v>
      </c>
      <c r="E130" s="0" t="n">
        <v>150000</v>
      </c>
      <c r="F130" s="0" t="n">
        <f aca="false">E130*D130</f>
        <v>135000</v>
      </c>
      <c r="G130" s="0" t="n">
        <f aca="false">F130/C130</f>
        <v>0.889287055274131</v>
      </c>
    </row>
    <row r="131" customFormat="false" ht="16" hidden="false" customHeight="false" outlineLevel="0" collapsed="false">
      <c r="B131" s="0" t="n">
        <v>715</v>
      </c>
      <c r="C131" s="0" t="n">
        <v>154747</v>
      </c>
      <c r="D131" s="0" t="n">
        <v>0.9</v>
      </c>
      <c r="E131" s="0" t="n">
        <v>150000</v>
      </c>
      <c r="F131" s="0" t="n">
        <f aca="false">E131*D131</f>
        <v>135000</v>
      </c>
      <c r="G131" s="0" t="n">
        <f aca="false">F131/C131</f>
        <v>0.872391710340104</v>
      </c>
    </row>
    <row r="132" customFormat="false" ht="16" hidden="false" customHeight="false" outlineLevel="0" collapsed="false">
      <c r="B132" s="0" t="n">
        <v>716</v>
      </c>
      <c r="C132" s="0" t="n">
        <v>154527</v>
      </c>
      <c r="D132" s="0" t="n">
        <v>0.9</v>
      </c>
      <c r="E132" s="0" t="n">
        <v>150000</v>
      </c>
      <c r="F132" s="0" t="n">
        <f aca="false">E132*D132</f>
        <v>135000</v>
      </c>
      <c r="G132" s="0" t="n">
        <f aca="false">F132/C132</f>
        <v>0.873633733910579</v>
      </c>
    </row>
    <row r="133" customFormat="false" ht="16" hidden="false" customHeight="false" outlineLevel="0" collapsed="false">
      <c r="B133" s="0" t="n">
        <v>717</v>
      </c>
      <c r="C133" s="0" t="n">
        <v>155022</v>
      </c>
      <c r="D133" s="0" t="n">
        <v>0.9</v>
      </c>
      <c r="E133" s="0" t="n">
        <v>150000</v>
      </c>
      <c r="F133" s="0" t="n">
        <f aca="false">E133*D133</f>
        <v>135000</v>
      </c>
      <c r="G133" s="0" t="n">
        <f aca="false">F133/C133</f>
        <v>0.870844138251345</v>
      </c>
    </row>
    <row r="134" customFormat="false" ht="16" hidden="false" customHeight="false" outlineLevel="0" collapsed="false">
      <c r="B134" s="0" t="n">
        <v>718</v>
      </c>
      <c r="C134" s="0" t="n">
        <v>152448</v>
      </c>
      <c r="D134" s="0" t="n">
        <v>0.9</v>
      </c>
      <c r="E134" s="0" t="n">
        <v>150000</v>
      </c>
      <c r="F134" s="0" t="n">
        <f aca="false">E134*D134</f>
        <v>135000</v>
      </c>
      <c r="G134" s="0" t="n">
        <f aca="false">F134/C134</f>
        <v>0.885547858942065</v>
      </c>
    </row>
    <row r="135" customFormat="false" ht="16" hidden="false" customHeight="false" outlineLevel="0" collapsed="false">
      <c r="B135" s="0" t="n">
        <v>719</v>
      </c>
      <c r="C135" s="0" t="n">
        <v>154198</v>
      </c>
      <c r="D135" s="0" t="n">
        <v>0.9</v>
      </c>
      <c r="E135" s="0" t="n">
        <v>150000</v>
      </c>
      <c r="F135" s="0" t="n">
        <f aca="false">E135*D135</f>
        <v>135000</v>
      </c>
      <c r="G135" s="0" t="n">
        <f aca="false">F135/C135</f>
        <v>0.875497736676221</v>
      </c>
    </row>
    <row r="136" customFormat="false" ht="16" hidden="false" customHeight="false" outlineLevel="0" collapsed="false">
      <c r="B136" s="0" t="n">
        <v>722</v>
      </c>
      <c r="C136" s="0" t="n">
        <v>151597</v>
      </c>
      <c r="D136" s="0" t="n">
        <v>0.9</v>
      </c>
      <c r="E136" s="0" t="n">
        <v>150000</v>
      </c>
      <c r="F136" s="0" t="n">
        <f aca="false">E136*D136</f>
        <v>135000</v>
      </c>
      <c r="G136" s="0" t="n">
        <f aca="false">F136/C136</f>
        <v>0.890518941667711</v>
      </c>
    </row>
    <row r="137" customFormat="false" ht="16" hidden="false" customHeight="false" outlineLevel="0" collapsed="false">
      <c r="B137" s="0" t="n">
        <v>723</v>
      </c>
      <c r="C137" s="0" t="n">
        <v>153493</v>
      </c>
      <c r="D137" s="0" t="n">
        <v>0.9</v>
      </c>
      <c r="E137" s="0" t="n">
        <v>150000</v>
      </c>
      <c r="F137" s="0" t="n">
        <f aca="false">E137*D137</f>
        <v>135000</v>
      </c>
      <c r="G137" s="0" t="n">
        <f aca="false">F137/C137</f>
        <v>0.879518935716938</v>
      </c>
    </row>
    <row r="138" customFormat="false" ht="16" hidden="false" customHeight="false" outlineLevel="0" collapsed="false">
      <c r="B138" s="0" t="n">
        <v>724</v>
      </c>
      <c r="C138" s="0" t="n">
        <v>155372</v>
      </c>
      <c r="D138" s="0" t="n">
        <v>0.9</v>
      </c>
      <c r="E138" s="0" t="n">
        <v>150000</v>
      </c>
      <c r="F138" s="0" t="n">
        <f aca="false">E138*D138</f>
        <v>135000</v>
      </c>
      <c r="G138" s="0" t="n">
        <f aca="false">F138/C138</f>
        <v>0.868882424117602</v>
      </c>
    </row>
    <row r="139" customFormat="false" ht="16" hidden="false" customHeight="false" outlineLevel="0" collapsed="false">
      <c r="B139" s="0" t="n">
        <v>725</v>
      </c>
      <c r="C139" s="0" t="n">
        <v>156608</v>
      </c>
      <c r="D139" s="0" t="n">
        <v>0.9</v>
      </c>
      <c r="E139" s="0" t="n">
        <v>150000</v>
      </c>
      <c r="F139" s="0" t="n">
        <f aca="false">E139*D139</f>
        <v>135000</v>
      </c>
      <c r="G139" s="0" t="n">
        <f aca="false">F139/C139</f>
        <v>0.862024928483858</v>
      </c>
    </row>
    <row r="140" customFormat="false" ht="16" hidden="false" customHeight="false" outlineLevel="0" collapsed="false">
      <c r="B140" s="0" t="n">
        <v>726</v>
      </c>
      <c r="C140" s="0" t="n">
        <v>156186</v>
      </c>
      <c r="D140" s="0" t="n">
        <v>0.9</v>
      </c>
      <c r="E140" s="0" t="n">
        <v>150000</v>
      </c>
      <c r="F140" s="0" t="n">
        <f aca="false">E140*D140</f>
        <v>135000</v>
      </c>
      <c r="G140" s="0" t="n">
        <f aca="false">F140/C140</f>
        <v>0.864354039414544</v>
      </c>
    </row>
    <row r="141" customFormat="false" ht="16" hidden="false" customHeight="false" outlineLevel="0" collapsed="false">
      <c r="B141" s="0" t="n">
        <v>729</v>
      </c>
      <c r="C141" s="0" t="n">
        <v>156652</v>
      </c>
      <c r="D141" s="0" t="n">
        <v>0.9</v>
      </c>
      <c r="E141" s="0" t="n">
        <v>150000</v>
      </c>
      <c r="F141" s="0" t="n">
        <f aca="false">E141*D141</f>
        <v>135000</v>
      </c>
      <c r="G141" s="0" t="n">
        <f aca="false">F141/C141</f>
        <v>0.861782805198784</v>
      </c>
    </row>
    <row r="142" customFormat="false" ht="16" hidden="false" customHeight="false" outlineLevel="0" collapsed="false">
      <c r="B142" s="0" t="n">
        <v>730</v>
      </c>
      <c r="C142" s="0" t="n">
        <v>158013</v>
      </c>
      <c r="D142" s="0" t="n">
        <v>0.9</v>
      </c>
      <c r="E142" s="0" t="n">
        <v>150000</v>
      </c>
      <c r="F142" s="0" t="n">
        <f aca="false">E142*D142</f>
        <v>135000</v>
      </c>
      <c r="G142" s="0" t="n">
        <f aca="false">F142/C142</f>
        <v>0.854360084296862</v>
      </c>
    </row>
    <row r="143" customFormat="false" ht="16" hidden="false" customHeight="false" outlineLevel="0" collapsed="false">
      <c r="B143" s="0" t="n">
        <v>731</v>
      </c>
      <c r="C143" s="0" t="n">
        <v>157039</v>
      </c>
      <c r="D143" s="0" t="n">
        <v>0.9</v>
      </c>
      <c r="E143" s="0" t="n">
        <v>150000</v>
      </c>
      <c r="F143" s="0" t="n">
        <f aca="false">E143*D143</f>
        <v>135000</v>
      </c>
      <c r="G143" s="0" t="n">
        <f aca="false">F143/C143</f>
        <v>0.859659065582435</v>
      </c>
    </row>
    <row r="144" customFormat="false" ht="16" hidden="false" customHeight="false" outlineLevel="0" collapsed="false">
      <c r="B144" s="0" t="n">
        <v>801</v>
      </c>
      <c r="C144" s="0" t="n">
        <v>157387</v>
      </c>
      <c r="D144" s="0" t="n">
        <v>0.9</v>
      </c>
      <c r="E144" s="0" t="n">
        <v>150000</v>
      </c>
      <c r="F144" s="0" t="n">
        <f aca="false">E144*D144</f>
        <v>135000</v>
      </c>
      <c r="G144" s="0" t="n">
        <f aca="false">F144/C144</f>
        <v>0.857758264659724</v>
      </c>
    </row>
    <row r="145" customFormat="false" ht="16" hidden="false" customHeight="false" outlineLevel="0" collapsed="false">
      <c r="B145" s="0" t="n">
        <v>802</v>
      </c>
      <c r="C145" s="0" t="n">
        <v>155674</v>
      </c>
      <c r="D145" s="0" t="n">
        <v>0.9</v>
      </c>
      <c r="E145" s="0" t="n">
        <v>150000</v>
      </c>
      <c r="F145" s="0" t="n">
        <f aca="false">E145*D145</f>
        <v>135000</v>
      </c>
      <c r="G145" s="0" t="n">
        <f aca="false">F145/C145</f>
        <v>0.86719683441037</v>
      </c>
    </row>
    <row r="146" customFormat="false" ht="16" hidden="false" customHeight="false" outlineLevel="0" collapsed="false">
      <c r="B146" s="0" t="n">
        <v>805</v>
      </c>
      <c r="C146" s="0" t="n">
        <v>153137</v>
      </c>
      <c r="D146" s="0" t="n">
        <v>0.9</v>
      </c>
      <c r="E146" s="0" t="n">
        <v>150000</v>
      </c>
      <c r="F146" s="0" t="n">
        <f aca="false">E146*D146</f>
        <v>135000</v>
      </c>
      <c r="G146" s="0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N2" activeCellId="0" sqref="N2"/>
    </sheetView>
  </sheetViews>
  <sheetFormatPr defaultRowHeight="16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7.4"/>
    <col collapsed="false" customWidth="true" hidden="false" outlineLevel="0" max="5" min="5" style="0" width="5.55"/>
    <col collapsed="false" customWidth="true" hidden="false" outlineLevel="0" max="6" min="6" style="2" width="8.63"/>
    <col collapsed="false" customWidth="true" hidden="false" outlineLevel="0" max="7" min="7" style="3" width="9.25"/>
    <col collapsed="false" customWidth="true" hidden="false" outlineLevel="0" max="8" min="8" style="4" width="7.71"/>
    <col collapsed="false" customWidth="true" hidden="false" outlineLevel="0" max="9" min="9" style="0" width="5.55"/>
    <col collapsed="false" customWidth="true" hidden="false" outlineLevel="0" max="10" min="10" style="0" width="16.65"/>
    <col collapsed="false" customWidth="true" hidden="false" outlineLevel="0" max="11" min="11" style="0" width="6.94"/>
    <col collapsed="false" customWidth="true" hidden="false" outlineLevel="0" max="12" min="12" style="0" width="4.93"/>
    <col collapsed="false" customWidth="true" hidden="false" outlineLevel="0" max="13" min="13" style="0" width="8.02"/>
    <col collapsed="false" customWidth="true" hidden="false" outlineLevel="0" max="18" min="14" style="0" width="9.25"/>
    <col collapsed="false" customWidth="true" hidden="false" outlineLevel="0" max="19" min="19" style="0" width="8.33"/>
    <col collapsed="false" customWidth="true" hidden="false" outlineLevel="0" max="20" min="20" style="0" width="5.55"/>
    <col collapsed="false" customWidth="true" hidden="false" outlineLevel="0" max="21" min="21" style="0" width="8.33"/>
    <col collapsed="false" customWidth="true" hidden="false" outlineLevel="0" max="23" min="22" style="0" width="14.34"/>
    <col collapsed="false" customWidth="true" hidden="false" outlineLevel="0" max="24" min="24" style="0" width="13.72"/>
    <col collapsed="false" customWidth="true" hidden="false" outlineLevel="0" max="1025" min="25" style="0" width="9.64"/>
  </cols>
  <sheetData>
    <row r="1" customFormat="false" ht="34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58" t="n">
        <v>1.3302</v>
      </c>
      <c r="G1" s="12" t="s">
        <v>513</v>
      </c>
      <c r="H1" s="84" t="str">
        <f aca="false">"盈利"&amp;ROUND(SUM(H2:H19966),2)</f>
        <v>盈利2077.73</v>
      </c>
      <c r="I1" s="9" t="s">
        <v>6</v>
      </c>
      <c r="J1" s="9" t="s">
        <v>7</v>
      </c>
      <c r="K1" s="9" t="s">
        <v>11</v>
      </c>
      <c r="L1" s="9" t="s">
        <v>12</v>
      </c>
      <c r="M1" s="15" t="s">
        <v>796</v>
      </c>
      <c r="N1" s="10" t="s">
        <v>14</v>
      </c>
      <c r="O1" s="10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10" t="s">
        <v>20</v>
      </c>
      <c r="U1" s="10" t="s">
        <v>21</v>
      </c>
      <c r="V1" s="9" t="s">
        <v>22</v>
      </c>
      <c r="W1" s="18" t="s">
        <v>23</v>
      </c>
      <c r="X1" s="18" t="s">
        <v>797</v>
      </c>
    </row>
    <row r="2" customFormat="false" ht="16" hidden="false" customHeight="false" outlineLevel="0" collapsed="false">
      <c r="A2" s="85" t="s">
        <v>25</v>
      </c>
      <c r="B2" s="20" t="n">
        <v>150</v>
      </c>
      <c r="C2" s="34" t="n">
        <v>166.39</v>
      </c>
      <c r="D2" s="69" t="n">
        <v>0.9006</v>
      </c>
      <c r="E2" s="23" t="n">
        <v>0.23</v>
      </c>
      <c r="F2" s="24" t="n">
        <f aca="false">IF(G2="",($F$1*C2-B2)/B2,H2/B2)</f>
        <v>0.2368</v>
      </c>
      <c r="G2" s="25" t="n">
        <v>185.52</v>
      </c>
      <c r="H2" s="26" t="n">
        <f aca="false">IF(G2="",$F$1*C2-B2,G2-B2)</f>
        <v>35.52</v>
      </c>
      <c r="I2" s="27" t="s">
        <v>26</v>
      </c>
      <c r="J2" s="20" t="s">
        <v>798</v>
      </c>
      <c r="K2" s="76" t="n">
        <f aca="false">D2*C2</f>
        <v>149.850834</v>
      </c>
      <c r="L2" s="76" t="n">
        <f aca="false">B2-K2</f>
        <v>0.149166000000008</v>
      </c>
      <c r="M2" s="46" t="n">
        <f aca="false">K2/150</f>
        <v>0.99900556</v>
      </c>
      <c r="N2" s="76" t="n">
        <v>166.39</v>
      </c>
      <c r="O2" s="76" t="n">
        <f aca="false">N2*D2</f>
        <v>149.850834</v>
      </c>
      <c r="P2" s="76"/>
      <c r="Q2" s="76"/>
      <c r="R2" s="51" t="n">
        <v>0</v>
      </c>
      <c r="S2" s="51" t="n">
        <f aca="false">R2+O2</f>
        <v>149.850834</v>
      </c>
      <c r="T2" s="0" t="n">
        <f aca="false">B2</f>
        <v>150</v>
      </c>
      <c r="U2" s="51" t="n">
        <f aca="false">S2-T2</f>
        <v>-0.149166000000008</v>
      </c>
      <c r="V2" s="54" t="n">
        <f aca="false">S2/T2-1</f>
        <v>-0.000994440000000041</v>
      </c>
      <c r="W2" s="54" t="n">
        <f aca="false">O2/(T2-R2)-1</f>
        <v>-0.000994440000000041</v>
      </c>
      <c r="X2" s="46" t="n">
        <f aca="false">R2/S2</f>
        <v>0</v>
      </c>
    </row>
    <row r="3" customFormat="false" ht="16" hidden="false" customHeight="false" outlineLevel="0" collapsed="false">
      <c r="A3" s="85" t="s">
        <v>29</v>
      </c>
      <c r="B3" s="20" t="n">
        <v>150</v>
      </c>
      <c r="C3" s="34" t="n">
        <v>166.63</v>
      </c>
      <c r="D3" s="69" t="n">
        <v>0.8993</v>
      </c>
      <c r="E3" s="23" t="n">
        <v>0.23</v>
      </c>
      <c r="F3" s="24" t="n">
        <f aca="false">IF(G3="",($F$1*C3-B3)/B3,H3/B3)</f>
        <v>0.2386</v>
      </c>
      <c r="G3" s="25" t="n">
        <v>185.79</v>
      </c>
      <c r="H3" s="26" t="n">
        <f aca="false">IF(G3="",$F$1*C3-B3,G3-B3)</f>
        <v>35.79</v>
      </c>
      <c r="I3" s="27" t="s">
        <v>26</v>
      </c>
      <c r="J3" s="20" t="s">
        <v>799</v>
      </c>
      <c r="K3" s="76" t="n">
        <f aca="false">D3*C3</f>
        <v>149.850359</v>
      </c>
      <c r="L3" s="76" t="n">
        <f aca="false">B3-K3</f>
        <v>0.149640999999974</v>
      </c>
      <c r="M3" s="46" t="n">
        <f aca="false">K3/150</f>
        <v>0.999002393333334</v>
      </c>
      <c r="N3" s="51" t="n">
        <f aca="false">N2+C3</f>
        <v>333.02</v>
      </c>
      <c r="O3" s="76" t="n">
        <f aca="false">N3*D3</f>
        <v>299.484886</v>
      </c>
      <c r="P3" s="76"/>
      <c r="Q3" s="76"/>
      <c r="R3" s="51" t="n">
        <f aca="false">R2+Q3</f>
        <v>0</v>
      </c>
      <c r="S3" s="51" t="n">
        <f aca="false">R3+O3</f>
        <v>299.484886</v>
      </c>
      <c r="T3" s="0" t="n">
        <f aca="false">T2+B3</f>
        <v>300</v>
      </c>
      <c r="U3" s="51" t="n">
        <f aca="false">S3-T3</f>
        <v>-0.515113999999983</v>
      </c>
      <c r="V3" s="54" t="n">
        <f aca="false">S3/T3-1</f>
        <v>-0.00171704666666661</v>
      </c>
      <c r="W3" s="54" t="n">
        <f aca="false">O3/(T3-R3)-1</f>
        <v>-0.00171704666666661</v>
      </c>
      <c r="X3" s="46" t="n">
        <f aca="false">R3/S3</f>
        <v>0</v>
      </c>
    </row>
    <row r="4" customFormat="false" ht="16" hidden="false" customHeight="false" outlineLevel="0" collapsed="false">
      <c r="A4" s="86" t="s">
        <v>31</v>
      </c>
      <c r="B4" s="20" t="n">
        <v>150</v>
      </c>
      <c r="C4" s="34" t="n">
        <v>163</v>
      </c>
      <c r="D4" s="69" t="n">
        <v>0.9193</v>
      </c>
      <c r="E4" s="23" t="n">
        <v>0.23</v>
      </c>
      <c r="F4" s="24" t="n">
        <f aca="false">IF(G4="",($F$1*C4-B4)/B4,H4/B4)</f>
        <v>0.231133333333333</v>
      </c>
      <c r="G4" s="25" t="n">
        <v>184.67</v>
      </c>
      <c r="H4" s="26" t="n">
        <f aca="false">IF(G4="",$F$1*C4-B4,G4-B4)</f>
        <v>34.67</v>
      </c>
      <c r="I4" s="27" t="s">
        <v>26</v>
      </c>
      <c r="J4" s="20" t="s">
        <v>800</v>
      </c>
      <c r="K4" s="76" t="n">
        <f aca="false">D4*C4</f>
        <v>149.8459</v>
      </c>
      <c r="L4" s="76" t="n">
        <f aca="false">B4-K4</f>
        <v>0.154099999999971</v>
      </c>
      <c r="M4" s="46" t="n">
        <f aca="false">K4/150</f>
        <v>0.998972666666667</v>
      </c>
      <c r="N4" s="51" t="n">
        <f aca="false">N3+C4-P4</f>
        <v>496.02</v>
      </c>
      <c r="O4" s="76" t="n">
        <f aca="false">N4*D4</f>
        <v>455.991186</v>
      </c>
      <c r="P4" s="76"/>
      <c r="Q4" s="76"/>
      <c r="R4" s="51" t="n">
        <f aca="false">R3+Q4</f>
        <v>0</v>
      </c>
      <c r="S4" s="51" t="n">
        <f aca="false">R4+O4</f>
        <v>455.991186</v>
      </c>
      <c r="T4" s="0" t="n">
        <f aca="false">T3+B4</f>
        <v>450</v>
      </c>
      <c r="U4" s="51" t="n">
        <f aca="false">S4-T4</f>
        <v>5.99118600000003</v>
      </c>
      <c r="V4" s="54" t="n">
        <f aca="false">S4/T4-1</f>
        <v>0.0133137466666666</v>
      </c>
      <c r="W4" s="54" t="n">
        <v>0.01</v>
      </c>
      <c r="X4" s="46" t="n">
        <f aca="false">R4/S4</f>
        <v>0</v>
      </c>
    </row>
    <row r="5" customFormat="false" ht="16" hidden="false" customHeight="false" outlineLevel="0" collapsed="false">
      <c r="A5" s="86" t="s">
        <v>33</v>
      </c>
      <c r="B5" s="20" t="n">
        <v>150</v>
      </c>
      <c r="C5" s="34" t="n">
        <v>160.84</v>
      </c>
      <c r="D5" s="69" t="n">
        <v>0.9317</v>
      </c>
      <c r="E5" s="23" t="n">
        <v>0.23</v>
      </c>
      <c r="F5" s="24" t="n">
        <f aca="false">IF(G5="",($F$1*C5-B5)/B5,H5/B5)</f>
        <v>0.231533333333333</v>
      </c>
      <c r="G5" s="25" t="n">
        <v>184.73</v>
      </c>
      <c r="H5" s="26" t="n">
        <f aca="false">IF(G5="",$F$1*C5-B5,G5-B5)</f>
        <v>34.73</v>
      </c>
      <c r="I5" s="27" t="s">
        <v>26</v>
      </c>
      <c r="J5" s="20" t="s">
        <v>801</v>
      </c>
      <c r="K5" s="76" t="n">
        <f aca="false">D5*C5</f>
        <v>149.854628</v>
      </c>
      <c r="L5" s="76" t="n">
        <f aca="false">B5-K5</f>
        <v>0.145371999999981</v>
      </c>
      <c r="M5" s="46" t="n">
        <f aca="false">K5/150</f>
        <v>0.999030853333333</v>
      </c>
      <c r="N5" s="51" t="n">
        <f aca="false">N4+C5-P5</f>
        <v>656.86</v>
      </c>
      <c r="O5" s="76" t="n">
        <f aca="false">N5*D5</f>
        <v>611.996462</v>
      </c>
      <c r="P5" s="76"/>
      <c r="Q5" s="76"/>
      <c r="R5" s="51" t="n">
        <f aca="false">R4+Q5</f>
        <v>0</v>
      </c>
      <c r="S5" s="51" t="n">
        <f aca="false">R5+O5</f>
        <v>611.996462</v>
      </c>
      <c r="T5" s="0" t="n">
        <f aca="false">T4+B5</f>
        <v>600</v>
      </c>
      <c r="U5" s="51" t="n">
        <f aca="false">S5-T5</f>
        <v>11.9964620000001</v>
      </c>
      <c r="V5" s="54" t="n">
        <f aca="false">S5/T5-1</f>
        <v>0.0199941033333335</v>
      </c>
      <c r="W5" s="54" t="n">
        <f aca="false">O5/(T5-R5)-1</f>
        <v>0.0199941033333335</v>
      </c>
      <c r="X5" s="46" t="n">
        <f aca="false">R5/S5</f>
        <v>0</v>
      </c>
    </row>
    <row r="6" customFormat="false" ht="16" hidden="false" customHeight="false" outlineLevel="0" collapsed="false">
      <c r="A6" s="86" t="s">
        <v>35</v>
      </c>
      <c r="B6" s="20" t="n">
        <v>150</v>
      </c>
      <c r="C6" s="34" t="n">
        <v>162.42</v>
      </c>
      <c r="D6" s="69" t="n">
        <v>0.9226</v>
      </c>
      <c r="E6" s="23" t="n">
        <v>0.23</v>
      </c>
      <c r="F6" s="24" t="n">
        <f aca="false">IF(G6="",($F$1*C6-B6)/B6,H6/B6)</f>
        <v>0.2336</v>
      </c>
      <c r="G6" s="25" t="n">
        <v>185.04</v>
      </c>
      <c r="H6" s="26" t="n">
        <f aca="false">IF(G6="",$F$1*C6-B6,G6-B6)</f>
        <v>35.04</v>
      </c>
      <c r="I6" s="27" t="s">
        <v>26</v>
      </c>
      <c r="J6" s="87" t="s">
        <v>802</v>
      </c>
      <c r="K6" s="76" t="n">
        <f aca="false">D6*C6</f>
        <v>149.848692</v>
      </c>
      <c r="L6" s="76" t="n">
        <f aca="false">B6-K6</f>
        <v>0.151308</v>
      </c>
      <c r="M6" s="46" t="n">
        <f aca="false">K6/150</f>
        <v>0.99899128</v>
      </c>
      <c r="N6" s="51" t="n">
        <f aca="false">N5+C6-P6</f>
        <v>819.28</v>
      </c>
      <c r="O6" s="76" t="n">
        <f aca="false">N6*D6</f>
        <v>755.867728</v>
      </c>
      <c r="P6" s="76"/>
      <c r="Q6" s="76"/>
      <c r="R6" s="51" t="n">
        <f aca="false">R5+Q6</f>
        <v>0</v>
      </c>
      <c r="S6" s="51" t="n">
        <f aca="false">R6+O6</f>
        <v>755.867728</v>
      </c>
      <c r="T6" s="0" t="n">
        <f aca="false">T5+B6</f>
        <v>750</v>
      </c>
      <c r="U6" s="51" t="n">
        <f aca="false">S6-T6</f>
        <v>5.86772800000006</v>
      </c>
      <c r="V6" s="54" t="n">
        <f aca="false">S6/T6-1</f>
        <v>0.00782363733333336</v>
      </c>
      <c r="W6" s="54" t="n">
        <f aca="false">O6/(T6-R6)-1</f>
        <v>0.00782363733333336</v>
      </c>
      <c r="X6" s="46" t="n">
        <f aca="false">R6/S6</f>
        <v>0</v>
      </c>
    </row>
    <row r="7" customFormat="false" ht="16" hidden="false" customHeight="false" outlineLevel="0" collapsed="false">
      <c r="A7" s="85" t="s">
        <v>37</v>
      </c>
      <c r="B7" s="20" t="n">
        <v>150</v>
      </c>
      <c r="C7" s="34" t="n">
        <v>162.09</v>
      </c>
      <c r="D7" s="69" t="n">
        <v>0.9245</v>
      </c>
      <c r="E7" s="23" t="n">
        <v>0.23</v>
      </c>
      <c r="F7" s="24" t="n">
        <f aca="false">IF(G7="",($F$1*C7-B7)/B7,H7/B7)</f>
        <v>0.231066666666667</v>
      </c>
      <c r="G7" s="25" t="n">
        <v>184.66</v>
      </c>
      <c r="H7" s="26" t="n">
        <f aca="false">IF(G7="",$F$1*C7-B7,G7-B7)</f>
        <v>34.66</v>
      </c>
      <c r="I7" s="27" t="s">
        <v>26</v>
      </c>
      <c r="J7" s="20" t="s">
        <v>803</v>
      </c>
      <c r="K7" s="76" t="n">
        <f aca="false">D7*C7</f>
        <v>149.852205</v>
      </c>
      <c r="L7" s="76" t="n">
        <f aca="false">B7-K7</f>
        <v>0.147794999999974</v>
      </c>
      <c r="M7" s="46" t="n">
        <f aca="false">K7/150</f>
        <v>0.9990147</v>
      </c>
      <c r="N7" s="51" t="n">
        <f aca="false">N6+C7-P7</f>
        <v>981.37</v>
      </c>
      <c r="O7" s="76" t="n">
        <f aca="false">N7*D7</f>
        <v>907.276565</v>
      </c>
      <c r="P7" s="76"/>
      <c r="Q7" s="76"/>
      <c r="R7" s="51" t="n">
        <f aca="false">R6+Q7</f>
        <v>0</v>
      </c>
      <c r="S7" s="51" t="n">
        <f aca="false">R7+O7</f>
        <v>907.276565</v>
      </c>
      <c r="T7" s="0" t="n">
        <f aca="false">T6+B7</f>
        <v>900</v>
      </c>
      <c r="U7" s="51" t="n">
        <f aca="false">S7-T7</f>
        <v>7.27656500000023</v>
      </c>
      <c r="V7" s="54" t="n">
        <f aca="false">S7/T7-1</f>
        <v>0.00808507222222254</v>
      </c>
      <c r="W7" s="54" t="n">
        <f aca="false">O7/(T7-R7)-1</f>
        <v>0.00808507222222254</v>
      </c>
      <c r="X7" s="46" t="n">
        <f aca="false">R7/S7</f>
        <v>0</v>
      </c>
    </row>
    <row r="8" customFormat="false" ht="16" hidden="false" customHeight="false" outlineLevel="0" collapsed="false">
      <c r="A8" s="86" t="s">
        <v>39</v>
      </c>
      <c r="B8" s="20" t="n">
        <v>150</v>
      </c>
      <c r="C8" s="34" t="n">
        <v>161.16</v>
      </c>
      <c r="D8" s="69" t="n">
        <v>0.9298</v>
      </c>
      <c r="E8" s="23" t="n">
        <v>0.23</v>
      </c>
      <c r="F8" s="24" t="n">
        <f aca="false">IF(G8="",($F$1*C8-B8)/B8,H8/B8)</f>
        <v>0.234</v>
      </c>
      <c r="G8" s="25" t="n">
        <v>185.1</v>
      </c>
      <c r="H8" s="26" t="n">
        <f aca="false">IF(G8="",$F$1*C8-B8,G8-B8)</f>
        <v>35.1</v>
      </c>
      <c r="I8" s="27" t="s">
        <v>26</v>
      </c>
      <c r="J8" s="20" t="s">
        <v>804</v>
      </c>
      <c r="K8" s="76" t="n">
        <f aca="false">D8*C8</f>
        <v>149.846568</v>
      </c>
      <c r="L8" s="76" t="n">
        <f aca="false">B8-K8</f>
        <v>0.153431999999981</v>
      </c>
      <c r="M8" s="46" t="n">
        <f aca="false">K8/150</f>
        <v>0.99897712</v>
      </c>
      <c r="N8" s="51" t="n">
        <f aca="false">N7+C8-P8</f>
        <v>1142.53</v>
      </c>
      <c r="O8" s="76" t="n">
        <f aca="false">N8*D8</f>
        <v>1062.324394</v>
      </c>
      <c r="P8" s="76"/>
      <c r="Q8" s="76"/>
      <c r="R8" s="51" t="n">
        <f aca="false">R7+Q8</f>
        <v>0</v>
      </c>
      <c r="S8" s="51" t="n">
        <f aca="false">R8+O8</f>
        <v>1062.324394</v>
      </c>
      <c r="T8" s="0" t="n">
        <f aca="false">T7+B8</f>
        <v>1050</v>
      </c>
      <c r="U8" s="51" t="n">
        <f aca="false">S8-T8</f>
        <v>12.324394</v>
      </c>
      <c r="V8" s="54" t="n">
        <f aca="false">S8/T8-1</f>
        <v>0.0117375180952382</v>
      </c>
      <c r="W8" s="54" t="n">
        <f aca="false">O8/(T8-R8)-1</f>
        <v>0.0117375180952382</v>
      </c>
      <c r="X8" s="46" t="n">
        <f aca="false">R8/S8</f>
        <v>0</v>
      </c>
    </row>
    <row r="9" customFormat="false" ht="16" hidden="false" customHeight="false" outlineLevel="0" collapsed="false">
      <c r="A9" s="85" t="s">
        <v>41</v>
      </c>
      <c r="B9" s="20" t="n">
        <v>150</v>
      </c>
      <c r="C9" s="34" t="n">
        <v>160.08</v>
      </c>
      <c r="D9" s="69" t="n">
        <v>0.9361</v>
      </c>
      <c r="E9" s="23" t="n">
        <v>0.23</v>
      </c>
      <c r="F9" s="24" t="n">
        <f aca="false">IF(G9="",($F$1*C9-B9)/B9,H9/B9)</f>
        <v>0.233</v>
      </c>
      <c r="G9" s="25" t="n">
        <v>184.95</v>
      </c>
      <c r="H9" s="26" t="n">
        <f aca="false">IF(G9="",$F$1*C9-B9,G9-B9)</f>
        <v>34.95</v>
      </c>
      <c r="I9" s="27" t="s">
        <v>26</v>
      </c>
      <c r="J9" s="20" t="s">
        <v>805</v>
      </c>
      <c r="K9" s="76" t="n">
        <f aca="false">D9*C9</f>
        <v>149.850888</v>
      </c>
      <c r="L9" s="76" t="n">
        <f aca="false">B9-K9</f>
        <v>0.149111999999974</v>
      </c>
      <c r="M9" s="46" t="n">
        <f aca="false">K9/150</f>
        <v>0.99900592</v>
      </c>
      <c r="N9" s="51" t="n">
        <f aca="false">N8+C9-P9</f>
        <v>1302.61</v>
      </c>
      <c r="O9" s="76" t="n">
        <f aca="false">N9*D9</f>
        <v>1219.373221</v>
      </c>
      <c r="P9" s="76"/>
      <c r="Q9" s="76"/>
      <c r="R9" s="51" t="n">
        <f aca="false">R8+Q9</f>
        <v>0</v>
      </c>
      <c r="S9" s="51" t="n">
        <f aca="false">R9+O9</f>
        <v>1219.373221</v>
      </c>
      <c r="T9" s="0" t="n">
        <f aca="false">T8+B9</f>
        <v>1200</v>
      </c>
      <c r="U9" s="51" t="n">
        <f aca="false">S9-T9</f>
        <v>19.3732210000001</v>
      </c>
      <c r="V9" s="54" t="n">
        <f aca="false">S9/T9-1</f>
        <v>0.0161443508333334</v>
      </c>
      <c r="W9" s="54" t="n">
        <f aca="false">O9/(T9-R9)-1</f>
        <v>0.0161443508333334</v>
      </c>
      <c r="X9" s="46" t="n">
        <f aca="false">R9/S9</f>
        <v>0</v>
      </c>
    </row>
    <row r="10" customFormat="false" ht="16" hidden="false" customHeight="false" outlineLevel="0" collapsed="false">
      <c r="A10" s="86" t="s">
        <v>43</v>
      </c>
      <c r="B10" s="20" t="n">
        <v>150</v>
      </c>
      <c r="C10" s="34" t="n">
        <v>161.42</v>
      </c>
      <c r="D10" s="69" t="n">
        <v>0.9283</v>
      </c>
      <c r="E10" s="23" t="n">
        <v>0.23</v>
      </c>
      <c r="F10" s="24" t="n">
        <f aca="false">IF(G10="",($F$1*C10-B10)/B10,H10/B10)</f>
        <v>0.236</v>
      </c>
      <c r="G10" s="25" t="n">
        <v>185.4</v>
      </c>
      <c r="H10" s="26" t="n">
        <f aca="false">IF(G10="",$F$1*C10-B10,G10-B10)</f>
        <v>35.4</v>
      </c>
      <c r="I10" s="27" t="s">
        <v>26</v>
      </c>
      <c r="J10" s="20" t="s">
        <v>806</v>
      </c>
      <c r="K10" s="76" t="n">
        <f aca="false">D10*C10</f>
        <v>149.846186</v>
      </c>
      <c r="L10" s="76" t="n">
        <f aca="false">B10-K10</f>
        <v>0.153814000000011</v>
      </c>
      <c r="M10" s="46" t="n">
        <f aca="false">K10/150</f>
        <v>0.998974573333333</v>
      </c>
      <c r="N10" s="51" t="n">
        <f aca="false">N9+C10-P10</f>
        <v>1464.03</v>
      </c>
      <c r="O10" s="76" t="n">
        <f aca="false">N10*D10</f>
        <v>1359.059049</v>
      </c>
      <c r="P10" s="76"/>
      <c r="Q10" s="76"/>
      <c r="R10" s="51" t="n">
        <f aca="false">R9+Q10</f>
        <v>0</v>
      </c>
      <c r="S10" s="51" t="n">
        <f aca="false">R10+O10</f>
        <v>1359.059049</v>
      </c>
      <c r="T10" s="0" t="n">
        <f aca="false">T9+B10</f>
        <v>1350</v>
      </c>
      <c r="U10" s="51" t="n">
        <f aca="false">S10-T10</f>
        <v>9.05904899999996</v>
      </c>
      <c r="V10" s="54" t="n">
        <f aca="false">S10/T10-1</f>
        <v>0.00671040666666656</v>
      </c>
      <c r="W10" s="54" t="n">
        <f aca="false">O10/(T10-R10)-1</f>
        <v>0.00671040666666656</v>
      </c>
      <c r="X10" s="46" t="n">
        <f aca="false">R10/S10</f>
        <v>0</v>
      </c>
    </row>
    <row r="11" customFormat="false" ht="16" hidden="false" customHeight="false" outlineLevel="0" collapsed="false">
      <c r="A11" s="85" t="s">
        <v>45</v>
      </c>
      <c r="B11" s="20" t="n">
        <v>150</v>
      </c>
      <c r="C11" s="34" t="n">
        <v>158.5</v>
      </c>
      <c r="D11" s="69" t="n">
        <v>0.9454</v>
      </c>
      <c r="E11" s="23" t="n">
        <v>0.23</v>
      </c>
      <c r="F11" s="24" t="n">
        <f aca="false">IF(G11="",($F$1*C11-B11)/B11,H11/B11)</f>
        <v>0.251733333333333</v>
      </c>
      <c r="G11" s="25" t="n">
        <v>187.76</v>
      </c>
      <c r="H11" s="26" t="n">
        <f aca="false">IF(G11="",$F$1*C11-B11,G11-B11)</f>
        <v>37.76</v>
      </c>
      <c r="I11" s="27" t="s">
        <v>26</v>
      </c>
      <c r="J11" s="20" t="s">
        <v>807</v>
      </c>
      <c r="K11" s="76" t="n">
        <f aca="false">D11*C11</f>
        <v>149.8459</v>
      </c>
      <c r="L11" s="76" t="n">
        <f aca="false">B11-K11</f>
        <v>0.1541</v>
      </c>
      <c r="M11" s="46" t="n">
        <f aca="false">K11/150</f>
        <v>0.998972666666667</v>
      </c>
      <c r="N11" s="51" t="n">
        <f aca="false">N10+C11-P11</f>
        <v>1622.53</v>
      </c>
      <c r="O11" s="76" t="n">
        <f aca="false">N11*D11</f>
        <v>1533.939862</v>
      </c>
      <c r="P11" s="76"/>
      <c r="Q11" s="76"/>
      <c r="R11" s="51" t="n">
        <f aca="false">R10+Q11</f>
        <v>0</v>
      </c>
      <c r="S11" s="51" t="n">
        <f aca="false">R11+O11</f>
        <v>1533.939862</v>
      </c>
      <c r="T11" s="0" t="n">
        <f aca="false">T10+B11</f>
        <v>1500</v>
      </c>
      <c r="U11" s="51" t="n">
        <f aca="false">S11-T11</f>
        <v>33.9398619999999</v>
      </c>
      <c r="V11" s="54" t="n">
        <f aca="false">S11/T11-1</f>
        <v>0.0226265746666667</v>
      </c>
      <c r="W11" s="54" t="n">
        <f aca="false">O11/(T11-R11)-1</f>
        <v>0.0226265746666667</v>
      </c>
      <c r="X11" s="46" t="n">
        <f aca="false">R11/S11</f>
        <v>0</v>
      </c>
    </row>
    <row r="12" customFormat="false" ht="16" hidden="false" customHeight="false" outlineLevel="0" collapsed="false">
      <c r="A12" s="85" t="s">
        <v>47</v>
      </c>
      <c r="B12" s="20" t="n">
        <v>150</v>
      </c>
      <c r="C12" s="34" t="n">
        <v>158.47</v>
      </c>
      <c r="D12" s="69" t="n">
        <v>0.9456</v>
      </c>
      <c r="E12" s="23" t="n">
        <v>0.23</v>
      </c>
      <c r="F12" s="24" t="n">
        <f aca="false">IF(G12="",($F$1*C12-B12)/B12,H12/B12)</f>
        <v>0.251466666666667</v>
      </c>
      <c r="G12" s="25" t="n">
        <v>187.72</v>
      </c>
      <c r="H12" s="26" t="n">
        <f aca="false">IF(G12="",$F$1*C12-B12,G12-B12)</f>
        <v>37.72</v>
      </c>
      <c r="I12" s="27" t="s">
        <v>26</v>
      </c>
      <c r="J12" s="20" t="s">
        <v>808</v>
      </c>
      <c r="K12" s="76" t="n">
        <f aca="false">D12*C12</f>
        <v>149.849232</v>
      </c>
      <c r="L12" s="76" t="n">
        <f aca="false">B12-K12</f>
        <v>0.150767999999999</v>
      </c>
      <c r="M12" s="46" t="n">
        <f aca="false">K12/150</f>
        <v>0.99899488</v>
      </c>
      <c r="N12" s="51" t="n">
        <f aca="false">N11+C12-P12</f>
        <v>1781</v>
      </c>
      <c r="O12" s="76" t="n">
        <f aca="false">N12*D12</f>
        <v>1684.1136</v>
      </c>
      <c r="P12" s="76"/>
      <c r="Q12" s="76"/>
      <c r="R12" s="51" t="n">
        <f aca="false">R11+Q12</f>
        <v>0</v>
      </c>
      <c r="S12" s="51" t="n">
        <f aca="false">R12+O12</f>
        <v>1684.1136</v>
      </c>
      <c r="T12" s="0" t="n">
        <f aca="false">T11+B12</f>
        <v>1650</v>
      </c>
      <c r="U12" s="51" t="n">
        <f aca="false">S12-T12</f>
        <v>34.1135999999999</v>
      </c>
      <c r="V12" s="54" t="n">
        <f aca="false">S12/T12-1</f>
        <v>0.0206749090909091</v>
      </c>
      <c r="W12" s="54" t="n">
        <f aca="false">O12/(T12-R12)-1</f>
        <v>0.0206749090909091</v>
      </c>
      <c r="X12" s="46" t="n">
        <f aca="false">R12/S12</f>
        <v>0</v>
      </c>
    </row>
    <row r="13" customFormat="false" ht="16" hidden="false" customHeight="false" outlineLevel="0" collapsed="false">
      <c r="A13" s="85" t="s">
        <v>49</v>
      </c>
      <c r="B13" s="20" t="n">
        <v>150</v>
      </c>
      <c r="C13" s="34" t="n">
        <v>159.3</v>
      </c>
      <c r="D13" s="69" t="n">
        <v>0.9407</v>
      </c>
      <c r="E13" s="23" t="n">
        <v>0.23</v>
      </c>
      <c r="F13" s="24" t="n">
        <f aca="false">IF(G13="",($F$1*C13-B13)/B13,H13/B13)</f>
        <v>0.258133333333333</v>
      </c>
      <c r="G13" s="25" t="n">
        <v>188.72</v>
      </c>
      <c r="H13" s="26" t="n">
        <f aca="false">IF(G13="",$F$1*C13-B13,G13-B13)</f>
        <v>38.72</v>
      </c>
      <c r="I13" s="27" t="s">
        <v>26</v>
      </c>
      <c r="J13" s="20" t="s">
        <v>809</v>
      </c>
      <c r="K13" s="76" t="n">
        <f aca="false">D13*C13</f>
        <v>149.85351</v>
      </c>
      <c r="L13" s="76" t="n">
        <f aca="false">B13-K13</f>
        <v>0.146489999999972</v>
      </c>
      <c r="M13" s="46" t="n">
        <f aca="false">K13/150</f>
        <v>0.9990234</v>
      </c>
      <c r="N13" s="51" t="n">
        <f aca="false">N12+C13-P13</f>
        <v>1940.3</v>
      </c>
      <c r="O13" s="76" t="n">
        <f aca="false">N13*D13</f>
        <v>1825.24021</v>
      </c>
      <c r="P13" s="76"/>
      <c r="Q13" s="76"/>
      <c r="R13" s="51" t="n">
        <f aca="false">R12+Q13</f>
        <v>0</v>
      </c>
      <c r="S13" s="51" t="n">
        <f aca="false">R13+O13</f>
        <v>1825.24021</v>
      </c>
      <c r="T13" s="0" t="n">
        <f aca="false">T12+B13</f>
        <v>1800</v>
      </c>
      <c r="U13" s="51" t="n">
        <f aca="false">S13-T13</f>
        <v>25.2402100000002</v>
      </c>
      <c r="V13" s="54" t="n">
        <f aca="false">S13/T13-1</f>
        <v>0.0140223388888889</v>
      </c>
      <c r="W13" s="54" t="n">
        <f aca="false">O13/(T13-R13)-1</f>
        <v>0.0140223388888889</v>
      </c>
      <c r="X13" s="46" t="n">
        <f aca="false">R13/S13</f>
        <v>0</v>
      </c>
    </row>
    <row r="14" customFormat="false" ht="16" hidden="false" customHeight="false" outlineLevel="0" collapsed="false">
      <c r="A14" s="85" t="s">
        <v>51</v>
      </c>
      <c r="B14" s="20" t="n">
        <v>150</v>
      </c>
      <c r="C14" s="34" t="n">
        <v>156.62</v>
      </c>
      <c r="D14" s="69" t="n">
        <v>0.9568</v>
      </c>
      <c r="E14" s="23" t="n">
        <v>0.23</v>
      </c>
      <c r="F14" s="24" t="n">
        <f aca="false">IF(G14="",($F$1*C14-B14)/B14,H14/B14)</f>
        <v>0.236866666666667</v>
      </c>
      <c r="G14" s="25" t="n">
        <v>185.53</v>
      </c>
      <c r="H14" s="26" t="n">
        <f aca="false">IF(G14="",$F$1*C14-B14,G14-B14)</f>
        <v>35.53</v>
      </c>
      <c r="I14" s="27" t="s">
        <v>26</v>
      </c>
      <c r="J14" s="20" t="s">
        <v>810</v>
      </c>
      <c r="K14" s="76" t="n">
        <f aca="false">D14*C14</f>
        <v>149.854016</v>
      </c>
      <c r="L14" s="76" t="n">
        <f aca="false">B14-K14</f>
        <v>0.14598399999997</v>
      </c>
      <c r="M14" s="46" t="n">
        <f aca="false">K14/150</f>
        <v>0.999026773333334</v>
      </c>
      <c r="N14" s="51" t="n">
        <f aca="false">N13+C14-P14</f>
        <v>2096.92</v>
      </c>
      <c r="O14" s="76" t="n">
        <f aca="false">N14*D14</f>
        <v>2006.333056</v>
      </c>
      <c r="P14" s="76"/>
      <c r="Q14" s="76"/>
      <c r="R14" s="51" t="n">
        <f aca="false">R13+Q14</f>
        <v>0</v>
      </c>
      <c r="S14" s="51" t="n">
        <f aca="false">R14+O14</f>
        <v>2006.333056</v>
      </c>
      <c r="T14" s="0" t="n">
        <f aca="false">T13+B14</f>
        <v>1950</v>
      </c>
      <c r="U14" s="51" t="n">
        <f aca="false">S14-T14</f>
        <v>56.3330560000002</v>
      </c>
      <c r="V14" s="54" t="n">
        <f aca="false">S14/T14-1</f>
        <v>0.0288887466666667</v>
      </c>
      <c r="W14" s="54" t="n">
        <f aca="false">O14/(T14-R14)-1</f>
        <v>0.0288887466666667</v>
      </c>
      <c r="X14" s="46" t="n">
        <f aca="false">R14/S14</f>
        <v>0</v>
      </c>
    </row>
    <row r="15" customFormat="false" ht="16" hidden="false" customHeight="false" outlineLevel="0" collapsed="false">
      <c r="A15" s="85" t="s">
        <v>53</v>
      </c>
      <c r="B15" s="20" t="n">
        <v>150</v>
      </c>
      <c r="C15" s="34" t="n">
        <v>155.8</v>
      </c>
      <c r="D15" s="69" t="n">
        <v>0.9618</v>
      </c>
      <c r="E15" s="23" t="n">
        <v>0.23</v>
      </c>
      <c r="F15" s="24" t="n">
        <f aca="false">IF(G15="",($F$1*C15-B15)/B15,H15/B15)</f>
        <v>0.230466666666667</v>
      </c>
      <c r="G15" s="25" t="n">
        <v>184.57</v>
      </c>
      <c r="H15" s="26" t="n">
        <f aca="false">IF(G15="",$F$1*C15-B15,G15-B15)</f>
        <v>34.57</v>
      </c>
      <c r="I15" s="27" t="s">
        <v>26</v>
      </c>
      <c r="J15" s="20" t="s">
        <v>811</v>
      </c>
      <c r="K15" s="76" t="n">
        <f aca="false">D15*C15</f>
        <v>149.84844</v>
      </c>
      <c r="L15" s="76" t="n">
        <f aca="false">B15-K15</f>
        <v>0.151559999999961</v>
      </c>
      <c r="M15" s="46" t="n">
        <f aca="false">K15/150</f>
        <v>0.9989896</v>
      </c>
      <c r="N15" s="51" t="n">
        <f aca="false">N14+C15-P15</f>
        <v>2252.72</v>
      </c>
      <c r="O15" s="76" t="n">
        <f aca="false">N15*D15</f>
        <v>2166.666096</v>
      </c>
      <c r="P15" s="76"/>
      <c r="Q15" s="76"/>
      <c r="R15" s="51" t="n">
        <f aca="false">R14+Q15</f>
        <v>0</v>
      </c>
      <c r="S15" s="51" t="n">
        <f aca="false">R15+O15</f>
        <v>2166.666096</v>
      </c>
      <c r="T15" s="0" t="n">
        <f aca="false">T14+B15</f>
        <v>2100</v>
      </c>
      <c r="U15" s="51" t="n">
        <f aca="false">S15-T15</f>
        <v>66.6660960000008</v>
      </c>
      <c r="V15" s="54" t="n">
        <f aca="false">S15/T15-1</f>
        <v>0.0317457600000004</v>
      </c>
      <c r="W15" s="54" t="n">
        <f aca="false">O15/(T15-R15)-1</f>
        <v>0.0317457600000004</v>
      </c>
      <c r="X15" s="46" t="n">
        <f aca="false">R15/S15</f>
        <v>0</v>
      </c>
    </row>
    <row r="16" customFormat="false" ht="16" hidden="false" customHeight="false" outlineLevel="0" collapsed="false">
      <c r="A16" s="85" t="s">
        <v>55</v>
      </c>
      <c r="B16" s="20" t="n">
        <v>150</v>
      </c>
      <c r="C16" s="34" t="n">
        <v>157.77</v>
      </c>
      <c r="D16" s="69" t="n">
        <v>0.9498</v>
      </c>
      <c r="E16" s="23" t="n">
        <v>0.23</v>
      </c>
      <c r="F16" s="24" t="n">
        <f aca="false">IF(G16="",($F$1*C16-B16)/B16,H16/B16)</f>
        <v>0.245933333333333</v>
      </c>
      <c r="G16" s="25" t="n">
        <v>186.89</v>
      </c>
      <c r="H16" s="26" t="n">
        <f aca="false">IF(G16="",$F$1*C16-B16,G16-B16)</f>
        <v>36.89</v>
      </c>
      <c r="I16" s="27" t="s">
        <v>26</v>
      </c>
      <c r="J16" s="20" t="s">
        <v>812</v>
      </c>
      <c r="K16" s="76" t="n">
        <f aca="false">D16*C16</f>
        <v>149.849946</v>
      </c>
      <c r="L16" s="76" t="n">
        <f aca="false">B16-K16</f>
        <v>0.150053999999983</v>
      </c>
      <c r="M16" s="46" t="n">
        <f aca="false">K16/150</f>
        <v>0.99899964</v>
      </c>
      <c r="N16" s="51" t="n">
        <f aca="false">N15+C16-P16</f>
        <v>2410.49</v>
      </c>
      <c r="O16" s="76" t="n">
        <f aca="false">N16*D16</f>
        <v>2289.483402</v>
      </c>
      <c r="P16" s="76"/>
      <c r="Q16" s="76"/>
      <c r="R16" s="51" t="n">
        <f aca="false">R15+Q16</f>
        <v>0</v>
      </c>
      <c r="S16" s="51" t="n">
        <f aca="false">R16+O16</f>
        <v>2289.483402</v>
      </c>
      <c r="T16" s="0" t="n">
        <f aca="false">T15+B16</f>
        <v>2250</v>
      </c>
      <c r="U16" s="51" t="n">
        <f aca="false">S16-T16</f>
        <v>39.4834020000003</v>
      </c>
      <c r="V16" s="54" t="n">
        <f aca="false">S16/T16-1</f>
        <v>0.0175481786666667</v>
      </c>
      <c r="W16" s="54" t="n">
        <f aca="false">O16/(T16-R16)-1</f>
        <v>0.0175481786666667</v>
      </c>
      <c r="X16" s="46" t="n">
        <f aca="false">R16/S16</f>
        <v>0</v>
      </c>
    </row>
    <row r="17" customFormat="false" ht="16" hidden="false" customHeight="false" outlineLevel="0" collapsed="false">
      <c r="A17" s="85" t="s">
        <v>57</v>
      </c>
      <c r="B17" s="20" t="n">
        <v>150</v>
      </c>
      <c r="C17" s="34" t="n">
        <v>157.85</v>
      </c>
      <c r="D17" s="69" t="n">
        <v>0.9493</v>
      </c>
      <c r="E17" s="23" t="n">
        <v>0.23</v>
      </c>
      <c r="F17" s="24" t="n">
        <f aca="false">IF(G17="",($F$1*C17-B17)/B17,H17/B17)</f>
        <v>0.246666666666667</v>
      </c>
      <c r="G17" s="25" t="n">
        <v>187</v>
      </c>
      <c r="H17" s="26" t="n">
        <f aca="false">IF(G17="",$F$1*C17-B17,G17-B17)</f>
        <v>37</v>
      </c>
      <c r="I17" s="27" t="s">
        <v>26</v>
      </c>
      <c r="J17" s="20" t="s">
        <v>813</v>
      </c>
      <c r="K17" s="76" t="n">
        <f aca="false">D17*C17</f>
        <v>149.847005</v>
      </c>
      <c r="L17" s="76" t="n">
        <f aca="false">B17-K17</f>
        <v>0.152995000000004</v>
      </c>
      <c r="M17" s="46" t="n">
        <f aca="false">K17/150</f>
        <v>0.998980033333333</v>
      </c>
      <c r="N17" s="51" t="n">
        <f aca="false">N16+C17-P17</f>
        <v>2568.34</v>
      </c>
      <c r="O17" s="76" t="n">
        <f aca="false">N17*D17</f>
        <v>2438.125162</v>
      </c>
      <c r="P17" s="76"/>
      <c r="Q17" s="76"/>
      <c r="R17" s="51" t="n">
        <f aca="false">R16+Q17</f>
        <v>0</v>
      </c>
      <c r="S17" s="51" t="n">
        <f aca="false">R17+O17</f>
        <v>2438.125162</v>
      </c>
      <c r="T17" s="0" t="n">
        <f aca="false">T16+B17</f>
        <v>2400</v>
      </c>
      <c r="U17" s="51" t="n">
        <f aca="false">S17-T17</f>
        <v>38.1251620000003</v>
      </c>
      <c r="V17" s="54" t="n">
        <f aca="false">S17/T17-1</f>
        <v>0.0158854841666667</v>
      </c>
      <c r="W17" s="54" t="n">
        <f aca="false">O17/(T17-R17)-1</f>
        <v>0.0158854841666667</v>
      </c>
      <c r="X17" s="46" t="n">
        <f aca="false">R17/S17</f>
        <v>0</v>
      </c>
    </row>
    <row r="18" customFormat="false" ht="16" hidden="false" customHeight="false" outlineLevel="0" collapsed="false">
      <c r="A18" s="85" t="s">
        <v>59</v>
      </c>
      <c r="B18" s="20" t="n">
        <v>150</v>
      </c>
      <c r="C18" s="34" t="n">
        <v>157.03</v>
      </c>
      <c r="D18" s="69" t="n">
        <v>0.9543</v>
      </c>
      <c r="E18" s="23" t="n">
        <v>0.23</v>
      </c>
      <c r="F18" s="24" t="n">
        <f aca="false">IF(G18="",($F$1*C18-B18)/B18,H18/B18)</f>
        <v>0.240133333333333</v>
      </c>
      <c r="G18" s="25" t="n">
        <v>186.02</v>
      </c>
      <c r="H18" s="26" t="n">
        <f aca="false">IF(G18="",$F$1*C18-B18,G18-B18)</f>
        <v>36.02</v>
      </c>
      <c r="I18" s="27" t="s">
        <v>26</v>
      </c>
      <c r="J18" s="20" t="s">
        <v>814</v>
      </c>
      <c r="K18" s="76" t="n">
        <f aca="false">D18*C18</f>
        <v>149.853729</v>
      </c>
      <c r="L18" s="76" t="n">
        <f aca="false">B18-K18</f>
        <v>0.146270999999985</v>
      </c>
      <c r="M18" s="46" t="n">
        <f aca="false">K18/150</f>
        <v>0.99902486</v>
      </c>
      <c r="N18" s="51" t="n">
        <f aca="false">N17+C18-P18</f>
        <v>2725.37</v>
      </c>
      <c r="O18" s="76" t="n">
        <f aca="false">N18*D18</f>
        <v>2600.820591</v>
      </c>
      <c r="P18" s="76"/>
      <c r="Q18" s="76"/>
      <c r="R18" s="51" t="n">
        <f aca="false">R17+Q18</f>
        <v>0</v>
      </c>
      <c r="S18" s="51" t="n">
        <f aca="false">R18+O18</f>
        <v>2600.820591</v>
      </c>
      <c r="T18" s="0" t="n">
        <f aca="false">T17+B18</f>
        <v>2550</v>
      </c>
      <c r="U18" s="51" t="n">
        <f aca="false">S18-T18</f>
        <v>50.8205910000006</v>
      </c>
      <c r="V18" s="54" t="n">
        <f aca="false">S18/T18-1</f>
        <v>0.0199296435294121</v>
      </c>
      <c r="W18" s="54" t="n">
        <f aca="false">O18/(T18-R18)-1</f>
        <v>0.0199296435294121</v>
      </c>
      <c r="X18" s="46" t="n">
        <f aca="false">R18/S18</f>
        <v>0</v>
      </c>
    </row>
    <row r="19" customFormat="false" ht="16" hidden="false" customHeight="false" outlineLevel="0" collapsed="false">
      <c r="A19" s="85" t="s">
        <v>61</v>
      </c>
      <c r="B19" s="20" t="n">
        <v>150</v>
      </c>
      <c r="C19" s="34" t="n">
        <v>155.83</v>
      </c>
      <c r="D19" s="69" t="n">
        <v>0.9616</v>
      </c>
      <c r="E19" s="23" t="n">
        <v>0.23</v>
      </c>
      <c r="F19" s="24" t="n">
        <f aca="false">IF(G19="",($F$1*C19-B19)/B19,H19/B19)</f>
        <v>0.230666666666667</v>
      </c>
      <c r="G19" s="25" t="n">
        <v>184.6</v>
      </c>
      <c r="H19" s="26" t="n">
        <f aca="false">IF(G19="",$F$1*C19-B19,G19-B19)</f>
        <v>34.6</v>
      </c>
      <c r="I19" s="27" t="s">
        <v>26</v>
      </c>
      <c r="J19" s="20" t="s">
        <v>815</v>
      </c>
      <c r="K19" s="76" t="n">
        <f aca="false">D19*C19</f>
        <v>149.846128</v>
      </c>
      <c r="L19" s="76" t="n">
        <f aca="false">B19-K19</f>
        <v>0.153871999999978</v>
      </c>
      <c r="M19" s="46" t="n">
        <f aca="false">K19/150</f>
        <v>0.998974186666667</v>
      </c>
      <c r="N19" s="51" t="n">
        <f aca="false">N18+C19-P19</f>
        <v>2881.2</v>
      </c>
      <c r="O19" s="76" t="n">
        <f aca="false">N19*D19</f>
        <v>2770.56192</v>
      </c>
      <c r="P19" s="76"/>
      <c r="Q19" s="76"/>
      <c r="R19" s="51" t="n">
        <f aca="false">R18+Q19</f>
        <v>0</v>
      </c>
      <c r="S19" s="51" t="n">
        <f aca="false">R19+O19</f>
        <v>2770.56192</v>
      </c>
      <c r="T19" s="0" t="n">
        <f aca="false">T18+B19</f>
        <v>2700</v>
      </c>
      <c r="U19" s="51" t="n">
        <f aca="false">S19-T19</f>
        <v>70.5619200000006</v>
      </c>
      <c r="V19" s="54" t="n">
        <f aca="false">S19/T19-1</f>
        <v>0.0261340444444447</v>
      </c>
      <c r="W19" s="54" t="n">
        <f aca="false">O19/(T19-R19)-1</f>
        <v>0.0261340444444447</v>
      </c>
      <c r="X19" s="46" t="n">
        <f aca="false">R19/S19</f>
        <v>0</v>
      </c>
    </row>
    <row r="20" customFormat="false" ht="16" hidden="false" customHeight="false" outlineLevel="0" collapsed="false">
      <c r="A20" s="85" t="s">
        <v>63</v>
      </c>
      <c r="B20" s="20" t="n">
        <v>105</v>
      </c>
      <c r="C20" s="34" t="n">
        <v>104.62</v>
      </c>
      <c r="D20" s="69" t="n">
        <v>1.0027</v>
      </c>
      <c r="E20" s="23" t="n">
        <f aca="false">10%*M20+13%</f>
        <v>0.199934982666667</v>
      </c>
      <c r="F20" s="24" t="n">
        <f aca="false">IF(G20="",($F$1*C20-B20)/B20,H20/B20)</f>
        <v>0.20447619047619</v>
      </c>
      <c r="G20" s="25" t="n">
        <v>126.47</v>
      </c>
      <c r="H20" s="26" t="n">
        <f aca="false">IF(G20="",$F$1*C20-B20,G20-B20)</f>
        <v>21.47</v>
      </c>
      <c r="I20" s="27" t="s">
        <v>26</v>
      </c>
      <c r="J20" s="20" t="s">
        <v>816</v>
      </c>
      <c r="K20" s="76" t="n">
        <f aca="false">D20*C20</f>
        <v>104.902474</v>
      </c>
      <c r="L20" s="76" t="n">
        <f aca="false">B20-K20</f>
        <v>0.097526000000002</v>
      </c>
      <c r="M20" s="46" t="n">
        <f aca="false">K20/150</f>
        <v>0.699349826666667</v>
      </c>
      <c r="N20" s="51" t="n">
        <f aca="false">N19+C20-P20</f>
        <v>2985.82</v>
      </c>
      <c r="O20" s="76" t="n">
        <f aca="false">N20*D20</f>
        <v>2993.881714</v>
      </c>
      <c r="P20" s="76"/>
      <c r="Q20" s="76"/>
      <c r="R20" s="51" t="n">
        <f aca="false">R19+Q20</f>
        <v>0</v>
      </c>
      <c r="S20" s="51" t="n">
        <f aca="false">R20+O20</f>
        <v>2993.881714</v>
      </c>
      <c r="T20" s="0" t="n">
        <f aca="false">T19+B20</f>
        <v>2805</v>
      </c>
      <c r="U20" s="51" t="n">
        <f aca="false">S20-T20</f>
        <v>188.881714</v>
      </c>
      <c r="V20" s="54" t="n">
        <f aca="false">S20/T20-1</f>
        <v>0.0673375094474153</v>
      </c>
      <c r="W20" s="54" t="n">
        <f aca="false">O20/(T20-R20)-1</f>
        <v>0.0673375094474153</v>
      </c>
      <c r="X20" s="46" t="n">
        <f aca="false">R20/S20</f>
        <v>0</v>
      </c>
    </row>
    <row r="21" customFormat="false" ht="16" hidden="false" customHeight="false" outlineLevel="0" collapsed="false">
      <c r="A21" s="85" t="s">
        <v>65</v>
      </c>
      <c r="B21" s="20" t="n">
        <v>90</v>
      </c>
      <c r="C21" s="34" t="n">
        <v>87.89</v>
      </c>
      <c r="D21" s="69" t="n">
        <v>1.023</v>
      </c>
      <c r="E21" s="23" t="n">
        <f aca="false">10%*M21+13%</f>
        <v>0.18994098</v>
      </c>
      <c r="F21" s="24" t="n">
        <f aca="false">IF(G21="",($F$1*C21-B21)/B21,H21/B21)</f>
        <v>0.197666666666667</v>
      </c>
      <c r="G21" s="25" t="n">
        <v>107.79</v>
      </c>
      <c r="H21" s="26" t="n">
        <f aca="false">IF(G21="",$F$1*C21-B21,G21-B21)</f>
        <v>17.79</v>
      </c>
      <c r="I21" s="27" t="s">
        <v>26</v>
      </c>
      <c r="J21" s="20" t="s">
        <v>817</v>
      </c>
      <c r="K21" s="76" t="n">
        <f aca="false">D21*C21</f>
        <v>89.91147</v>
      </c>
      <c r="L21" s="76" t="n">
        <f aca="false">B21-K21</f>
        <v>0.0885300000000058</v>
      </c>
      <c r="M21" s="46" t="n">
        <f aca="false">K21/150</f>
        <v>0.5994098</v>
      </c>
      <c r="N21" s="51" t="n">
        <f aca="false">N20+C21-P21</f>
        <v>3073.71</v>
      </c>
      <c r="O21" s="76" t="n">
        <f aca="false">N21*D21</f>
        <v>3144.40533</v>
      </c>
      <c r="P21" s="76"/>
      <c r="Q21" s="76"/>
      <c r="R21" s="51" t="n">
        <f aca="false">R20+Q21</f>
        <v>0</v>
      </c>
      <c r="S21" s="51" t="n">
        <f aca="false">R21+O21</f>
        <v>3144.40533</v>
      </c>
      <c r="T21" s="0" t="n">
        <f aca="false">T20+B21</f>
        <v>2895</v>
      </c>
      <c r="U21" s="51" t="n">
        <f aca="false">S21-T21</f>
        <v>249.40533</v>
      </c>
      <c r="V21" s="54" t="n">
        <f aca="false">S21/T21-1</f>
        <v>0.0861503730569946</v>
      </c>
      <c r="W21" s="54" t="n">
        <f aca="false">O21/(T21-R21)-1</f>
        <v>0.0861503730569946</v>
      </c>
      <c r="X21" s="46" t="n">
        <f aca="false">R21/S21</f>
        <v>0</v>
      </c>
    </row>
    <row r="22" customFormat="false" ht="16" hidden="false" customHeight="false" outlineLevel="0" collapsed="false">
      <c r="A22" s="85" t="s">
        <v>67</v>
      </c>
      <c r="B22" s="20" t="n">
        <v>90</v>
      </c>
      <c r="C22" s="34" t="n">
        <v>89.46</v>
      </c>
      <c r="D22" s="69" t="n">
        <v>1.005</v>
      </c>
      <c r="E22" s="23" t="n">
        <f aca="false">10%*M22+13%</f>
        <v>0.1899382</v>
      </c>
      <c r="F22" s="24" t="n">
        <f aca="false">IF(G22="",($F$1*C22-B22)/B22,H22/B22)</f>
        <v>0.191111111111111</v>
      </c>
      <c r="G22" s="25" t="n">
        <v>107.2</v>
      </c>
      <c r="H22" s="26" t="n">
        <f aca="false">IF(G22="",$F$1*C22-B22,G22-B22)</f>
        <v>17.2</v>
      </c>
      <c r="I22" s="27" t="s">
        <v>26</v>
      </c>
      <c r="J22" s="20" t="s">
        <v>818</v>
      </c>
      <c r="K22" s="76" t="n">
        <f aca="false">D22*C22</f>
        <v>89.9073</v>
      </c>
      <c r="L22" s="76" t="n">
        <f aca="false">B22-K22</f>
        <v>0.092700000000022</v>
      </c>
      <c r="M22" s="46" t="n">
        <f aca="false">K22/150</f>
        <v>0.599382</v>
      </c>
      <c r="N22" s="51" t="n">
        <f aca="false">N21+C22-P22</f>
        <v>3163.17</v>
      </c>
      <c r="O22" s="76" t="n">
        <f aca="false">N22*D22</f>
        <v>3178.98585</v>
      </c>
      <c r="P22" s="76"/>
      <c r="Q22" s="76"/>
      <c r="R22" s="51" t="n">
        <f aca="false">R21+Q22</f>
        <v>0</v>
      </c>
      <c r="S22" s="51" t="n">
        <f aca="false">R22+O22</f>
        <v>3178.98585</v>
      </c>
      <c r="T22" s="0" t="n">
        <f aca="false">T21+B22</f>
        <v>2985</v>
      </c>
      <c r="U22" s="51" t="n">
        <f aca="false">S22-T22</f>
        <v>193.98585</v>
      </c>
      <c r="V22" s="54" t="n">
        <f aca="false">S22/T22-1</f>
        <v>0.0649868844221104</v>
      </c>
      <c r="W22" s="54" t="n">
        <f aca="false">O22/(T22-R22)-1</f>
        <v>0.0649868844221104</v>
      </c>
      <c r="X22" s="46" t="n">
        <f aca="false">R22/S22</f>
        <v>0</v>
      </c>
    </row>
    <row r="23" customFormat="false" ht="16" hidden="false" customHeight="false" outlineLevel="0" collapsed="false">
      <c r="A23" s="88" t="s">
        <v>69</v>
      </c>
      <c r="B23" s="0" t="n">
        <v>270</v>
      </c>
      <c r="C23" s="76" t="n">
        <v>256.091683222998</v>
      </c>
      <c r="D23" s="77" t="n">
        <v>1.05286054024304</v>
      </c>
      <c r="E23" s="46" t="n">
        <f aca="false">10%*M23+13%</f>
        <v>0.30975255196661</v>
      </c>
      <c r="F23" s="42" t="n">
        <f aca="false">IF(G23="",($F$1*C23-B23)/B23,H23/B23)</f>
        <v>0.261678359345303</v>
      </c>
      <c r="H23" s="4" t="n">
        <f aca="false">IF(G23="",$F$1*C23-B23,G23-B23)</f>
        <v>70.6531570232319</v>
      </c>
      <c r="I23" s="0" t="s">
        <v>95</v>
      </c>
      <c r="J23" s="58" t="s">
        <v>819</v>
      </c>
      <c r="K23" s="76" t="n">
        <f aca="false">D23*C23</f>
        <v>269.628827949915</v>
      </c>
      <c r="L23" s="76" t="n">
        <v>0.371172050085452</v>
      </c>
      <c r="M23" s="46" t="n">
        <f aca="false">K23/150</f>
        <v>1.7975255196661</v>
      </c>
      <c r="N23" s="51" t="n">
        <f aca="false">N22+C23-P23</f>
        <v>3419.261683223</v>
      </c>
      <c r="O23" s="76" t="n">
        <f aca="false">N23*D23</f>
        <v>3600.00570303048</v>
      </c>
      <c r="P23" s="76"/>
      <c r="Q23" s="76"/>
      <c r="R23" s="51" t="n">
        <f aca="false">R22+Q23</f>
        <v>0</v>
      </c>
      <c r="S23" s="51" t="n">
        <f aca="false">R23+O23</f>
        <v>3600.00570303048</v>
      </c>
      <c r="T23" s="0" t="n">
        <f aca="false">T22+B23</f>
        <v>3255</v>
      </c>
      <c r="U23" s="51" t="n">
        <f aca="false">S23-T23</f>
        <v>345.005703030484</v>
      </c>
      <c r="V23" s="54" t="n">
        <f aca="false">S23/T23-1</f>
        <v>0.105992535493236</v>
      </c>
      <c r="W23" s="54" t="n">
        <f aca="false">O23/(T23-R23)-1</f>
        <v>0.105992535493236</v>
      </c>
      <c r="X23" s="46" t="n">
        <f aca="false">R23/S23</f>
        <v>0</v>
      </c>
    </row>
    <row r="24" customFormat="false" ht="16" hidden="false" customHeight="false" outlineLevel="0" collapsed="false">
      <c r="A24" s="88" t="s">
        <v>71</v>
      </c>
      <c r="B24" s="0" t="n">
        <v>270</v>
      </c>
      <c r="C24" s="76" t="n">
        <v>255.297558029086</v>
      </c>
      <c r="D24" s="77" t="n">
        <v>1.0561400626551</v>
      </c>
      <c r="E24" s="46" t="n">
        <f aca="false">10%*M24+13%</f>
        <v>0.309753319288356</v>
      </c>
      <c r="F24" s="24" t="n">
        <f aca="false">IF(G24="",($F$1*C24-B24)/B24,H24/B24)</f>
        <v>0.257765969223296</v>
      </c>
      <c r="H24" s="4" t="n">
        <f aca="false">IF(G24="",$F$1*C24-B24,G24-B24)</f>
        <v>69.5968116902899</v>
      </c>
      <c r="I24" s="0" t="s">
        <v>95</v>
      </c>
      <c r="J24" s="58" t="s">
        <v>820</v>
      </c>
      <c r="K24" s="76" t="n">
        <f aca="false">D24*C24</f>
        <v>269.629978932533</v>
      </c>
      <c r="L24" s="76" t="n">
        <v>0.370021067466496</v>
      </c>
      <c r="M24" s="46" t="n">
        <f aca="false">K24/150</f>
        <v>1.79753319288356</v>
      </c>
      <c r="N24" s="51" t="n">
        <f aca="false">N23+C24-P24</f>
        <v>3674.55924125208</v>
      </c>
      <c r="O24" s="76" t="n">
        <f aca="false">N24*D24</f>
        <v>3880.84922728586</v>
      </c>
      <c r="P24" s="76"/>
      <c r="Q24" s="76"/>
      <c r="R24" s="51" t="n">
        <f aca="false">R23+Q24</f>
        <v>0</v>
      </c>
      <c r="S24" s="51" t="n">
        <f aca="false">R24+O24</f>
        <v>3880.84922728586</v>
      </c>
      <c r="T24" s="0" t="n">
        <f aca="false">T23+B24</f>
        <v>3525</v>
      </c>
      <c r="U24" s="51" t="n">
        <f aca="false">S24-T24</f>
        <v>355.849227285864</v>
      </c>
      <c r="V24" s="54" t="n">
        <f aca="false">S24/T24-1</f>
        <v>0.100950135400245</v>
      </c>
      <c r="W24" s="54" t="n">
        <f aca="false">O24/(T24-R24)-1</f>
        <v>0.100950135400245</v>
      </c>
      <c r="X24" s="46" t="n">
        <f aca="false">R24/S24</f>
        <v>0</v>
      </c>
    </row>
    <row r="25" customFormat="false" ht="16" hidden="false" customHeight="false" outlineLevel="0" collapsed="false">
      <c r="A25" s="88" t="s">
        <v>73</v>
      </c>
      <c r="B25" s="0" t="n">
        <v>255</v>
      </c>
      <c r="C25" s="76" t="n">
        <v>242.929286330798</v>
      </c>
      <c r="D25" s="77" t="n">
        <v>1.04823880645385</v>
      </c>
      <c r="E25" s="46" t="n">
        <f aca="false">10%*M25+13%</f>
        <v>0.299765270104054</v>
      </c>
      <c r="F25" s="24" t="n">
        <f aca="false">IF(G25="",($F$1*C25-B25)/B25,H25/B25)</f>
        <v>0.267233477165598</v>
      </c>
      <c r="H25" s="4" t="n">
        <f aca="false">IF(G25="",$F$1*C25-B25,G25-B25)</f>
        <v>68.1445366772275</v>
      </c>
      <c r="I25" s="0" t="s">
        <v>95</v>
      </c>
      <c r="J25" s="58" t="s">
        <v>821</v>
      </c>
      <c r="K25" s="76" t="n">
        <f aca="false">D25*C25</f>
        <v>254.647905156082</v>
      </c>
      <c r="L25" s="76" t="n">
        <v>0.352094843918386</v>
      </c>
      <c r="M25" s="46" t="n">
        <f aca="false">K25/150</f>
        <v>1.69765270104054</v>
      </c>
      <c r="N25" s="51" t="n">
        <f aca="false">N24+C25-P25</f>
        <v>3917.48852758288</v>
      </c>
      <c r="O25" s="76" t="n">
        <f aca="false">N25*D25</f>
        <v>4106.46349845014</v>
      </c>
      <c r="P25" s="76"/>
      <c r="Q25" s="76"/>
      <c r="R25" s="51" t="n">
        <f aca="false">R24+Q25</f>
        <v>0</v>
      </c>
      <c r="S25" s="51" t="n">
        <f aca="false">R25+O25</f>
        <v>4106.46349845014</v>
      </c>
      <c r="T25" s="0" t="n">
        <f aca="false">T24+B25</f>
        <v>3780</v>
      </c>
      <c r="U25" s="51" t="n">
        <f aca="false">S25-T25</f>
        <v>326.463498450136</v>
      </c>
      <c r="V25" s="54" t="n">
        <f aca="false">S25/T25-1</f>
        <v>0.0863660048809884</v>
      </c>
      <c r="W25" s="54" t="n">
        <f aca="false">O25/(T25-R25)-1</f>
        <v>0.0863660048809884</v>
      </c>
      <c r="X25" s="46" t="n">
        <f aca="false">R25/S25</f>
        <v>0</v>
      </c>
    </row>
    <row r="26" customFormat="false" ht="16" hidden="false" customHeight="false" outlineLevel="0" collapsed="false">
      <c r="A26" s="88" t="s">
        <v>75</v>
      </c>
      <c r="B26" s="0" t="n">
        <v>270</v>
      </c>
      <c r="C26" s="76" t="n">
        <v>254.713373978392</v>
      </c>
      <c r="D26" s="77" t="n">
        <v>1.0585656395697</v>
      </c>
      <c r="E26" s="46" t="n">
        <f aca="false">10%*M26+13%</f>
        <v>0.309753883754927</v>
      </c>
      <c r="F26" s="24" t="n">
        <f aca="false">IF(G26="",($F$1*C26-B26)/B26,H26/B26)</f>
        <v>0.254887889133543</v>
      </c>
      <c r="H26" s="4" t="n">
        <f aca="false">IF(G26="",$F$1*C26-B26,G26-B26)</f>
        <v>68.8197300660567</v>
      </c>
      <c r="I26" s="0" t="s">
        <v>95</v>
      </c>
      <c r="J26" s="58" t="s">
        <v>822</v>
      </c>
      <c r="K26" s="76" t="n">
        <f aca="false">D26*C26</f>
        <v>269.630825632391</v>
      </c>
      <c r="L26" s="76" t="n">
        <v>0.369174367608873</v>
      </c>
      <c r="M26" s="46" t="n">
        <f aca="false">K26/150</f>
        <v>1.79753883754927</v>
      </c>
      <c r="N26" s="51" t="n">
        <f aca="false">N25+C26-P26</f>
        <v>4172.20190156127</v>
      </c>
      <c r="O26" s="76" t="n">
        <f aca="false">N26*D26</f>
        <v>4416.54957434011</v>
      </c>
      <c r="P26" s="76"/>
      <c r="Q26" s="76"/>
      <c r="R26" s="51" t="n">
        <f aca="false">R25+Q26</f>
        <v>0</v>
      </c>
      <c r="S26" s="51" t="n">
        <f aca="false">R26+O26</f>
        <v>4416.54957434011</v>
      </c>
      <c r="T26" s="0" t="n">
        <f aca="false">T25+B26</f>
        <v>4050</v>
      </c>
      <c r="U26" s="51" t="n">
        <f aca="false">S26-T26</f>
        <v>366.549574340107</v>
      </c>
      <c r="V26" s="54" t="n">
        <f aca="false">S26/T26-1</f>
        <v>0.0905060677382981</v>
      </c>
      <c r="W26" s="54" t="n">
        <f aca="false">O26/(T26-R26)-1</f>
        <v>0.0905060677382981</v>
      </c>
      <c r="X26" s="46" t="n">
        <f aca="false">R26/S26</f>
        <v>0</v>
      </c>
    </row>
    <row r="27" customFormat="false" ht="16" hidden="false" customHeight="false" outlineLevel="0" collapsed="false">
      <c r="A27" s="88" t="s">
        <v>77</v>
      </c>
      <c r="B27" s="0" t="n">
        <v>255</v>
      </c>
      <c r="C27" s="76" t="n">
        <v>237.425177228165</v>
      </c>
      <c r="D27" s="77" t="n">
        <v>1.07257320234231</v>
      </c>
      <c r="E27" s="46" t="n">
        <f aca="false">10%*M27+13%</f>
        <v>0.299770588437535</v>
      </c>
      <c r="F27" s="24" t="n">
        <f aca="false">IF(G27="",($F$1*C27-B27)/B27,H27/B27)</f>
        <v>0.238521453917276</v>
      </c>
      <c r="H27" s="4" t="n">
        <f aca="false">IF(G27="",$F$1*C27-B27,G27-B27)</f>
        <v>60.8229707489053</v>
      </c>
      <c r="I27" s="0" t="s">
        <v>95</v>
      </c>
      <c r="J27" s="58" t="s">
        <v>823</v>
      </c>
      <c r="K27" s="76" t="n">
        <f aca="false">D27*C27</f>
        <v>254.655882656303</v>
      </c>
      <c r="L27" s="76" t="n">
        <v>0.344117343697344</v>
      </c>
      <c r="M27" s="46" t="n">
        <f aca="false">K27/150</f>
        <v>1.69770588437535</v>
      </c>
      <c r="N27" s="51" t="n">
        <f aca="false">N26+C27-P27</f>
        <v>4409.62707878944</v>
      </c>
      <c r="O27" s="76" t="n">
        <f aca="false">N27*D27</f>
        <v>4729.64783703254</v>
      </c>
      <c r="P27" s="76"/>
      <c r="Q27" s="76"/>
      <c r="R27" s="51" t="n">
        <f aca="false">R26+Q27</f>
        <v>0</v>
      </c>
      <c r="S27" s="51" t="n">
        <f aca="false">R27+O27</f>
        <v>4729.64783703254</v>
      </c>
      <c r="T27" s="0" t="n">
        <f aca="false">T26+B27</f>
        <v>4305</v>
      </c>
      <c r="U27" s="51" t="n">
        <f aca="false">S27-T27</f>
        <v>424.647837032537</v>
      </c>
      <c r="V27" s="54" t="n">
        <f aca="false">S27/T27-1</f>
        <v>0.0986406125511119</v>
      </c>
      <c r="W27" s="54" t="n">
        <f aca="false">O27/(T27-R27)-1</f>
        <v>0.0986406125511119</v>
      </c>
      <c r="X27" s="46" t="n">
        <f aca="false">R27/S27</f>
        <v>0</v>
      </c>
    </row>
    <row r="28" customFormat="false" ht="16" hidden="false" customHeight="false" outlineLevel="0" collapsed="false">
      <c r="A28" s="88" t="s">
        <v>79</v>
      </c>
      <c r="B28" s="0" t="n">
        <v>255</v>
      </c>
      <c r="C28" s="76" t="n">
        <v>233.463679134396</v>
      </c>
      <c r="D28" s="77" t="n">
        <v>1.09079761478921</v>
      </c>
      <c r="E28" s="46" t="n">
        <f aca="false">10%*M28+13%</f>
        <v>0.299774416226475</v>
      </c>
      <c r="F28" s="24" t="n">
        <f aca="false">IF(G28="",($F$1*C28-B28)/B28,H28/B28)</f>
        <v>0.21785641562578</v>
      </c>
      <c r="H28" s="4" t="n">
        <f aca="false">IF(G28="",$F$1*C28-B28,G28-B28)</f>
        <v>55.5533859845738</v>
      </c>
      <c r="I28" s="0" t="s">
        <v>95</v>
      </c>
      <c r="J28" s="58" t="s">
        <v>824</v>
      </c>
      <c r="K28" s="76" t="n">
        <f aca="false">D28*C28</f>
        <v>254.661624339712</v>
      </c>
      <c r="L28" s="76" t="n">
        <v>0.338375660287839</v>
      </c>
      <c r="M28" s="46" t="n">
        <f aca="false">K28/150</f>
        <v>1.69774416226475</v>
      </c>
      <c r="N28" s="51" t="n">
        <f aca="false">N27+C28-P28</f>
        <v>4643.09075792384</v>
      </c>
      <c r="O28" s="76" t="n">
        <f aca="false">N28*D28</f>
        <v>5064.67232399313</v>
      </c>
      <c r="P28" s="76"/>
      <c r="Q28" s="76"/>
      <c r="R28" s="51" t="n">
        <f aca="false">R27+Q28</f>
        <v>0</v>
      </c>
      <c r="S28" s="51" t="n">
        <f aca="false">R28+O28</f>
        <v>5064.67232399313</v>
      </c>
      <c r="T28" s="0" t="n">
        <f aca="false">T27+B28</f>
        <v>4560</v>
      </c>
      <c r="U28" s="51" t="n">
        <f aca="false">S28-T28</f>
        <v>504.672323993131</v>
      </c>
      <c r="V28" s="54" t="n">
        <f aca="false">S28/T28-1</f>
        <v>0.110673755261651</v>
      </c>
      <c r="W28" s="54" t="n">
        <f aca="false">O28/(T28-R28)-1</f>
        <v>0.110673755261651</v>
      </c>
      <c r="X28" s="46" t="n">
        <f aca="false">R28/S28</f>
        <v>0</v>
      </c>
    </row>
    <row r="29" customFormat="false" ht="16" hidden="false" customHeight="false" outlineLevel="0" collapsed="false">
      <c r="A29" s="88" t="s">
        <v>82</v>
      </c>
      <c r="B29" s="0" t="n">
        <v>105</v>
      </c>
      <c r="C29" s="76" t="n">
        <v>93.7250286332244</v>
      </c>
      <c r="D29" s="77" t="n">
        <v>1.11884903233222</v>
      </c>
      <c r="E29" s="46" t="n">
        <f aca="false">10%*M29+13%</f>
        <v>0.199909438394395</v>
      </c>
      <c r="F29" s="24" t="n">
        <f aca="false">IF(G29="",($F$1*C29-B29)/B29,H29/B29)</f>
        <v>0.187362219884905</v>
      </c>
      <c r="H29" s="4" t="n">
        <f aca="false">IF(G29="",$F$1*C29-B29,G29-B29)</f>
        <v>19.6730330879151</v>
      </c>
      <c r="I29" s="0" t="s">
        <v>95</v>
      </c>
      <c r="J29" s="58" t="s">
        <v>825</v>
      </c>
      <c r="K29" s="76" t="n">
        <f aca="false">D29*C29</f>
        <v>104.864157591593</v>
      </c>
      <c r="L29" s="76" t="n">
        <v>0.135842408407379</v>
      </c>
      <c r="M29" s="46" t="n">
        <f aca="false">K29/150</f>
        <v>0.699094383943951</v>
      </c>
      <c r="N29" s="51" t="n">
        <f aca="false">N28+C29-P29</f>
        <v>4736.81578655706</v>
      </c>
      <c r="O29" s="76" t="n">
        <f aca="false">N29*D29</f>
        <v>5299.78175912534</v>
      </c>
      <c r="P29" s="76"/>
      <c r="Q29" s="76"/>
      <c r="R29" s="51" t="n">
        <f aca="false">R28+Q29</f>
        <v>0</v>
      </c>
      <c r="S29" s="51" t="n">
        <f aca="false">R29+O29</f>
        <v>5299.78175912534</v>
      </c>
      <c r="T29" s="0" t="n">
        <f aca="false">T28+B29</f>
        <v>4665</v>
      </c>
      <c r="U29" s="51" t="n">
        <f aca="false">S29-T29</f>
        <v>634.781759125344</v>
      </c>
      <c r="V29" s="54" t="n">
        <f aca="false">S29/T29-1</f>
        <v>0.136073260262668</v>
      </c>
      <c r="W29" s="54" t="n">
        <f aca="false">O29/(T29-R29)-1</f>
        <v>0.136073260262668</v>
      </c>
      <c r="X29" s="46" t="n">
        <f aca="false">R29/S29</f>
        <v>0</v>
      </c>
    </row>
    <row r="30" customFormat="false" ht="16" hidden="false" customHeight="false" outlineLevel="0" collapsed="false">
      <c r="A30" s="88" t="s">
        <v>84</v>
      </c>
      <c r="B30" s="0" t="n">
        <v>90</v>
      </c>
      <c r="C30" s="76" t="n">
        <v>79.2847291301312</v>
      </c>
      <c r="D30" s="77" t="n">
        <v>1.13369986805616</v>
      </c>
      <c r="E30" s="46" t="n">
        <f aca="false">10%*M30+13%</f>
        <v>0.189923391302466</v>
      </c>
      <c r="F30" s="24" t="n">
        <f aca="false">IF(G30="",($F$1*C30-B30)/B30,H30/B30)</f>
        <v>0.171828296543339</v>
      </c>
      <c r="H30" s="4" t="n">
        <f aca="false">IF(G30="",$F$1*C30-B30,G30-B30)</f>
        <v>15.4645466889005</v>
      </c>
      <c r="I30" s="0" t="s">
        <v>95</v>
      </c>
      <c r="J30" s="58" t="s">
        <v>826</v>
      </c>
      <c r="K30" s="76" t="n">
        <f aca="false">D30*C30</f>
        <v>89.8850869536982</v>
      </c>
      <c r="L30" s="76" t="n">
        <v>0.114913046301762</v>
      </c>
      <c r="M30" s="46" t="n">
        <f aca="false">K30/150</f>
        <v>0.599233913024655</v>
      </c>
      <c r="N30" s="51" t="n">
        <f aca="false">N29+C30-P30</f>
        <v>4816.10051568719</v>
      </c>
      <c r="O30" s="76" t="n">
        <f aca="false">N30*D30</f>
        <v>5460.01251917978</v>
      </c>
      <c r="P30" s="76"/>
      <c r="Q30" s="76"/>
      <c r="R30" s="51" t="n">
        <f aca="false">R29+Q30</f>
        <v>0</v>
      </c>
      <c r="S30" s="51" t="n">
        <f aca="false">R30+O30</f>
        <v>5460.01251917978</v>
      </c>
      <c r="T30" s="0" t="n">
        <f aca="false">T29+B30</f>
        <v>4755</v>
      </c>
      <c r="U30" s="51" t="n">
        <f aca="false">S30-T30</f>
        <v>705.01251917978</v>
      </c>
      <c r="V30" s="54" t="n">
        <f aca="false">S30/T30-1</f>
        <v>0.148267617072509</v>
      </c>
      <c r="W30" s="54" t="n">
        <f aca="false">O30/(T30-R30)-1</f>
        <v>0.148267617072509</v>
      </c>
      <c r="X30" s="46" t="n">
        <f aca="false">R30/S30</f>
        <v>0</v>
      </c>
    </row>
    <row r="31" customFormat="false" ht="16" hidden="false" customHeight="false" outlineLevel="0" collapsed="false">
      <c r="A31" s="88" t="s">
        <v>86</v>
      </c>
      <c r="B31" s="0" t="n">
        <v>90</v>
      </c>
      <c r="C31" s="76" t="n">
        <v>79.4307751428047</v>
      </c>
      <c r="D31" s="77" t="n">
        <v>1.13161271707514</v>
      </c>
      <c r="E31" s="46" t="n">
        <f aca="false">10%*M31+13%</f>
        <v>0.189923250185823</v>
      </c>
      <c r="F31" s="24" t="n">
        <f aca="false">IF(G31="",($F$1*C31-B31)/B31,H31/B31)</f>
        <v>0.173986856610653</v>
      </c>
      <c r="H31" s="4" t="n">
        <f aca="false">IF(G31="",$F$1*C31-B31,G31-B31)</f>
        <v>15.6588170949588</v>
      </c>
      <c r="I31" s="0" t="s">
        <v>95</v>
      </c>
      <c r="J31" s="58" t="s">
        <v>827</v>
      </c>
      <c r="K31" s="76" t="n">
        <f aca="false">D31*C31</f>
        <v>89.8848752787338</v>
      </c>
      <c r="L31" s="76" t="n">
        <v>0.115124721266168</v>
      </c>
      <c r="M31" s="46" t="n">
        <f aca="false">K31/150</f>
        <v>0.599232501858226</v>
      </c>
      <c r="N31" s="51" t="n">
        <f aca="false">N30+C31-P31</f>
        <v>4895.53129083</v>
      </c>
      <c r="O31" s="76" t="n">
        <f aca="false">N31*D31</f>
        <v>5539.84546554251</v>
      </c>
      <c r="P31" s="76"/>
      <c r="Q31" s="76"/>
      <c r="R31" s="51" t="n">
        <f aca="false">R30+Q31</f>
        <v>0</v>
      </c>
      <c r="S31" s="51" t="n">
        <f aca="false">R31+O31</f>
        <v>5539.84546554251</v>
      </c>
      <c r="T31" s="0" t="n">
        <f aca="false">T30+B31</f>
        <v>4845</v>
      </c>
      <c r="U31" s="51" t="n">
        <f aca="false">S31-T31</f>
        <v>694.845465542507</v>
      </c>
      <c r="V31" s="54" t="n">
        <f aca="false">S31/T31-1</f>
        <v>0.143414956768319</v>
      </c>
      <c r="W31" s="54" t="n">
        <f aca="false">O31/(T31-R31)-1</f>
        <v>0.143414956768319</v>
      </c>
      <c r="X31" s="46" t="n">
        <f aca="false">R31/S31</f>
        <v>0</v>
      </c>
    </row>
    <row r="32" customFormat="false" ht="16" hidden="false" customHeight="false" outlineLevel="0" collapsed="false">
      <c r="A32" s="88" t="s">
        <v>88</v>
      </c>
      <c r="B32" s="0" t="n">
        <v>90</v>
      </c>
      <c r="C32" s="76" t="n">
        <v>79.175194620626</v>
      </c>
      <c r="D32" s="77" t="n">
        <v>1.13527028434364</v>
      </c>
      <c r="E32" s="46" t="n">
        <f aca="false">10%*M32+13%</f>
        <v>0.189923497139948</v>
      </c>
      <c r="F32" s="24" t="n">
        <f aca="false">IF(G32="",($F$1*C32-B32)/B32,H32/B32)</f>
        <v>0.170209376492853</v>
      </c>
      <c r="H32" s="4" t="n">
        <f aca="false">IF(G32="",$F$1*C32-B32,G32-B32)</f>
        <v>15.3188438843568</v>
      </c>
      <c r="I32" s="0" t="s">
        <v>95</v>
      </c>
      <c r="J32" s="58" t="s">
        <v>828</v>
      </c>
      <c r="K32" s="76" t="n">
        <f aca="false">D32*C32</f>
        <v>89.8852457099216</v>
      </c>
      <c r="L32" s="76" t="n">
        <v>0.114754290078458</v>
      </c>
      <c r="M32" s="46" t="n">
        <f aca="false">K32/150</f>
        <v>0.599234971399477</v>
      </c>
      <c r="N32" s="51" t="n">
        <f aca="false">N31+C32-P32</f>
        <v>4974.70648545062</v>
      </c>
      <c r="O32" s="76" t="n">
        <f aca="false">N32*D32</f>
        <v>5647.6364462637</v>
      </c>
      <c r="P32" s="76"/>
      <c r="Q32" s="76"/>
      <c r="R32" s="51" t="n">
        <f aca="false">R31+Q32</f>
        <v>0</v>
      </c>
      <c r="S32" s="51" t="n">
        <f aca="false">R32+O32</f>
        <v>5647.6364462637</v>
      </c>
      <c r="T32" s="0" t="n">
        <f aca="false">T31+B32</f>
        <v>4935</v>
      </c>
      <c r="U32" s="51" t="n">
        <f aca="false">S32-T32</f>
        <v>712.636446263701</v>
      </c>
      <c r="V32" s="54" t="n">
        <f aca="false">S32/T32-1</f>
        <v>0.144404548381702</v>
      </c>
      <c r="W32" s="54" t="n">
        <f aca="false">O32/(T32-R32)-1</f>
        <v>0.144404548381702</v>
      </c>
      <c r="X32" s="46" t="n">
        <f aca="false">R32/S32</f>
        <v>0</v>
      </c>
    </row>
    <row r="33" customFormat="false" ht="16" hidden="false" customHeight="false" outlineLevel="0" collapsed="false">
      <c r="A33" s="88" t="s">
        <v>90</v>
      </c>
      <c r="B33" s="0" t="n">
        <v>90</v>
      </c>
      <c r="C33" s="76" t="n">
        <v>79.36688001226</v>
      </c>
      <c r="D33" s="77" t="n">
        <v>1.1325249004704</v>
      </c>
      <c r="E33" s="46" t="n">
        <f aca="false">10%*M33+13%</f>
        <v>0.189923311924354</v>
      </c>
      <c r="F33" s="24" t="n">
        <f aca="false">IF(G33="",($F$1*C33-B33)/B33,H33/B33)</f>
        <v>0.173042486581203</v>
      </c>
      <c r="H33" s="4" t="n">
        <f aca="false">IF(G33="",$F$1*C33-B33,G33-B33)</f>
        <v>15.5738237923083</v>
      </c>
      <c r="I33" s="0" t="s">
        <v>95</v>
      </c>
      <c r="J33" s="58" t="s">
        <v>829</v>
      </c>
      <c r="K33" s="76" t="n">
        <f aca="false">D33*C33</f>
        <v>89.8849678865308</v>
      </c>
      <c r="L33" s="76" t="n">
        <v>0.11503211346924</v>
      </c>
      <c r="M33" s="46" t="n">
        <f aca="false">K33/150</f>
        <v>0.599233119243538</v>
      </c>
      <c r="N33" s="51" t="n">
        <f aca="false">N32+C33-P33</f>
        <v>5054.07336546288</v>
      </c>
      <c r="O33" s="76" t="n">
        <f aca="false">N33*D33</f>
        <v>5723.86393519094</v>
      </c>
      <c r="P33" s="76"/>
      <c r="Q33" s="76"/>
      <c r="R33" s="51" t="n">
        <f aca="false">R32+Q33</f>
        <v>0</v>
      </c>
      <c r="S33" s="51" t="n">
        <f aca="false">R33+O33</f>
        <v>5723.86393519094</v>
      </c>
      <c r="T33" s="0" t="n">
        <f aca="false">T32+B33</f>
        <v>5025</v>
      </c>
      <c r="U33" s="51" t="n">
        <f aca="false">S33-T33</f>
        <v>698.863935190936</v>
      </c>
      <c r="V33" s="54" t="n">
        <f aca="false">S33/T33-1</f>
        <v>0.139077400037997</v>
      </c>
      <c r="W33" s="54" t="n">
        <f aca="false">O33/(T33-R33)-1</f>
        <v>0.139077400037997</v>
      </c>
      <c r="X33" s="46" t="n">
        <f aca="false">R33/S33</f>
        <v>0</v>
      </c>
    </row>
    <row r="34" customFormat="false" ht="16" hidden="false" customHeight="false" outlineLevel="0" collapsed="false">
      <c r="A34" s="88" t="s">
        <v>92</v>
      </c>
      <c r="B34" s="0" t="n">
        <v>90</v>
      </c>
      <c r="C34" s="76" t="n">
        <v>77.7238623696831</v>
      </c>
      <c r="D34" s="77" t="n">
        <v>1.1564961710516</v>
      </c>
      <c r="E34" s="46" t="n">
        <f aca="false">10%*M34+13%</f>
        <v>0.189924899486587</v>
      </c>
      <c r="F34" s="24" t="n">
        <f aca="false">IF(G34="",($F$1*C34-B34)/B34,H34/B34)</f>
        <v>0.148758685823916</v>
      </c>
      <c r="H34" s="4" t="n">
        <f aca="false">IF(G34="",$F$1*C34-B34,G34-B34)</f>
        <v>13.3882817241524</v>
      </c>
      <c r="I34" s="0" t="s">
        <v>95</v>
      </c>
      <c r="J34" s="58" t="s">
        <v>830</v>
      </c>
      <c r="K34" s="76" t="n">
        <f aca="false">D34*C34</f>
        <v>89.8873492298803</v>
      </c>
      <c r="L34" s="76" t="n">
        <v>0.112650770119676</v>
      </c>
      <c r="M34" s="46" t="n">
        <f aca="false">K34/150</f>
        <v>0.599248994865869</v>
      </c>
      <c r="N34" s="51" t="n">
        <f aca="false">N33+C34-P34</f>
        <v>5131.79722783257</v>
      </c>
      <c r="O34" s="76" t="n">
        <f aca="false">N34*D34</f>
        <v>5934.9038446016</v>
      </c>
      <c r="P34" s="76"/>
      <c r="Q34" s="76"/>
      <c r="R34" s="51" t="n">
        <f aca="false">R33+Q34</f>
        <v>0</v>
      </c>
      <c r="S34" s="51" t="n">
        <f aca="false">R34+O34</f>
        <v>5934.9038446016</v>
      </c>
      <c r="T34" s="0" t="n">
        <f aca="false">T33+B34</f>
        <v>5115</v>
      </c>
      <c r="U34" s="51" t="n">
        <f aca="false">S34-T34</f>
        <v>819.903844601598</v>
      </c>
      <c r="V34" s="54" t="n">
        <f aca="false">S34/T34-1</f>
        <v>0.160294006764731</v>
      </c>
      <c r="W34" s="54" t="n">
        <f aca="false">O34/(T34-R34)-1</f>
        <v>0.160294006764731</v>
      </c>
      <c r="X34" s="46" t="n">
        <f aca="false">R34/S34</f>
        <v>0</v>
      </c>
    </row>
    <row r="35" customFormat="false" ht="16" hidden="false" customHeight="false" outlineLevel="0" collapsed="false">
      <c r="A35" s="88" t="s">
        <v>94</v>
      </c>
      <c r="B35" s="0" t="n">
        <v>135</v>
      </c>
      <c r="C35" s="76" t="n">
        <v>110.365146202212</v>
      </c>
      <c r="D35" s="77" t="n">
        <v>1.22176288905811</v>
      </c>
      <c r="E35" s="46" t="n">
        <f aca="false">10%*M35+13%</f>
        <v>0.21989335991689</v>
      </c>
      <c r="F35" s="24" t="n">
        <f aca="false">IF(G35="",($F$1*C35-B35)/B35,H35/B35)</f>
        <v>0.0874645739124652</v>
      </c>
      <c r="H35" s="4" t="n">
        <f aca="false">IF(G35="",$F$1*C35-B35,G35-B35)</f>
        <v>11.8077174781828</v>
      </c>
      <c r="I35" s="0" t="s">
        <v>95</v>
      </c>
      <c r="J35" s="58" t="s">
        <v>831</v>
      </c>
      <c r="K35" s="76" t="n">
        <f aca="false">D35*C35</f>
        <v>134.840039875336</v>
      </c>
      <c r="L35" s="76" t="n">
        <v>0.159960124664357</v>
      </c>
      <c r="M35" s="46" t="n">
        <f aca="false">K35/150</f>
        <v>0.898933599168904</v>
      </c>
      <c r="N35" s="51" t="n">
        <f aca="false">N34+C35-P35</f>
        <v>4909.14237403478</v>
      </c>
      <c r="O35" s="76" t="n">
        <f aca="false">N35*D35</f>
        <v>5997.80796969832</v>
      </c>
      <c r="P35" s="76" t="n">
        <v>333.02</v>
      </c>
      <c r="Q35" s="76" t="n">
        <v>371.31</v>
      </c>
      <c r="R35" s="51" t="n">
        <f aca="false">R34+Q35</f>
        <v>371.31</v>
      </c>
      <c r="S35" s="51" t="n">
        <f aca="false">R35+O35</f>
        <v>6369.11796969832</v>
      </c>
      <c r="T35" s="0" t="n">
        <f aca="false">T34+B35</f>
        <v>5250</v>
      </c>
      <c r="U35" s="51" t="n">
        <f aca="false">S35-T35</f>
        <v>1119.11796969832</v>
      </c>
      <c r="V35" s="54" t="n">
        <f aca="false">S35/T35-1</f>
        <v>0.213165327561585</v>
      </c>
      <c r="W35" s="54" t="n">
        <f aca="false">O35/(T35-R35)-1</f>
        <v>0.229389030600083</v>
      </c>
      <c r="X35" s="46" t="n">
        <f aca="false">R35/S35</f>
        <v>0.0582984962386538</v>
      </c>
    </row>
    <row r="36" customFormat="false" ht="16" hidden="false" customHeight="false" outlineLevel="0" collapsed="false">
      <c r="A36" s="88" t="s">
        <v>97</v>
      </c>
      <c r="B36" s="0" t="n">
        <v>135</v>
      </c>
      <c r="C36" s="76" t="n">
        <v>111.624793061521</v>
      </c>
      <c r="D36" s="77" t="n">
        <v>1.20795936530384</v>
      </c>
      <c r="E36" s="46" t="n">
        <f aca="false">10%*M36+13%</f>
        <v>0.219892142785845</v>
      </c>
      <c r="F36" s="24" t="n">
        <f aca="false">IF(G36="",($F$1*C36-B36)/B36,H36/B36)</f>
        <v>0.0998762942995235</v>
      </c>
      <c r="H36" s="4" t="n">
        <f aca="false">IF(G36="",$F$1*C36-B36,G36-B36)</f>
        <v>13.4832997304357</v>
      </c>
      <c r="I36" s="0" t="s">
        <v>95</v>
      </c>
      <c r="J36" s="58" t="s">
        <v>832</v>
      </c>
      <c r="K36" s="76" t="n">
        <f aca="false">D36*C36</f>
        <v>134.838214178768</v>
      </c>
      <c r="L36" s="76" t="n">
        <v>0.161785821232357</v>
      </c>
      <c r="M36" s="46" t="n">
        <f aca="false">K36/150</f>
        <v>0.898921427858451</v>
      </c>
      <c r="N36" s="51" t="n">
        <f aca="false">N35+C36-P36</f>
        <v>5020.7671670963</v>
      </c>
      <c r="O36" s="76" t="n">
        <f aca="false">N36*D36</f>
        <v>6064.882720504</v>
      </c>
      <c r="P36" s="76"/>
      <c r="Q36" s="76"/>
      <c r="R36" s="51" t="n">
        <f aca="false">R35+Q36</f>
        <v>371.31</v>
      </c>
      <c r="S36" s="51" t="n">
        <f aca="false">R36+O36</f>
        <v>6436.192720504</v>
      </c>
      <c r="T36" s="0" t="n">
        <f aca="false">T35+B36</f>
        <v>5385</v>
      </c>
      <c r="U36" s="51" t="n">
        <f aca="false">S36-T36</f>
        <v>1051.192720504</v>
      </c>
      <c r="V36" s="54" t="n">
        <f aca="false">S36/T36-1</f>
        <v>0.195207561839183</v>
      </c>
      <c r="W36" s="54" t="n">
        <f aca="false">O36/(T36-R36)-1</f>
        <v>0.209664482747038</v>
      </c>
      <c r="X36" s="46" t="n">
        <f aca="false">R36/S36</f>
        <v>0.0576909387466141</v>
      </c>
    </row>
    <row r="37" customFormat="false" ht="16" hidden="false" customHeight="false" outlineLevel="0" collapsed="false">
      <c r="A37" s="88" t="s">
        <v>99</v>
      </c>
      <c r="B37" s="0" t="n">
        <v>135</v>
      </c>
      <c r="C37" s="76" t="n">
        <v>111.825606328947</v>
      </c>
      <c r="D37" s="77" t="n">
        <v>1.20578754323094</v>
      </c>
      <c r="E37" s="46" t="n">
        <f aca="false">10%*M37+13%</f>
        <v>0.219891948750461</v>
      </c>
      <c r="F37" s="24" t="n">
        <f aca="false">IF(G37="",($F$1*C37-B37)/B37,H37/B37)</f>
        <v>0.101854974361229</v>
      </c>
      <c r="H37" s="4" t="n">
        <f aca="false">IF(G37="",$F$1*C37-B37,G37-B37)</f>
        <v>13.7504215387659</v>
      </c>
      <c r="I37" s="0" t="s">
        <v>95</v>
      </c>
      <c r="J37" s="58" t="s">
        <v>833</v>
      </c>
      <c r="K37" s="76" t="n">
        <f aca="false">D37*C37</f>
        <v>134.837923125692</v>
      </c>
      <c r="L37" s="76" t="n">
        <v>0.162076874308414</v>
      </c>
      <c r="M37" s="46" t="n">
        <f aca="false">K37/150</f>
        <v>0.898919487504611</v>
      </c>
      <c r="N37" s="51" t="n">
        <f aca="false">N36+C37-P37</f>
        <v>5132.59277342525</v>
      </c>
      <c r="O37" s="76" t="n">
        <f aca="false">N37*D37</f>
        <v>6188.8164306733</v>
      </c>
      <c r="P37" s="76"/>
      <c r="Q37" s="76"/>
      <c r="R37" s="51" t="n">
        <f aca="false">R36+Q37</f>
        <v>371.31</v>
      </c>
      <c r="S37" s="51" t="n">
        <f aca="false">R37+O37</f>
        <v>6560.1264306733</v>
      </c>
      <c r="T37" s="0" t="n">
        <f aca="false">T36+B37</f>
        <v>5520</v>
      </c>
      <c r="U37" s="51" t="n">
        <f aca="false">S37-T37</f>
        <v>1040.1264306733</v>
      </c>
      <c r="V37" s="54" t="n">
        <f aca="false">S37/T37-1</f>
        <v>0.188428701208931</v>
      </c>
      <c r="W37" s="54" t="n">
        <f aca="false">O37/(T37-R37)-1</f>
        <v>0.202017684240709</v>
      </c>
      <c r="X37" s="46" t="n">
        <f aca="false">R37/S37</f>
        <v>0.0566010432762179</v>
      </c>
    </row>
    <row r="38" customFormat="false" ht="16" hidden="false" customHeight="false" outlineLevel="0" collapsed="false">
      <c r="A38" s="88" t="s">
        <v>101</v>
      </c>
      <c r="B38" s="0" t="n">
        <v>135</v>
      </c>
      <c r="C38" s="76" t="n">
        <v>112.09944260271</v>
      </c>
      <c r="D38" s="77" t="n">
        <v>1.2028385075295</v>
      </c>
      <c r="E38" s="46" t="n">
        <f aca="false">10%*M38+13%</f>
        <v>0.219891684156756</v>
      </c>
      <c r="F38" s="24" t="n">
        <f aca="false">IF(G38="",($F$1*C38-B38)/B38,H38/B38)</f>
        <v>0.104553174445371</v>
      </c>
      <c r="H38" s="4" t="n">
        <f aca="false">IF(G38="",$F$1*C38-B38,G38-B38)</f>
        <v>14.1146785501251</v>
      </c>
      <c r="I38" s="0" t="s">
        <v>95</v>
      </c>
      <c r="J38" s="58" t="s">
        <v>834</v>
      </c>
      <c r="K38" s="76" t="n">
        <f aca="false">D38*C38</f>
        <v>134.837526235133</v>
      </c>
      <c r="L38" s="76" t="n">
        <v>0.162473764866675</v>
      </c>
      <c r="M38" s="46" t="n">
        <f aca="false">K38/150</f>
        <v>0.898916841567556</v>
      </c>
      <c r="N38" s="51" t="n">
        <f aca="false">N37+C38-P38</f>
        <v>5244.69221602796</v>
      </c>
      <c r="O38" s="76" t="n">
        <f aca="false">N38*D38</f>
        <v>6308.51775757868</v>
      </c>
      <c r="P38" s="76"/>
      <c r="Q38" s="76"/>
      <c r="R38" s="51" t="n">
        <f aca="false">R37+Q38</f>
        <v>371.31</v>
      </c>
      <c r="S38" s="51" t="n">
        <f aca="false">R38+O38</f>
        <v>6679.82775757868</v>
      </c>
      <c r="T38" s="0" t="n">
        <f aca="false">T37+B38</f>
        <v>5655</v>
      </c>
      <c r="U38" s="51" t="n">
        <f aca="false">S38-T38</f>
        <v>1024.82775757868</v>
      </c>
      <c r="V38" s="54" t="n">
        <f aca="false">S38/T38-1</f>
        <v>0.18122506765317</v>
      </c>
      <c r="W38" s="54" t="n">
        <f aca="false">O38/(T38-R38)-1</f>
        <v>0.19396061418794</v>
      </c>
      <c r="X38" s="46" t="n">
        <f aca="false">R38/S38</f>
        <v>0.0555867626345194</v>
      </c>
    </row>
    <row r="39" customFormat="false" ht="16" hidden="false" customHeight="false" outlineLevel="0" collapsed="false">
      <c r="A39" s="88" t="s">
        <v>103</v>
      </c>
      <c r="B39" s="0" t="n">
        <v>135</v>
      </c>
      <c r="C39" s="76" t="n">
        <v>109.817473654687</v>
      </c>
      <c r="D39" s="77" t="n">
        <v>1.22786319124814</v>
      </c>
      <c r="E39" s="46" t="n">
        <f aca="false">10%*M39+13%</f>
        <v>0.219893889104301</v>
      </c>
      <c r="F39" s="24" t="n">
        <f aca="false">IF(G39="",($F$1*C39-B39)/B39,H39/B39)</f>
        <v>0.0820681737441793</v>
      </c>
      <c r="H39" s="4" t="n">
        <f aca="false">IF(G39="",$F$1*C39-B39,G39-B39)</f>
        <v>11.0792034554642</v>
      </c>
      <c r="I39" s="0" t="s">
        <v>95</v>
      </c>
      <c r="J39" s="58" t="s">
        <v>835</v>
      </c>
      <c r="K39" s="76" t="n">
        <f aca="false">D39*C39</f>
        <v>134.840833656452</v>
      </c>
      <c r="L39" s="76" t="n">
        <v>0.159166343547836</v>
      </c>
      <c r="M39" s="46" t="n">
        <f aca="false">K39/150</f>
        <v>0.898938891043014</v>
      </c>
      <c r="N39" s="51" t="n">
        <f aca="false">N38+C39-P39</f>
        <v>5354.50968968264</v>
      </c>
      <c r="O39" s="76" t="n">
        <f aca="false">N39*D39</f>
        <v>6574.60535514282</v>
      </c>
      <c r="P39" s="76"/>
      <c r="Q39" s="76"/>
      <c r="R39" s="51" t="n">
        <f aca="false">R38+Q39</f>
        <v>371.31</v>
      </c>
      <c r="S39" s="51" t="n">
        <f aca="false">R39+O39</f>
        <v>6945.91535514282</v>
      </c>
      <c r="T39" s="0" t="n">
        <f aca="false">T38+B39</f>
        <v>5790</v>
      </c>
      <c r="U39" s="51" t="n">
        <f aca="false">S39-T39</f>
        <v>1155.91535514282</v>
      </c>
      <c r="V39" s="54" t="n">
        <f aca="false">S39/T39-1</f>
        <v>0.199639957710332</v>
      </c>
      <c r="W39" s="54" t="n">
        <f aca="false">O39/(T39-R39)-1</f>
        <v>0.213320074620032</v>
      </c>
      <c r="X39" s="46" t="n">
        <f aca="false">R39/S39</f>
        <v>0.053457317144684</v>
      </c>
    </row>
    <row r="40" customFormat="false" ht="16" hidden="false" customHeight="false" outlineLevel="0" collapsed="false">
      <c r="A40" s="88" t="s">
        <v>105</v>
      </c>
      <c r="B40" s="0" t="n">
        <v>135</v>
      </c>
      <c r="C40" s="76" t="n">
        <v>108.61259405013</v>
      </c>
      <c r="D40" s="77" t="n">
        <v>1.24150040936019</v>
      </c>
      <c r="E40" s="46" t="n">
        <f aca="false">10%*M40+13%</f>
        <v>0.219895053316606</v>
      </c>
      <c r="F40" s="24" t="n">
        <f aca="false">IF(G40="",($F$1*C40-B40)/B40,H40/B40)</f>
        <v>0.0701960933739494</v>
      </c>
      <c r="H40" s="4" t="n">
        <f aca="false">IF(G40="",$F$1*C40-B40,G40-B40)</f>
        <v>9.47647260548317</v>
      </c>
      <c r="I40" s="0" t="s">
        <v>95</v>
      </c>
      <c r="J40" s="58" t="s">
        <v>836</v>
      </c>
      <c r="K40" s="76" t="n">
        <f aca="false">D40*C40</f>
        <v>134.842579974909</v>
      </c>
      <c r="L40" s="76" t="n">
        <v>0.157420025091488</v>
      </c>
      <c r="M40" s="46" t="n">
        <f aca="false">K40/150</f>
        <v>0.898950533166057</v>
      </c>
      <c r="N40" s="51" t="n">
        <f aca="false">N39+C40-P40</f>
        <v>5300.12228373277</v>
      </c>
      <c r="O40" s="76" t="n">
        <f aca="false">N40*D40</f>
        <v>6580.10398491329</v>
      </c>
      <c r="P40" s="76" t="n">
        <v>163</v>
      </c>
      <c r="Q40" s="76" t="n">
        <v>184.67</v>
      </c>
      <c r="R40" s="51" t="n">
        <f aca="false">R39+Q40</f>
        <v>555.98</v>
      </c>
      <c r="S40" s="51" t="n">
        <f aca="false">R40+O40</f>
        <v>7136.08398491329</v>
      </c>
      <c r="T40" s="0" t="n">
        <f aca="false">T39+B40</f>
        <v>5925</v>
      </c>
      <c r="U40" s="51" t="n">
        <f aca="false">S40-T40</f>
        <v>1211.08398491329</v>
      </c>
      <c r="V40" s="54" t="n">
        <f aca="false">S40/T40-1</f>
        <v>0.204402360322918</v>
      </c>
      <c r="W40" s="54" t="n">
        <f aca="false">O40/(T40-R40)-1</f>
        <v>0.225568909207507</v>
      </c>
      <c r="X40" s="46" t="n">
        <f aca="false">R40/S40</f>
        <v>0.0779110785656982</v>
      </c>
    </row>
    <row r="41" customFormat="false" ht="16" hidden="false" customHeight="false" outlineLevel="0" collapsed="false">
      <c r="A41" s="88" t="s">
        <v>107</v>
      </c>
      <c r="B41" s="0" t="n">
        <v>135</v>
      </c>
      <c r="C41" s="76" t="n">
        <v>108.010154247852</v>
      </c>
      <c r="D41" s="77" t="n">
        <v>1.24843311328591</v>
      </c>
      <c r="E41" s="46" t="n">
        <f aca="false">10%*M41+13%</f>
        <v>0.219895635422758</v>
      </c>
      <c r="F41" s="24" t="n">
        <f aca="false">IF(G41="",($F$1*C41-B41)/B41,H41/B41)</f>
        <v>0.0642600531888347</v>
      </c>
      <c r="H41" s="4" t="n">
        <f aca="false">IF(G41="",$F$1*C41-B41,G41-B41)</f>
        <v>8.67510718049269</v>
      </c>
      <c r="I41" s="0" t="s">
        <v>95</v>
      </c>
      <c r="J41" s="58" t="s">
        <v>837</v>
      </c>
      <c r="K41" s="76" t="n">
        <f aca="false">D41*C41</f>
        <v>134.843453134137</v>
      </c>
      <c r="L41" s="76" t="n">
        <v>0.156546865863315</v>
      </c>
      <c r="M41" s="46" t="n">
        <f aca="false">K41/150</f>
        <v>0.898956354227578</v>
      </c>
      <c r="N41" s="51" t="n">
        <f aca="false">N40+C41-P41</f>
        <v>5083.62243798063</v>
      </c>
      <c r="O41" s="76" t="n">
        <f aca="false">N41*D41</f>
        <v>6346.56258701824</v>
      </c>
      <c r="P41" s="76" t="n">
        <v>324.51</v>
      </c>
      <c r="Q41" s="76" t="n">
        <v>369.7</v>
      </c>
      <c r="R41" s="51" t="n">
        <f aca="false">R40+Q41</f>
        <v>925.68</v>
      </c>
      <c r="S41" s="51" t="n">
        <f aca="false">R41+O41</f>
        <v>7272.24258701824</v>
      </c>
      <c r="T41" s="0" t="n">
        <f aca="false">T40+B41</f>
        <v>6060</v>
      </c>
      <c r="U41" s="51" t="n">
        <f aca="false">S41-T41</f>
        <v>1212.24258701824</v>
      </c>
      <c r="V41" s="54" t="n">
        <f aca="false">S41/T41-1</f>
        <v>0.200040030861095</v>
      </c>
      <c r="W41" s="54" t="n">
        <f aca="false">O41/(T41-R41)-1</f>
        <v>0.236105771946088</v>
      </c>
      <c r="X41" s="46" t="n">
        <f aca="false">R41/S41</f>
        <v>0.127289483116589</v>
      </c>
    </row>
    <row r="42" customFormat="false" ht="16" hidden="false" customHeight="false" outlineLevel="0" collapsed="false">
      <c r="A42" s="88" t="s">
        <v>109</v>
      </c>
      <c r="B42" s="0" t="n">
        <v>135</v>
      </c>
      <c r="C42" s="76" t="n">
        <v>107.133878171811</v>
      </c>
      <c r="D42" s="77" t="n">
        <v>1.25865622980317</v>
      </c>
      <c r="E42" s="46" t="n">
        <f aca="false">10%*M42+13%</f>
        <v>0.219896482122615</v>
      </c>
      <c r="F42" s="24" t="n">
        <f aca="false">IF(G42="",($F$1*C42-B42)/B42,H42/B42)</f>
        <v>0.055625812919577</v>
      </c>
      <c r="H42" s="4" t="n">
        <f aca="false">IF(G42="",$F$1*C42-B42,G42-B42)</f>
        <v>7.5094847441429</v>
      </c>
      <c r="I42" s="0" t="s">
        <v>95</v>
      </c>
      <c r="J42" s="58" t="s">
        <v>838</v>
      </c>
      <c r="K42" s="76" t="n">
        <f aca="false">D42*C42</f>
        <v>134.844723183923</v>
      </c>
      <c r="L42" s="76" t="n">
        <v>0.15527681607688</v>
      </c>
      <c r="M42" s="46" t="n">
        <f aca="false">K42/150</f>
        <v>0.898964821226154</v>
      </c>
      <c r="N42" s="51" t="n">
        <f aca="false">N41+C42-P42</f>
        <v>4707.33631615244</v>
      </c>
      <c r="O42" s="76" t="n">
        <f aca="false">N42*D42</f>
        <v>5924.91818010395</v>
      </c>
      <c r="P42" s="76" t="n">
        <v>483.42</v>
      </c>
      <c r="Q42" s="76" t="n">
        <v>555.23</v>
      </c>
      <c r="R42" s="51" t="n">
        <f aca="false">R41+Q42</f>
        <v>1480.91</v>
      </c>
      <c r="S42" s="51" t="n">
        <f aca="false">R42+O42</f>
        <v>7405.82818010395</v>
      </c>
      <c r="T42" s="0" t="n">
        <f aca="false">T41+B42</f>
        <v>6195</v>
      </c>
      <c r="U42" s="51" t="n">
        <f aca="false">S42-T42</f>
        <v>1210.82818010395</v>
      </c>
      <c r="V42" s="54" t="n">
        <f aca="false">S42/T42-1</f>
        <v>0.1954524907351</v>
      </c>
      <c r="W42" s="54" t="n">
        <f aca="false">O42/(T42-R42)-1</f>
        <v>0.256853004525571</v>
      </c>
      <c r="X42" s="46" t="n">
        <f aca="false">R42/S42</f>
        <v>0.199965481778057</v>
      </c>
    </row>
    <row r="43" customFormat="false" ht="16" hidden="false" customHeight="false" outlineLevel="0" collapsed="false">
      <c r="A43" s="88" t="s">
        <v>111</v>
      </c>
      <c r="B43" s="0" t="n">
        <v>135</v>
      </c>
      <c r="C43" s="76" t="n">
        <v>108.17445601211</v>
      </c>
      <c r="D43" s="77" t="n">
        <v>1.24653471781459</v>
      </c>
      <c r="E43" s="46" t="n">
        <f aca="false">10%*M43+13%</f>
        <v>0.219895476666534</v>
      </c>
      <c r="F43" s="24" t="n">
        <f aca="false">IF(G43="",($F$1*C43-B43)/B43,H43/B43)</f>
        <v>0.0658789732393207</v>
      </c>
      <c r="H43" s="4" t="n">
        <f aca="false">IF(G43="",$F$1*C43-B43,G43-B43)</f>
        <v>8.8936613873083</v>
      </c>
      <c r="I43" s="0" t="s">
        <v>95</v>
      </c>
      <c r="J43" s="58" t="s">
        <v>839</v>
      </c>
      <c r="K43" s="76" t="n">
        <f aca="false">D43*C43</f>
        <v>134.843214999802</v>
      </c>
      <c r="L43" s="76" t="n">
        <v>0.156785000198271</v>
      </c>
      <c r="M43" s="46" t="n">
        <f aca="false">K43/150</f>
        <v>0.898954766665345</v>
      </c>
      <c r="N43" s="51" t="n">
        <f aca="false">N42+C43-P43</f>
        <v>4815.51077216455</v>
      </c>
      <c r="O43" s="76" t="n">
        <f aca="false">N43*D43</f>
        <v>6002.70136151324</v>
      </c>
      <c r="P43" s="76"/>
      <c r="Q43" s="76"/>
      <c r="R43" s="51" t="n">
        <f aca="false">R42+Q43</f>
        <v>1480.91</v>
      </c>
      <c r="S43" s="51" t="n">
        <f aca="false">R43+O43</f>
        <v>7483.61136151324</v>
      </c>
      <c r="T43" s="0" t="n">
        <f aca="false">T42+B43</f>
        <v>6330</v>
      </c>
      <c r="U43" s="51" t="n">
        <f aca="false">S43-T43</f>
        <v>1153.61136151324</v>
      </c>
      <c r="V43" s="54" t="n">
        <f aca="false">S43/T43-1</f>
        <v>0.182245080807779</v>
      </c>
      <c r="W43" s="54" t="n">
        <f aca="false">O43/(T43-R43)-1</f>
        <v>0.237902650087592</v>
      </c>
      <c r="X43" s="46" t="n">
        <f aca="false">R43/S43</f>
        <v>0.197887079975322</v>
      </c>
    </row>
    <row r="44" customFormat="false" ht="16" hidden="false" customHeight="false" outlineLevel="0" collapsed="false">
      <c r="A44" s="88" t="s">
        <v>113</v>
      </c>
      <c r="B44" s="0" t="n">
        <v>135</v>
      </c>
      <c r="C44" s="76" t="n">
        <v>112.44630188281</v>
      </c>
      <c r="D44" s="77" t="n">
        <v>1.19912368169847</v>
      </c>
      <c r="E44" s="46" t="n">
        <f aca="false">10%*M44+13%</f>
        <v>0.219891349004729</v>
      </c>
      <c r="F44" s="24" t="n">
        <f aca="false">IF(G44="",($F$1*C44-B44)/B44,H44/B44)</f>
        <v>0.107970894551953</v>
      </c>
      <c r="H44" s="4" t="n">
        <f aca="false">IF(G44="",$F$1*C44-B44,G44-B44)</f>
        <v>14.5760707645136</v>
      </c>
      <c r="I44" s="0" t="s">
        <v>95</v>
      </c>
      <c r="J44" s="58" t="s">
        <v>840</v>
      </c>
      <c r="K44" s="76" t="n">
        <f aca="false">D44*C44</f>
        <v>134.837023507093</v>
      </c>
      <c r="L44" s="76" t="n">
        <v>0.162976492907139</v>
      </c>
      <c r="M44" s="46" t="n">
        <f aca="false">K44/150</f>
        <v>0.898913490047286</v>
      </c>
      <c r="N44" s="51" t="n">
        <f aca="false">N43+C44-P44</f>
        <v>4927.95707404736</v>
      </c>
      <c r="O44" s="76" t="n">
        <f aca="false">N44*D44</f>
        <v>5909.2300298837</v>
      </c>
      <c r="P44" s="76"/>
      <c r="Q44" s="76"/>
      <c r="R44" s="51" t="n">
        <f aca="false">R43+Q44</f>
        <v>1480.91</v>
      </c>
      <c r="S44" s="51" t="n">
        <f aca="false">R44+O44</f>
        <v>7390.1400298837</v>
      </c>
      <c r="T44" s="0" t="n">
        <f aca="false">T43+B44</f>
        <v>6465</v>
      </c>
      <c r="U44" s="51" t="n">
        <f aca="false">S44-T44</f>
        <v>925.140029883703</v>
      </c>
      <c r="V44" s="54" t="n">
        <f aca="false">S44/T44-1</f>
        <v>0.143099772603821</v>
      </c>
      <c r="W44" s="54" t="n">
        <f aca="false">O44/(T44-R44)-1</f>
        <v>0.185618644503551</v>
      </c>
      <c r="X44" s="46" t="n">
        <f aca="false">R44/S44</f>
        <v>0.200389978269912</v>
      </c>
    </row>
    <row r="45" customFormat="false" ht="16" hidden="false" customHeight="false" outlineLevel="0" collapsed="false">
      <c r="A45" s="88" t="s">
        <v>115</v>
      </c>
      <c r="B45" s="0" t="n">
        <v>135</v>
      </c>
      <c r="C45" s="76" t="n">
        <v>110.337762574836</v>
      </c>
      <c r="D45" s="77" t="n">
        <v>1.22206646589319</v>
      </c>
      <c r="E45" s="46" t="n">
        <f aca="false">10%*M45+13%</f>
        <v>0.219893386376261</v>
      </c>
      <c r="F45" s="24" t="n">
        <f aca="false">IF(G45="",($F$1*C45-B45)/B45,H45/B45)</f>
        <v>0.0871947539040508</v>
      </c>
      <c r="H45" s="4" t="n">
        <f aca="false">IF(G45="",$F$1*C45-B45,G45-B45)</f>
        <v>11.7712917770469</v>
      </c>
      <c r="I45" s="0" t="s">
        <v>95</v>
      </c>
      <c r="J45" s="58" t="s">
        <v>841</v>
      </c>
      <c r="K45" s="76" t="n">
        <f aca="false">D45*C45</f>
        <v>134.840079564391</v>
      </c>
      <c r="L45" s="76" t="n">
        <v>0.159920435608531</v>
      </c>
      <c r="M45" s="46" t="n">
        <f aca="false">K45/150</f>
        <v>0.89893386376261</v>
      </c>
      <c r="N45" s="51" t="n">
        <f aca="false">N44+C45-P45</f>
        <v>5038.29483662219</v>
      </c>
      <c r="O45" s="76" t="n">
        <f aca="false">N45*D45</f>
        <v>6157.13116511878</v>
      </c>
      <c r="P45" s="76"/>
      <c r="Q45" s="76"/>
      <c r="R45" s="51" t="n">
        <f aca="false">R44+Q45</f>
        <v>1480.91</v>
      </c>
      <c r="S45" s="51" t="n">
        <f aca="false">R45+O45</f>
        <v>7638.04116511878</v>
      </c>
      <c r="T45" s="0" t="n">
        <f aca="false">T44+B45</f>
        <v>6600</v>
      </c>
      <c r="U45" s="51" t="n">
        <f aca="false">S45-T45</f>
        <v>1038.04116511878</v>
      </c>
      <c r="V45" s="54" t="n">
        <f aca="false">S45/T45-1</f>
        <v>0.157278964411936</v>
      </c>
      <c r="W45" s="54" t="n">
        <f aca="false">O45/(T45-R45)-1</f>
        <v>0.20277845576436</v>
      </c>
      <c r="X45" s="46" t="n">
        <f aca="false">R45/S45</f>
        <v>0.193886098279096</v>
      </c>
    </row>
    <row r="46" customFormat="false" ht="16" hidden="false" customHeight="false" outlineLevel="0" collapsed="false">
      <c r="A46" s="88" t="s">
        <v>117</v>
      </c>
      <c r="B46" s="0" t="n">
        <v>135</v>
      </c>
      <c r="C46" s="76" t="n">
        <v>109.634916138845</v>
      </c>
      <c r="D46" s="77" t="n">
        <v>1.22991016912341</v>
      </c>
      <c r="E46" s="46" t="n">
        <f aca="false">10%*M46+13%</f>
        <v>0.219894065500105</v>
      </c>
      <c r="F46" s="24" t="n">
        <f aca="false">IF(G46="",($F$1*C46-B46)/B46,H46/B46)</f>
        <v>0.0802693736880837</v>
      </c>
      <c r="H46" s="4" t="n">
        <f aca="false">IF(G46="",$F$1*C46-B46,G46-B46)</f>
        <v>10.8363654478913</v>
      </c>
      <c r="I46" s="0" t="s">
        <v>95</v>
      </c>
      <c r="J46" s="58" t="s">
        <v>842</v>
      </c>
      <c r="K46" s="76" t="n">
        <f aca="false">D46*C46</f>
        <v>134.841098250158</v>
      </c>
      <c r="L46" s="76" t="n">
        <v>0.158901749842328</v>
      </c>
      <c r="M46" s="46" t="n">
        <f aca="false">K46/150</f>
        <v>0.898940655001051</v>
      </c>
      <c r="N46" s="51" t="n">
        <f aca="false">N45+C46-P46</f>
        <v>5147.92975276104</v>
      </c>
      <c r="O46" s="76" t="n">
        <f aca="false">N46*D46</f>
        <v>6331.49115285377</v>
      </c>
      <c r="P46" s="76"/>
      <c r="Q46" s="76"/>
      <c r="R46" s="51" t="n">
        <f aca="false">R45+Q46</f>
        <v>1480.91</v>
      </c>
      <c r="S46" s="51" t="n">
        <f aca="false">R46+O46</f>
        <v>7812.40115285377</v>
      </c>
      <c r="T46" s="0" t="n">
        <f aca="false">T45+B46</f>
        <v>6735</v>
      </c>
      <c r="U46" s="51" t="n">
        <f aca="false">S46-T46</f>
        <v>1077.40115285377</v>
      </c>
      <c r="V46" s="54" t="n">
        <f aca="false">S46/T46-1</f>
        <v>0.159970475553641</v>
      </c>
      <c r="W46" s="54" t="n">
        <f aca="false">O46/(T46-R46)-1</f>
        <v>0.205059516082476</v>
      </c>
      <c r="X46" s="46" t="n">
        <f aca="false">R46/S46</f>
        <v>0.189558878381334</v>
      </c>
    </row>
    <row r="47" customFormat="false" ht="16" hidden="false" customHeight="false" outlineLevel="0" collapsed="false">
      <c r="A47" s="88" t="s">
        <v>119</v>
      </c>
      <c r="B47" s="0" t="n">
        <v>135</v>
      </c>
      <c r="C47" s="76" t="n">
        <v>110.511192214886</v>
      </c>
      <c r="D47" s="77" t="n">
        <v>1.22014635348589</v>
      </c>
      <c r="E47" s="46" t="n">
        <f aca="false">10%*M47+13%</f>
        <v>0.219893218800247</v>
      </c>
      <c r="F47" s="24" t="n">
        <f aca="false">IF(G47="",($F$1*C47-B47)/B47,H47/B47)</f>
        <v>0.0889036139573416</v>
      </c>
      <c r="H47" s="4" t="n">
        <f aca="false">IF(G47="",$F$1*C47-B47,G47-B47)</f>
        <v>12.0019878842411</v>
      </c>
      <c r="I47" s="0" t="s">
        <v>95</v>
      </c>
      <c r="J47" s="58" t="s">
        <v>843</v>
      </c>
      <c r="K47" s="76" t="n">
        <f aca="false">D47*C47</f>
        <v>134.839828200371</v>
      </c>
      <c r="L47" s="76" t="n">
        <v>0.160171799628763</v>
      </c>
      <c r="M47" s="46" t="n">
        <f aca="false">K47/150</f>
        <v>0.898932188002475</v>
      </c>
      <c r="N47" s="51" t="n">
        <f aca="false">N46+C47-P47</f>
        <v>5258.44094497592</v>
      </c>
      <c r="O47" s="76" t="n">
        <f aca="false">N47*D47</f>
        <v>6416.06754403327</v>
      </c>
      <c r="P47" s="76"/>
      <c r="Q47" s="76"/>
      <c r="R47" s="51" t="n">
        <f aca="false">R46+Q47</f>
        <v>1480.91</v>
      </c>
      <c r="S47" s="51" t="n">
        <f aca="false">R47+O47</f>
        <v>7896.97754403327</v>
      </c>
      <c r="T47" s="0" t="n">
        <f aca="false">T46+B47</f>
        <v>6870</v>
      </c>
      <c r="U47" s="51" t="n">
        <f aca="false">S47-T47</f>
        <v>1026.97754403327</v>
      </c>
      <c r="V47" s="54" t="n">
        <f aca="false">S47/T47-1</f>
        <v>0.149487269873839</v>
      </c>
      <c r="W47" s="54" t="n">
        <f aca="false">O47/(T47-R47)-1</f>
        <v>0.190566040654967</v>
      </c>
      <c r="X47" s="46" t="n">
        <f aca="false">R47/S47</f>
        <v>0.187528708514428</v>
      </c>
    </row>
    <row r="48" customFormat="false" ht="16" hidden="false" customHeight="false" outlineLevel="0" collapsed="false">
      <c r="A48" s="88" t="s">
        <v>121</v>
      </c>
      <c r="B48" s="0" t="n">
        <v>135</v>
      </c>
      <c r="C48" s="76" t="n">
        <v>111.241422278253</v>
      </c>
      <c r="D48" s="77" t="n">
        <v>1.21212734486863</v>
      </c>
      <c r="E48" s="46" t="n">
        <f aca="false">10%*M48+13%</f>
        <v>0.219892513217033</v>
      </c>
      <c r="F48" s="24" t="n">
        <f aca="false">IF(G48="",($F$1*C48-B48)/B48,H48/B48)</f>
        <v>0.0960988141817232</v>
      </c>
      <c r="H48" s="4" t="n">
        <f aca="false">IF(G48="",$F$1*C48-B48,G48-B48)</f>
        <v>12.9733399145326</v>
      </c>
      <c r="I48" s="0" t="s">
        <v>95</v>
      </c>
      <c r="J48" s="58" t="s">
        <v>844</v>
      </c>
      <c r="K48" s="76" t="n">
        <f aca="false">D48*C48</f>
        <v>134.838769825549</v>
      </c>
      <c r="L48" s="76" t="n">
        <v>0.161230174450791</v>
      </c>
      <c r="M48" s="46" t="n">
        <f aca="false">K48/150</f>
        <v>0.898925132170328</v>
      </c>
      <c r="N48" s="51" t="n">
        <f aca="false">N47+C48-P48</f>
        <v>5369.68236725418</v>
      </c>
      <c r="O48" s="76" t="n">
        <f aca="false">N48*D48</f>
        <v>6508.7388306077</v>
      </c>
      <c r="P48" s="76"/>
      <c r="Q48" s="76"/>
      <c r="R48" s="51" t="n">
        <f aca="false">R47+Q48</f>
        <v>1480.91</v>
      </c>
      <c r="S48" s="51" t="n">
        <f aca="false">R48+O48</f>
        <v>7989.6488306077</v>
      </c>
      <c r="T48" s="0" t="n">
        <f aca="false">T47+B48</f>
        <v>7005</v>
      </c>
      <c r="U48" s="51" t="n">
        <f aca="false">S48-T48</f>
        <v>984.648830607701</v>
      </c>
      <c r="V48" s="54" t="n">
        <f aca="false">S48/T48-1</f>
        <v>0.140563716003954</v>
      </c>
      <c r="W48" s="54" t="n">
        <f aca="false">O48/(T48-R48)-1</f>
        <v>0.178246341136314</v>
      </c>
      <c r="X48" s="46" t="n">
        <f aca="false">R48/S48</f>
        <v>0.185353578285788</v>
      </c>
    </row>
    <row r="49" customFormat="false" ht="16" hidden="false" customHeight="false" outlineLevel="0" collapsed="false">
      <c r="A49" s="88" t="s">
        <v>123</v>
      </c>
      <c r="B49" s="0" t="n">
        <v>135</v>
      </c>
      <c r="C49" s="76" t="n">
        <v>109.9178802884</v>
      </c>
      <c r="D49" s="77" t="n">
        <v>1.22674025168719</v>
      </c>
      <c r="E49" s="46" t="n">
        <f aca="false">10%*M49+13%</f>
        <v>0.219893792086609</v>
      </c>
      <c r="F49" s="24" t="n">
        <f aca="false">IF(G49="",($F$1*C49-B49)/B49,H49/B49)</f>
        <v>0.0830575137750316</v>
      </c>
      <c r="H49" s="4" t="n">
        <f aca="false">IF(G49="",$F$1*C49-B49,G49-B49)</f>
        <v>11.2127643596293</v>
      </c>
      <c r="I49" s="0" t="s">
        <v>95</v>
      </c>
      <c r="J49" s="58" t="s">
        <v>845</v>
      </c>
      <c r="K49" s="76" t="n">
        <f aca="false">D49*C49</f>
        <v>134.840688129914</v>
      </c>
      <c r="L49" s="76" t="n">
        <v>0.159311870085864</v>
      </c>
      <c r="M49" s="46" t="n">
        <f aca="false">K49/150</f>
        <v>0.898937920866094</v>
      </c>
      <c r="N49" s="51" t="n">
        <f aca="false">N48+C49-P49</f>
        <v>5479.60024754258</v>
      </c>
      <c r="O49" s="76" t="n">
        <f aca="false">N49*D49</f>
        <v>6722.04618681558</v>
      </c>
      <c r="P49" s="76"/>
      <c r="Q49" s="76"/>
      <c r="R49" s="51" t="n">
        <f aca="false">R48+Q49</f>
        <v>1480.91</v>
      </c>
      <c r="S49" s="51" t="n">
        <f aca="false">R49+O49</f>
        <v>8202.95618681559</v>
      </c>
      <c r="T49" s="0" t="n">
        <f aca="false">T48+B49</f>
        <v>7140</v>
      </c>
      <c r="U49" s="51" t="n">
        <f aca="false">S49-T49</f>
        <v>1062.95618681559</v>
      </c>
      <c r="V49" s="54" t="n">
        <f aca="false">S49/T49-1</f>
        <v>0.14887341552039</v>
      </c>
      <c r="W49" s="54" t="n">
        <f aca="false">O49/(T49-R49)-1</f>
        <v>0.187831645514665</v>
      </c>
      <c r="X49" s="46" t="n">
        <f aca="false">R49/S49</f>
        <v>0.180533696178974</v>
      </c>
    </row>
    <row r="50" customFormat="false" ht="16" hidden="false" customHeight="false" outlineLevel="0" collapsed="false">
      <c r="A50" s="88" t="s">
        <v>125</v>
      </c>
      <c r="B50" s="0" t="n">
        <v>135</v>
      </c>
      <c r="C50" s="76" t="n">
        <v>107.015215786514</v>
      </c>
      <c r="D50" s="77" t="n">
        <v>1.26005348098196</v>
      </c>
      <c r="E50" s="46" t="n">
        <f aca="false">10%*M50+13%</f>
        <v>0.219896596779888</v>
      </c>
      <c r="F50" s="24" t="n">
        <f aca="false">IF(G50="",($F$1*C50-B50)/B50,H50/B50)</f>
        <v>0.0544565928831149</v>
      </c>
      <c r="H50" s="4" t="n">
        <f aca="false">IF(G50="",$F$1*C50-B50,G50-B50)</f>
        <v>7.35164003922051</v>
      </c>
      <c r="I50" s="0" t="s">
        <v>95</v>
      </c>
      <c r="J50" s="58" t="s">
        <v>846</v>
      </c>
      <c r="K50" s="76" t="n">
        <f aca="false">D50*C50</f>
        <v>134.844895169832</v>
      </c>
      <c r="L50" s="76" t="n">
        <v>0.155104830168301</v>
      </c>
      <c r="M50" s="46" t="n">
        <f aca="false">K50/150</f>
        <v>0.898965967798878</v>
      </c>
      <c r="N50" s="51" t="n">
        <f aca="false">N49+C50-P50</f>
        <v>5586.61546332909</v>
      </c>
      <c r="O50" s="76" t="n">
        <f aca="false">N50*D50</f>
        <v>7039.43426147544</v>
      </c>
      <c r="P50" s="76"/>
      <c r="Q50" s="76"/>
      <c r="R50" s="51" t="n">
        <f aca="false">R49+Q50</f>
        <v>1480.91</v>
      </c>
      <c r="S50" s="51" t="n">
        <f aca="false">R50+O50</f>
        <v>8520.34426147544</v>
      </c>
      <c r="T50" s="0" t="n">
        <f aca="false">T49+B50</f>
        <v>7275</v>
      </c>
      <c r="U50" s="51" t="n">
        <f aca="false">S50-T50</f>
        <v>1245.34426147544</v>
      </c>
      <c r="V50" s="54" t="n">
        <f aca="false">S50/T50-1</f>
        <v>0.171181341783566</v>
      </c>
      <c r="W50" s="54" t="n">
        <f aca="false">O50/(T50-R50)-1</f>
        <v>0.214933537704012</v>
      </c>
      <c r="X50" s="46" t="n">
        <f aca="false">R50/S50</f>
        <v>0.173808704736956</v>
      </c>
    </row>
    <row r="51" customFormat="false" ht="16" hidden="false" customHeight="false" outlineLevel="0" collapsed="false">
      <c r="A51" s="88" t="s">
        <v>127</v>
      </c>
      <c r="B51" s="0" t="n">
        <v>135</v>
      </c>
      <c r="C51" s="76" t="n">
        <v>107.508121079287</v>
      </c>
      <c r="D51" s="77" t="n">
        <v>1.25426971853949</v>
      </c>
      <c r="E51" s="46" t="n">
        <f aca="false">10%*M51+13%</f>
        <v>0.219896120511218</v>
      </c>
      <c r="F51" s="24" t="n">
        <f aca="false">IF(G51="",($F$1*C51-B51)/B51,H51/B51)</f>
        <v>0.0593133530345725</v>
      </c>
      <c r="H51" s="4" t="n">
        <f aca="false">IF(G51="",$F$1*C51-B51,G51-B51)</f>
        <v>8.00730265966729</v>
      </c>
      <c r="I51" s="0" t="s">
        <v>95</v>
      </c>
      <c r="J51" s="58" t="s">
        <v>847</v>
      </c>
      <c r="K51" s="76" t="n">
        <f aca="false">D51*C51</f>
        <v>134.844180766827</v>
      </c>
      <c r="L51" s="76" t="n">
        <v>0.15581923317317</v>
      </c>
      <c r="M51" s="46" t="n">
        <f aca="false">K51/150</f>
        <v>0.898961205112179</v>
      </c>
      <c r="N51" s="51" t="n">
        <f aca="false">N50+C51-P51</f>
        <v>5694.12358440838</v>
      </c>
      <c r="O51" s="76" t="n">
        <f aca="false">N51*D51</f>
        <v>7141.96678554499</v>
      </c>
      <c r="P51" s="76"/>
      <c r="Q51" s="76"/>
      <c r="R51" s="51" t="n">
        <f aca="false">R50+Q51</f>
        <v>1480.91</v>
      </c>
      <c r="S51" s="51" t="n">
        <f aca="false">R51+O51</f>
        <v>8622.87678554499</v>
      </c>
      <c r="T51" s="0" t="n">
        <f aca="false">T50+B51</f>
        <v>7410</v>
      </c>
      <c r="U51" s="51" t="n">
        <f aca="false">S51-T51</f>
        <v>1212.87678554499</v>
      </c>
      <c r="V51" s="54" t="n">
        <f aca="false">S51/T51-1</f>
        <v>0.163681077671389</v>
      </c>
      <c r="W51" s="54" t="n">
        <f aca="false">O51/(T51-R51)-1</f>
        <v>0.204563733312362</v>
      </c>
      <c r="X51" s="46" t="n">
        <f aca="false">R51/S51</f>
        <v>0.171741987834331</v>
      </c>
    </row>
    <row r="52" customFormat="false" ht="16" hidden="false" customHeight="false" outlineLevel="0" collapsed="false">
      <c r="A52" s="88" t="s">
        <v>129</v>
      </c>
      <c r="B52" s="0" t="n">
        <v>135</v>
      </c>
      <c r="C52" s="76" t="n">
        <v>107.471609576118</v>
      </c>
      <c r="D52" s="77" t="n">
        <v>1.25469632601029</v>
      </c>
      <c r="E52" s="46" t="n">
        <f aca="false">10%*M52+13%</f>
        <v>0.219896155790379</v>
      </c>
      <c r="F52" s="24" t="n">
        <f aca="false">IF(G52="",($F$1*C52-B52)/B52,H52/B52)</f>
        <v>0.0589535930233532</v>
      </c>
      <c r="H52" s="4" t="n">
        <f aca="false">IF(G52="",$F$1*C52-B52,G52-B52)</f>
        <v>7.95873505815268</v>
      </c>
      <c r="I52" s="0" t="s">
        <v>95</v>
      </c>
      <c r="J52" s="58" t="s">
        <v>848</v>
      </c>
      <c r="K52" s="76" t="n">
        <f aca="false">D52*C52</f>
        <v>134.844233685568</v>
      </c>
      <c r="L52" s="76" t="n">
        <v>0.155766314432068</v>
      </c>
      <c r="M52" s="46" t="n">
        <f aca="false">K52/150</f>
        <v>0.898961557903786</v>
      </c>
      <c r="N52" s="51" t="n">
        <f aca="false">N51+C52-P52</f>
        <v>5801.5951939845</v>
      </c>
      <c r="O52" s="76" t="n">
        <f aca="false">N52*D52</f>
        <v>7279.2401748913</v>
      </c>
      <c r="P52" s="76"/>
      <c r="Q52" s="76"/>
      <c r="R52" s="51" t="n">
        <f aca="false">R51+Q52</f>
        <v>1480.91</v>
      </c>
      <c r="S52" s="51" t="n">
        <f aca="false">R52+O52</f>
        <v>8760.1501748913</v>
      </c>
      <c r="T52" s="0" t="n">
        <f aca="false">T51+B52</f>
        <v>7545</v>
      </c>
      <c r="U52" s="51" t="n">
        <f aca="false">S52-T52</f>
        <v>1215.1501748913</v>
      </c>
      <c r="V52" s="54" t="n">
        <f aca="false">S52/T52-1</f>
        <v>0.161053701112167</v>
      </c>
      <c r="W52" s="54" t="n">
        <f aca="false">O52/(T52-R52)-1</f>
        <v>0.20038458777678</v>
      </c>
      <c r="X52" s="46" t="n">
        <f aca="false">R52/S52</f>
        <v>0.169050754888272</v>
      </c>
    </row>
    <row r="53" customFormat="false" ht="16" hidden="false" customHeight="false" outlineLevel="0" collapsed="false">
      <c r="A53" s="88" t="s">
        <v>131</v>
      </c>
      <c r="B53" s="0" t="n">
        <v>135</v>
      </c>
      <c r="C53" s="76" t="n">
        <v>107.43509807295</v>
      </c>
      <c r="D53" s="77" t="n">
        <v>1.25512322344368</v>
      </c>
      <c r="E53" s="46" t="n">
        <f aca="false">10%*M53+13%</f>
        <v>0.219896191069539</v>
      </c>
      <c r="F53" s="24" t="n">
        <f aca="false">IF(G53="",($F$1*C53-B53)/B53,H53/B53)</f>
        <v>0.0585938330121343</v>
      </c>
      <c r="H53" s="4" t="n">
        <f aca="false">IF(G53="",$F$1*C53-B53,G53-B53)</f>
        <v>7.91016745663814</v>
      </c>
      <c r="I53" s="0" t="s">
        <v>95</v>
      </c>
      <c r="J53" s="58" t="s">
        <v>849</v>
      </c>
      <c r="K53" s="76" t="n">
        <f aca="false">D53*C53</f>
        <v>134.844286604309</v>
      </c>
      <c r="L53" s="76" t="n">
        <v>0.155713395690967</v>
      </c>
      <c r="M53" s="46" t="n">
        <f aca="false">K53/150</f>
        <v>0.898961910695393</v>
      </c>
      <c r="N53" s="51" t="n">
        <f aca="false">N52+C53-P53</f>
        <v>5909.03029205745</v>
      </c>
      <c r="O53" s="76" t="n">
        <f aca="false">N53*D53</f>
        <v>7416.5611475935</v>
      </c>
      <c r="P53" s="76"/>
      <c r="Q53" s="76"/>
      <c r="R53" s="51" t="n">
        <f aca="false">R52+Q53</f>
        <v>1480.91</v>
      </c>
      <c r="S53" s="51" t="n">
        <f aca="false">R53+O53</f>
        <v>8897.4711475935</v>
      </c>
      <c r="T53" s="0" t="n">
        <f aca="false">T52+B53</f>
        <v>7680</v>
      </c>
      <c r="U53" s="51" t="n">
        <f aca="false">S53-T53</f>
        <v>1217.4711475935</v>
      </c>
      <c r="V53" s="54" t="n">
        <f aca="false">S53/T53-1</f>
        <v>0.15852488900957</v>
      </c>
      <c r="W53" s="54" t="n">
        <f aca="false">O53/(T53-R53)-1</f>
        <v>0.196395139866254</v>
      </c>
      <c r="X53" s="46" t="n">
        <f aca="false">R53/S53</f>
        <v>0.166441674879782</v>
      </c>
    </row>
    <row r="54" customFormat="false" ht="16" hidden="false" customHeight="false" outlineLevel="0" collapsed="false">
      <c r="A54" s="88" t="s">
        <v>133</v>
      </c>
      <c r="B54" s="0" t="n">
        <v>135</v>
      </c>
      <c r="C54" s="76" t="n">
        <v>107.508121079287</v>
      </c>
      <c r="D54" s="77" t="n">
        <v>1.25426971853949</v>
      </c>
      <c r="E54" s="46" t="n">
        <f aca="false">10%*M54+13%</f>
        <v>0.219896120511218</v>
      </c>
      <c r="F54" s="24" t="n">
        <f aca="false">IF(G54="",($F$1*C54-B54)/B54,H54/B54)</f>
        <v>0.0593133530345725</v>
      </c>
      <c r="H54" s="4" t="n">
        <f aca="false">IF(G54="",$F$1*C54-B54,G54-B54)</f>
        <v>8.00730265966729</v>
      </c>
      <c r="I54" s="0" t="s">
        <v>95</v>
      </c>
      <c r="J54" s="58" t="s">
        <v>850</v>
      </c>
      <c r="K54" s="76" t="n">
        <f aca="false">D54*C54</f>
        <v>134.844180766827</v>
      </c>
      <c r="L54" s="76" t="n">
        <v>0.15581923317317</v>
      </c>
      <c r="M54" s="46" t="n">
        <f aca="false">K54/150</f>
        <v>0.898961205112179</v>
      </c>
      <c r="N54" s="51" t="n">
        <f aca="false">N53+C54-P54</f>
        <v>6016.53841313673</v>
      </c>
      <c r="O54" s="76" t="n">
        <f aca="false">N54*D54</f>
        <v>7546.36194202706</v>
      </c>
      <c r="P54" s="76"/>
      <c r="Q54" s="76"/>
      <c r="R54" s="51" t="n">
        <f aca="false">R53+Q54</f>
        <v>1480.91</v>
      </c>
      <c r="S54" s="51" t="n">
        <f aca="false">R54+O54</f>
        <v>9027.27194202706</v>
      </c>
      <c r="T54" s="0" t="n">
        <f aca="false">T53+B54</f>
        <v>7815</v>
      </c>
      <c r="U54" s="51" t="n">
        <f aca="false">S54-T54</f>
        <v>1212.27194202706</v>
      </c>
      <c r="V54" s="54" t="n">
        <f aca="false">S54/T54-1</f>
        <v>0.155121169805126</v>
      </c>
      <c r="W54" s="54" t="n">
        <f aca="false">O54/(T54-R54)-1</f>
        <v>0.191388493379012</v>
      </c>
      <c r="X54" s="46" t="n">
        <f aca="false">R54/S54</f>
        <v>0.164048453343421</v>
      </c>
      <c r="Y54" s="51"/>
    </row>
    <row r="55" customFormat="false" ht="16" hidden="false" customHeight="false" outlineLevel="0" collapsed="false">
      <c r="A55" s="88" t="s">
        <v>135</v>
      </c>
      <c r="B55" s="0" t="n">
        <v>135</v>
      </c>
      <c r="C55" s="76" t="n">
        <v>109.981775418944</v>
      </c>
      <c r="D55" s="77" t="n">
        <v>1.22602672132251</v>
      </c>
      <c r="E55" s="46" t="n">
        <f aca="false">10%*M55+13%</f>
        <v>0.219893730348078</v>
      </c>
      <c r="F55" s="24" t="n">
        <f aca="false">IF(G55="",($F$1*C55-B55)/B55,H55/B55)</f>
        <v>0.0836870937946651</v>
      </c>
      <c r="H55" s="4" t="n">
        <f aca="false">IF(G55="",$F$1*C55-B55,G55-B55)</f>
        <v>11.2977576622798</v>
      </c>
      <c r="I55" s="0" t="s">
        <v>95</v>
      </c>
      <c r="J55" s="58" t="s">
        <v>851</v>
      </c>
      <c r="K55" s="76" t="n">
        <f aca="false">D55*C55</f>
        <v>134.840595522117</v>
      </c>
      <c r="L55" s="76" t="n">
        <v>0.159404477882792</v>
      </c>
      <c r="M55" s="46" t="n">
        <f aca="false">K55/150</f>
        <v>0.898937303480781</v>
      </c>
      <c r="N55" s="51" t="n">
        <f aca="false">N54+C55-P55</f>
        <v>6126.52018855568</v>
      </c>
      <c r="O55" s="76" t="n">
        <f aca="false">N55*D55</f>
        <v>7511.2774598911</v>
      </c>
      <c r="P55" s="76"/>
      <c r="Q55" s="76"/>
      <c r="R55" s="51" t="n">
        <f aca="false">R54+Q55</f>
        <v>1480.91</v>
      </c>
      <c r="S55" s="51" t="n">
        <f aca="false">R55+O55</f>
        <v>8992.1874598911</v>
      </c>
      <c r="T55" s="0" t="n">
        <f aca="false">T54+B55</f>
        <v>7950</v>
      </c>
      <c r="U55" s="51" t="n">
        <f aca="false">S55-T55</f>
        <v>1042.1874598911</v>
      </c>
      <c r="V55" s="54" t="n">
        <f aca="false">S55/T55-1</f>
        <v>0.131092762250453</v>
      </c>
      <c r="W55" s="54" t="n">
        <f aca="false">O55/(T55-R55)-1</f>
        <v>0.161102637293823</v>
      </c>
      <c r="X55" s="46" t="n">
        <f aca="false">R55/S55</f>
        <v>0.16468851506994</v>
      </c>
    </row>
    <row r="56" customFormat="false" ht="16" hidden="false" customHeight="false" outlineLevel="0" collapsed="false">
      <c r="A56" s="88" t="s">
        <v>137</v>
      </c>
      <c r="B56" s="0" t="n">
        <v>135</v>
      </c>
      <c r="C56" s="76" t="n">
        <v>111.177527147709</v>
      </c>
      <c r="D56" s="77" t="n">
        <v>1.21282480275174</v>
      </c>
      <c r="E56" s="46" t="n">
        <f aca="false">10%*M56+13%</f>
        <v>0.219892574955564</v>
      </c>
      <c r="F56" s="24" t="n">
        <f aca="false">IF(G56="",($F$1*C56-B56)/B56,H56/B56)</f>
        <v>0.0954692341620896</v>
      </c>
      <c r="H56" s="4" t="n">
        <f aca="false">IF(G56="",$F$1*C56-B56,G56-B56)</f>
        <v>12.8883466118821</v>
      </c>
      <c r="I56" s="0" t="s">
        <v>95</v>
      </c>
      <c r="J56" s="58" t="s">
        <v>852</v>
      </c>
      <c r="K56" s="76" t="n">
        <f aca="false">D56*C56</f>
        <v>134.838862433346</v>
      </c>
      <c r="L56" s="76" t="n">
        <v>0.161137566653864</v>
      </c>
      <c r="M56" s="46" t="n">
        <f aca="false">K56/150</f>
        <v>0.898925749555641</v>
      </c>
      <c r="N56" s="51" t="n">
        <f aca="false">N55+C56-P56</f>
        <v>6237.69771570339</v>
      </c>
      <c r="O56" s="76" t="n">
        <f aca="false">N56*D56</f>
        <v>7565.23450167295</v>
      </c>
      <c r="P56" s="76"/>
      <c r="Q56" s="76"/>
      <c r="R56" s="51" t="n">
        <f aca="false">R55+Q56</f>
        <v>1480.91</v>
      </c>
      <c r="S56" s="51" t="n">
        <f aca="false">R56+O56</f>
        <v>9046.14450167295</v>
      </c>
      <c r="T56" s="0" t="n">
        <f aca="false">T55+B56</f>
        <v>8085</v>
      </c>
      <c r="U56" s="51" t="n">
        <f aca="false">S56-T56</f>
        <v>961.144501672947</v>
      </c>
      <c r="V56" s="54" t="n">
        <f aca="false">S56/T56-1</f>
        <v>0.118879963101168</v>
      </c>
      <c r="W56" s="54" t="n">
        <f aca="false">O56/(T56-R56)-1</f>
        <v>0.145537765486683</v>
      </c>
      <c r="X56" s="46" t="n">
        <f aca="false">R56/S56</f>
        <v>0.16370620651993</v>
      </c>
    </row>
    <row r="57" customFormat="false" ht="16" hidden="false" customHeight="false" outlineLevel="0" collapsed="false">
      <c r="A57" s="88" t="s">
        <v>139</v>
      </c>
      <c r="B57" s="0" t="n">
        <v>135</v>
      </c>
      <c r="C57" s="76" t="n">
        <v>110.000031170529</v>
      </c>
      <c r="D57" s="77" t="n">
        <v>1.22582300775632</v>
      </c>
      <c r="E57" s="46" t="n">
        <f aca="false">10%*M57+13%</f>
        <v>0.219893712708498</v>
      </c>
      <c r="F57" s="24" t="n">
        <f aca="false">IF(G57="",($F$1*C57-B57)/B57,H57/B57)</f>
        <v>0.0838669738002746</v>
      </c>
      <c r="H57" s="4" t="n">
        <f aca="false">IF(G57="",$F$1*C57-B57,G57-B57)</f>
        <v>11.3220414630371</v>
      </c>
      <c r="I57" s="0" t="s">
        <v>95</v>
      </c>
      <c r="J57" s="58" t="s">
        <v>853</v>
      </c>
      <c r="K57" s="76" t="n">
        <f aca="false">D57*C57</f>
        <v>134.840569062747</v>
      </c>
      <c r="L57" s="76" t="n">
        <v>0.159430937253343</v>
      </c>
      <c r="M57" s="46" t="n">
        <f aca="false">K57/150</f>
        <v>0.898937127084978</v>
      </c>
      <c r="N57" s="51" t="n">
        <f aca="false">N56+C57-P57</f>
        <v>6347.69774687392</v>
      </c>
      <c r="O57" s="76" t="n">
        <f aca="false">N57*D57</f>
        <v>7781.15394440102</v>
      </c>
      <c r="P57" s="76"/>
      <c r="Q57" s="76"/>
      <c r="R57" s="51" t="n">
        <f aca="false">R56+Q57</f>
        <v>1480.91</v>
      </c>
      <c r="S57" s="51" t="n">
        <f aca="false">R57+O57</f>
        <v>9262.06394440102</v>
      </c>
      <c r="T57" s="0" t="n">
        <f aca="false">T56+B57</f>
        <v>8220</v>
      </c>
      <c r="U57" s="51" t="n">
        <f aca="false">S57-T57</f>
        <v>1042.06394440102</v>
      </c>
      <c r="V57" s="54" t="n">
        <f aca="false">S57/T57-1</f>
        <v>0.126771769391852</v>
      </c>
      <c r="W57" s="54" t="n">
        <f aca="false">O57/(T57-R57)-1</f>
        <v>0.154629771141359</v>
      </c>
      <c r="X57" s="46" t="n">
        <f aca="false">R57/S57</f>
        <v>0.159889848406328</v>
      </c>
    </row>
    <row r="58" customFormat="false" ht="16" hidden="false" customHeight="false" outlineLevel="0" collapsed="false">
      <c r="A58" s="88" t="s">
        <v>141</v>
      </c>
      <c r="B58" s="0" t="n">
        <v>135</v>
      </c>
      <c r="C58" s="76" t="n">
        <v>110.392529829589</v>
      </c>
      <c r="D58" s="77" t="n">
        <v>1.22145946283168</v>
      </c>
      <c r="E58" s="46" t="n">
        <f aca="false">10%*M58+13%</f>
        <v>0.21989333345752</v>
      </c>
      <c r="F58" s="24" t="n">
        <f aca="false">IF(G58="",($F$1*C58-B58)/B58,H58/B58)</f>
        <v>0.0877343939208795</v>
      </c>
      <c r="H58" s="4" t="n">
        <f aca="false">IF(G58="",$F$1*C58-B58,G58-B58)</f>
        <v>11.8441431793187</v>
      </c>
      <c r="I58" s="0" t="s">
        <v>95</v>
      </c>
      <c r="J58" s="58" t="s">
        <v>854</v>
      </c>
      <c r="K58" s="76" t="n">
        <f aca="false">D58*C58</f>
        <v>134.84000018628</v>
      </c>
      <c r="L58" s="76" t="n">
        <v>0.159999813720183</v>
      </c>
      <c r="M58" s="46" t="n">
        <f aca="false">K58/150</f>
        <v>0.898933334575199</v>
      </c>
      <c r="N58" s="51" t="n">
        <f aca="false">N57+C58-P58</f>
        <v>6458.09027670351</v>
      </c>
      <c r="O58" s="76" t="n">
        <f aca="false">N58*D58</f>
        <v>7888.29548030078</v>
      </c>
      <c r="P58" s="76"/>
      <c r="Q58" s="76"/>
      <c r="R58" s="51" t="n">
        <f aca="false">R57+Q58</f>
        <v>1480.91</v>
      </c>
      <c r="S58" s="51" t="n">
        <f aca="false">R58+O58</f>
        <v>9369.20548030078</v>
      </c>
      <c r="T58" s="0" t="n">
        <f aca="false">T57+B58</f>
        <v>8355</v>
      </c>
      <c r="U58" s="51" t="n">
        <f aca="false">S58-T58</f>
        <v>1014.20548030078</v>
      </c>
      <c r="V58" s="54" t="n">
        <f aca="false">S58/T58-1</f>
        <v>0.121389046116192</v>
      </c>
      <c r="W58" s="54" t="n">
        <f aca="false">O58/(T58-R58)-1</f>
        <v>0.147540326108733</v>
      </c>
      <c r="X58" s="46" t="n">
        <f aca="false">R58/S58</f>
        <v>0.158061428273047</v>
      </c>
    </row>
    <row r="59" customFormat="false" ht="16" hidden="false" customHeight="false" outlineLevel="0" collapsed="false">
      <c r="A59" s="88" t="s">
        <v>143</v>
      </c>
      <c r="B59" s="0" t="n">
        <v>135</v>
      </c>
      <c r="C59" s="76" t="n">
        <v>106.504054742156</v>
      </c>
      <c r="D59" s="77" t="n">
        <v>1.26610800272971</v>
      </c>
      <c r="E59" s="46" t="n">
        <f aca="false">10%*M59+13%</f>
        <v>0.219897090688138</v>
      </c>
      <c r="F59" s="24" t="n">
        <f aca="false">IF(G59="",($F$1*C59-B59)/B59,H59/B59)</f>
        <v>0.0494199527260479</v>
      </c>
      <c r="H59" s="4" t="n">
        <f aca="false">IF(G59="",$F$1*C59-B59,G59-B59)</f>
        <v>6.67169361801646</v>
      </c>
      <c r="I59" s="0" t="s">
        <v>95</v>
      </c>
      <c r="J59" s="58" t="s">
        <v>855</v>
      </c>
      <c r="K59" s="76" t="n">
        <f aca="false">D59*C59</f>
        <v>134.845636032207</v>
      </c>
      <c r="L59" s="76" t="n">
        <v>0.154363967792881</v>
      </c>
      <c r="M59" s="46" t="n">
        <f aca="false">K59/150</f>
        <v>0.898970906881381</v>
      </c>
      <c r="N59" s="51" t="n">
        <f aca="false">N58+C59-P59</f>
        <v>6404.51433144566</v>
      </c>
      <c r="O59" s="76" t="n">
        <f aca="false">N59*D59</f>
        <v>8108.80684864046</v>
      </c>
      <c r="P59" s="76" t="n">
        <v>160.08</v>
      </c>
      <c r="Q59" s="76" t="n">
        <v>184.95</v>
      </c>
      <c r="R59" s="51" t="n">
        <f aca="false">R58+Q59</f>
        <v>1665.86</v>
      </c>
      <c r="S59" s="51" t="n">
        <f aca="false">R59+O59</f>
        <v>9774.66684864046</v>
      </c>
      <c r="T59" s="0" t="n">
        <f aca="false">T58+B59</f>
        <v>8490</v>
      </c>
      <c r="U59" s="51" t="n">
        <f aca="false">S59-T59</f>
        <v>1284.66684864046</v>
      </c>
      <c r="V59" s="54" t="n">
        <f aca="false">S59/T59-1</f>
        <v>0.151315294303941</v>
      </c>
      <c r="W59" s="54" t="n">
        <f aca="false">O59/(T59-R59)-1</f>
        <v>0.188253296186839</v>
      </c>
      <c r="X59" s="46" t="n">
        <f aca="false">R59/S59</f>
        <v>0.17042626882283</v>
      </c>
    </row>
    <row r="60" customFormat="false" ht="16" hidden="false" customHeight="false" outlineLevel="0" collapsed="false">
      <c r="A60" s="88" t="s">
        <v>145</v>
      </c>
      <c r="B60" s="0" t="n">
        <v>135</v>
      </c>
      <c r="C60" s="76" t="n">
        <v>103.875226514033</v>
      </c>
      <c r="D60" s="77" t="n">
        <v>1.29818678338428</v>
      </c>
      <c r="E60" s="46" t="n">
        <f aca="false">10%*M60+13%</f>
        <v>0.219899630787711</v>
      </c>
      <c r="F60" s="24" t="n">
        <f aca="false">IF(G60="",($F$1*C60-B60)/B60,H60/B60)</f>
        <v>0.0235172319182743</v>
      </c>
      <c r="H60" s="4" t="n">
        <f aca="false">IF(G60="",$F$1*C60-B60,G60-B60)</f>
        <v>3.17482630896703</v>
      </c>
      <c r="I60" s="0" t="s">
        <v>95</v>
      </c>
      <c r="J60" s="58" t="s">
        <v>856</v>
      </c>
      <c r="K60" s="76" t="n">
        <f aca="false">D60*C60</f>
        <v>134.849446181566</v>
      </c>
      <c r="L60" s="76" t="n">
        <v>0.150553818433577</v>
      </c>
      <c r="M60" s="46" t="n">
        <f aca="false">K60/150</f>
        <v>0.89899630787711</v>
      </c>
      <c r="N60" s="51" t="n">
        <f aca="false">N59+C60-P60</f>
        <v>5091.2195579597</v>
      </c>
      <c r="O60" s="76" t="n">
        <f aca="false">N60*D60</f>
        <v>6609.35394145084</v>
      </c>
      <c r="P60" s="76" t="n">
        <v>1417.17</v>
      </c>
      <c r="Q60" s="76" t="n">
        <v>1678.81</v>
      </c>
      <c r="R60" s="51" t="n">
        <f aca="false">R59+Q60</f>
        <v>3344.67</v>
      </c>
      <c r="S60" s="51" t="n">
        <f aca="false">R60+O60</f>
        <v>9954.02394145084</v>
      </c>
      <c r="T60" s="0" t="n">
        <f aca="false">T59+B60</f>
        <v>8625</v>
      </c>
      <c r="U60" s="51" t="n">
        <f aca="false">S60-T60</f>
        <v>1329.02394145084</v>
      </c>
      <c r="V60" s="54" t="n">
        <f aca="false">S60/T60-1</f>
        <v>0.154089732342126</v>
      </c>
      <c r="W60" s="54" t="n">
        <f aca="false">O60/(T60-R60)-1</f>
        <v>0.251693348985923</v>
      </c>
      <c r="X60" s="46" t="n">
        <f aca="false">R60/S60</f>
        <v>0.336011850049107</v>
      </c>
    </row>
    <row r="61" customFormat="false" ht="16" hidden="false" customHeight="false" outlineLevel="0" collapsed="false">
      <c r="A61" s="88" t="s">
        <v>147</v>
      </c>
      <c r="B61" s="0" t="n">
        <v>135</v>
      </c>
      <c r="C61" s="76" t="n">
        <v>103.929993768786</v>
      </c>
      <c r="D61" s="77" t="n">
        <v>1.29750192329902</v>
      </c>
      <c r="E61" s="46" t="n">
        <f aca="false">10%*M61+13%</f>
        <v>0.21989957786897</v>
      </c>
      <c r="F61" s="24" t="n">
        <f aca="false">IF(G61="",($F$1*C61-B61)/B61,H61/B61)</f>
        <v>0.0240568719351028</v>
      </c>
      <c r="H61" s="4" t="n">
        <f aca="false">IF(G61="",$F$1*C61-B61,G61-B61)</f>
        <v>3.24767771123888</v>
      </c>
      <c r="I61" s="0" t="s">
        <v>95</v>
      </c>
      <c r="J61" s="58" t="s">
        <v>857</v>
      </c>
      <c r="K61" s="76" t="n">
        <f aca="false">D61*C61</f>
        <v>134.849366803455</v>
      </c>
      <c r="L61" s="76" t="n">
        <v>0.150633196545229</v>
      </c>
      <c r="M61" s="46" t="n">
        <f aca="false">K61/150</f>
        <v>0.898995778689698</v>
      </c>
      <c r="N61" s="51" t="n">
        <f aca="false">N60+C61-P61</f>
        <v>5195.14955172848</v>
      </c>
      <c r="O61" s="76" t="n">
        <f aca="false">N61*D61</f>
        <v>6740.71653519375</v>
      </c>
      <c r="P61" s="76"/>
      <c r="Q61" s="76"/>
      <c r="R61" s="51" t="n">
        <f aca="false">R60+Q61</f>
        <v>3344.67</v>
      </c>
      <c r="S61" s="51" t="n">
        <f aca="false">R61+O61</f>
        <v>10085.3865351937</v>
      </c>
      <c r="T61" s="0" t="n">
        <f aca="false">T60+B61</f>
        <v>8760</v>
      </c>
      <c r="U61" s="51" t="n">
        <f aca="false">S61-T61</f>
        <v>1325.38653519375</v>
      </c>
      <c r="V61" s="54" t="n">
        <f aca="false">S61/T61-1</f>
        <v>0.151299832784674</v>
      </c>
      <c r="W61" s="54" t="n">
        <f aca="false">O61/(T61-R61)-1</f>
        <v>0.244747141022569</v>
      </c>
      <c r="X61" s="46" t="n">
        <f aca="false">R61/S61</f>
        <v>0.331635281238702</v>
      </c>
    </row>
    <row r="62" customFormat="false" ht="16" hidden="false" customHeight="false" outlineLevel="0" collapsed="false">
      <c r="A62" s="88" t="s">
        <v>149</v>
      </c>
      <c r="B62" s="0" t="n">
        <v>135</v>
      </c>
      <c r="C62" s="76" t="n">
        <v>102.679474785269</v>
      </c>
      <c r="D62" s="77" t="n">
        <v>1.31332166971392</v>
      </c>
      <c r="E62" s="46" t="n">
        <f aca="false">10%*M62+13%</f>
        <v>0.219900786180225</v>
      </c>
      <c r="F62" s="24" t="n">
        <f aca="false">IF(G62="",($F$1*C62-B62)/B62,H62/B62)</f>
        <v>0.0117350915508496</v>
      </c>
      <c r="H62" s="4" t="n">
        <f aca="false">IF(G62="",$F$1*C62-B62,G62-B62)</f>
        <v>1.58423735936469</v>
      </c>
      <c r="I62" s="0" t="s">
        <v>95</v>
      </c>
      <c r="J62" s="58" t="s">
        <v>858</v>
      </c>
      <c r="K62" s="76" t="n">
        <f aca="false">D62*C62</f>
        <v>134.851179270338</v>
      </c>
      <c r="L62" s="76" t="n">
        <v>0.148820729662505</v>
      </c>
      <c r="M62" s="46" t="n">
        <f aca="false">K62/150</f>
        <v>0.89900786180225</v>
      </c>
      <c r="N62" s="51" t="n">
        <f aca="false">N61+C62-P62</f>
        <v>5208.36902651375</v>
      </c>
      <c r="O62" s="76" t="n">
        <f aca="false">N62*D62</f>
        <v>6840.26390638729</v>
      </c>
      <c r="P62" s="76" t="n">
        <v>89.46</v>
      </c>
      <c r="Q62" s="76" t="n">
        <v>107.2</v>
      </c>
      <c r="R62" s="51" t="n">
        <f aca="false">R61+Q62</f>
        <v>3451.87</v>
      </c>
      <c r="S62" s="51" t="n">
        <f aca="false">R62+O62</f>
        <v>10292.1339063873</v>
      </c>
      <c r="T62" s="0" t="n">
        <f aca="false">T61+B62</f>
        <v>8895</v>
      </c>
      <c r="U62" s="51" t="n">
        <f aca="false">S62-T62</f>
        <v>1397.13390638729</v>
      </c>
      <c r="V62" s="54" t="n">
        <f aca="false">S62/T62-1</f>
        <v>0.157069579132916</v>
      </c>
      <c r="W62" s="54" t="n">
        <f aca="false">O62/(T62-R62)-1</f>
        <v>0.25667840128516</v>
      </c>
      <c r="X62" s="46" t="n">
        <f aca="false">R62/S62</f>
        <v>0.335389145865832</v>
      </c>
    </row>
    <row r="63" customFormat="false" ht="16" hidden="false" customHeight="false" outlineLevel="0" collapsed="false">
      <c r="A63" s="88" t="s">
        <v>151</v>
      </c>
      <c r="B63" s="0" t="n">
        <v>120</v>
      </c>
      <c r="C63" s="76" t="n">
        <v>90.4024818449021</v>
      </c>
      <c r="D63" s="77" t="n">
        <v>1.32594781416161</v>
      </c>
      <c r="E63" s="46" t="n">
        <f aca="false">10%*M63+13%</f>
        <v>0.209912648798022</v>
      </c>
      <c r="F63" s="24" t="n">
        <f aca="false">IF(G63="",($F$1*C63-B63)/B63,H63/B63)</f>
        <v>0.0021115112507393</v>
      </c>
      <c r="H63" s="4" t="n">
        <f aca="false">IF(G63="",$F$1*C63-B63,G63-B63)</f>
        <v>0.253381350088716</v>
      </c>
      <c r="I63" s="0" t="s">
        <v>95</v>
      </c>
      <c r="J63" s="58" t="s">
        <v>859</v>
      </c>
      <c r="K63" s="76" t="n">
        <f aca="false">D63*C63</f>
        <v>119.868973197033</v>
      </c>
      <c r="L63" s="76" t="n">
        <v>0.131026802967149</v>
      </c>
      <c r="M63" s="46" t="n">
        <f aca="false">K63/150</f>
        <v>0.799126487980219</v>
      </c>
      <c r="N63" s="51" t="n">
        <f aca="false">N62+C63-P63</f>
        <v>5298.77150835865</v>
      </c>
      <c r="O63" s="76" t="n">
        <f aca="false">N63*D63</f>
        <v>7025.89449924999</v>
      </c>
      <c r="P63" s="76"/>
      <c r="Q63" s="76"/>
      <c r="R63" s="51" t="n">
        <f aca="false">R62+Q63</f>
        <v>3451.87</v>
      </c>
      <c r="S63" s="51" t="n">
        <f aca="false">R63+O63</f>
        <v>10477.76449925</v>
      </c>
      <c r="T63" s="0" t="n">
        <f aca="false">T62+B63</f>
        <v>9015</v>
      </c>
      <c r="U63" s="51" t="n">
        <f aca="false">S63-T63</f>
        <v>1462.76449924999</v>
      </c>
      <c r="V63" s="54" t="n">
        <f aca="false">S63/T63-1</f>
        <v>0.162258957210204</v>
      </c>
      <c r="W63" s="54" t="n">
        <f aca="false">O63/(T63-R63)-1</f>
        <v>0.262939118670603</v>
      </c>
      <c r="X63" s="46" t="n">
        <f aca="false">R63/S63</f>
        <v>0.329447183151243</v>
      </c>
    </row>
    <row r="64" customFormat="false" ht="16" hidden="false" customHeight="false" outlineLevel="0" collapsed="false">
      <c r="A64" s="88" t="s">
        <v>153</v>
      </c>
      <c r="B64" s="0" t="n">
        <v>120</v>
      </c>
      <c r="C64" s="76" t="n">
        <v>90.4755048512388</v>
      </c>
      <c r="D64" s="77" t="n">
        <v>1.3248764685717</v>
      </c>
      <c r="E64" s="46" t="n">
        <f aca="false">10%*M64+13%</f>
        <v>0.2099125782397</v>
      </c>
      <c r="F64" s="24" t="n">
        <f aca="false">IF(G64="",($F$1*C64-B64)/B64,H64/B64)</f>
        <v>0.00292097127598225</v>
      </c>
      <c r="H64" s="4" t="n">
        <f aca="false">IF(G64="",$F$1*C64-B64,G64-B64)</f>
        <v>0.35051655311787</v>
      </c>
      <c r="I64" s="0" t="s">
        <v>95</v>
      </c>
      <c r="J64" s="58" t="s">
        <v>860</v>
      </c>
      <c r="K64" s="76" t="n">
        <f aca="false">D64*C64</f>
        <v>119.868867359551</v>
      </c>
      <c r="L64" s="76" t="n">
        <v>0.131132640449351</v>
      </c>
      <c r="M64" s="46" t="n">
        <f aca="false">K64/150</f>
        <v>0.799125782397004</v>
      </c>
      <c r="N64" s="51" t="n">
        <f aca="false">N63+C64-P64</f>
        <v>5284.62701320989</v>
      </c>
      <c r="O64" s="76" t="n">
        <f aca="false">N64*D64</f>
        <v>7001.47797498011</v>
      </c>
      <c r="P64" s="76" t="n">
        <v>104.62</v>
      </c>
      <c r="Q64" s="76" t="n">
        <v>126.47</v>
      </c>
      <c r="R64" s="51" t="n">
        <f aca="false">R63+Q64</f>
        <v>3578.34</v>
      </c>
      <c r="S64" s="51" t="n">
        <f aca="false">R64+O64</f>
        <v>10579.8179749801</v>
      </c>
      <c r="T64" s="0" t="n">
        <f aca="false">T63+B64</f>
        <v>9135</v>
      </c>
      <c r="U64" s="51" t="n">
        <f aca="false">S64-T64</f>
        <v>1444.81797498011</v>
      </c>
      <c r="V64" s="54" t="n">
        <f aca="false">S64/T64-1</f>
        <v>0.158162887244676</v>
      </c>
      <c r="W64" s="54" t="n">
        <f aca="false">O64/(T64-R64)-1</f>
        <v>0.260015544406192</v>
      </c>
      <c r="X64" s="46" t="n">
        <f aca="false">R64/S64</f>
        <v>0.338223210310641</v>
      </c>
    </row>
    <row r="65" customFormat="false" ht="16" hidden="false" customHeight="false" outlineLevel="0" collapsed="false">
      <c r="A65" s="88" t="s">
        <v>155</v>
      </c>
      <c r="B65" s="0" t="n">
        <v>120</v>
      </c>
      <c r="C65" s="76" t="n">
        <v>90.1012619437629</v>
      </c>
      <c r="D65" s="77" t="n">
        <v>1.33038547064373</v>
      </c>
      <c r="E65" s="46" t="n">
        <f aca="false">10%*M65+13%</f>
        <v>0.209912939851098</v>
      </c>
      <c r="F65" s="24" t="n">
        <f aca="false">IF(G65="",($F$1*C65-B65)/B65,H65/B65)</f>
        <v>-0.00122751135338781</v>
      </c>
      <c r="H65" s="4" t="n">
        <f aca="false">IF(G65="",$F$1*C65-B65,G65-B65)</f>
        <v>-0.147301362406537</v>
      </c>
      <c r="I65" s="0" t="s">
        <v>95</v>
      </c>
      <c r="J65" s="58" t="s">
        <v>861</v>
      </c>
      <c r="K65" s="76" t="n">
        <f aca="false">D65*C65</f>
        <v>119.869409776647</v>
      </c>
      <c r="L65" s="76" t="n">
        <v>0.130590223353062</v>
      </c>
      <c r="M65" s="46" t="n">
        <f aca="false">K65/150</f>
        <v>0.799129398510979</v>
      </c>
      <c r="N65" s="51" t="n">
        <f aca="false">N64+C65-P65</f>
        <v>5374.72827515365</v>
      </c>
      <c r="O65" s="76" t="n">
        <f aca="false">N65*D65</f>
        <v>7150.46040592245</v>
      </c>
      <c r="P65" s="76"/>
      <c r="Q65" s="76"/>
      <c r="R65" s="51" t="n">
        <f aca="false">R64+Q65</f>
        <v>3578.34</v>
      </c>
      <c r="S65" s="51" t="n">
        <f aca="false">R65+O65</f>
        <v>10728.8004059225</v>
      </c>
      <c r="T65" s="0" t="n">
        <f aca="false">T64+B65</f>
        <v>9255</v>
      </c>
      <c r="U65" s="51" t="n">
        <f aca="false">S65-T65</f>
        <v>1473.80040592245</v>
      </c>
      <c r="V65" s="54" t="n">
        <f aca="false">S65/T65-1</f>
        <v>0.159243695939757</v>
      </c>
      <c r="W65" s="54" t="n">
        <f aca="false">O65/(T65-R65)-1</f>
        <v>0.259624569011082</v>
      </c>
      <c r="X65" s="46" t="n">
        <f aca="false">R65/S65</f>
        <v>0.333526570037104</v>
      </c>
    </row>
    <row r="66" customFormat="false" ht="16" hidden="false" customHeight="false" outlineLevel="0" collapsed="false">
      <c r="A66" s="88" t="s">
        <v>157</v>
      </c>
      <c r="B66" s="0" t="n">
        <v>120</v>
      </c>
      <c r="C66" s="76" t="n">
        <v>89.8821929247527</v>
      </c>
      <c r="D66" s="77" t="n">
        <v>1.33363153911304</v>
      </c>
      <c r="E66" s="46" t="n">
        <f aca="false">10%*M66+13%</f>
        <v>0.209913151526062</v>
      </c>
      <c r="F66" s="24" t="n">
        <f aca="false">IF(G66="",($F$1*C66-B66)/B66,H66/B66)</f>
        <v>-0.00365589142911655</v>
      </c>
      <c r="H66" s="4" t="n">
        <f aca="false">IF(G66="",$F$1*C66-B66,G66-B66)</f>
        <v>-0.438706971493986</v>
      </c>
      <c r="I66" s="0" t="s">
        <v>95</v>
      </c>
      <c r="J66" s="58" t="s">
        <v>862</v>
      </c>
      <c r="K66" s="76" t="n">
        <f aca="false">D66*C66</f>
        <v>119.869727289094</v>
      </c>
      <c r="L66" s="76" t="n">
        <v>0.130272710906453</v>
      </c>
      <c r="M66" s="46" t="n">
        <f aca="false">K66/150</f>
        <v>0.799131515260624</v>
      </c>
      <c r="N66" s="51" t="n">
        <f aca="false">N65+C66-P66</f>
        <v>5464.61046807841</v>
      </c>
      <c r="O66" s="76" t="n">
        <f aca="false">N66*D66</f>
        <v>7287.77686919666</v>
      </c>
      <c r="P66" s="76"/>
      <c r="Q66" s="76"/>
      <c r="R66" s="51" t="n">
        <f aca="false">R65+Q66</f>
        <v>3578.34</v>
      </c>
      <c r="S66" s="51" t="n">
        <f aca="false">R66+O66</f>
        <v>10866.1168691967</v>
      </c>
      <c r="T66" s="0" t="n">
        <f aca="false">T65+B66</f>
        <v>9375</v>
      </c>
      <c r="U66" s="51" t="n">
        <f aca="false">S66-T66</f>
        <v>1491.11686919666</v>
      </c>
      <c r="V66" s="54" t="n">
        <f aca="false">S66/T66-1</f>
        <v>0.159052466047644</v>
      </c>
      <c r="W66" s="54" t="n">
        <f aca="false">O66/(T66-R66)-1</f>
        <v>0.257237248552902</v>
      </c>
      <c r="X66" s="46" t="n">
        <f aca="false">R66/S66</f>
        <v>0.329311753506342</v>
      </c>
    </row>
    <row r="67" customFormat="false" ht="16" hidden="false" customHeight="false" outlineLevel="0" collapsed="false">
      <c r="A67" s="88" t="s">
        <v>159</v>
      </c>
      <c r="B67" s="0" t="n">
        <v>120</v>
      </c>
      <c r="C67" s="76" t="n">
        <v>91.753407462132</v>
      </c>
      <c r="D67" s="77" t="n">
        <v>1.30640396383189</v>
      </c>
      <c r="E67" s="46" t="n">
        <f aca="false">10%*M67+13%</f>
        <v>0.209911343469075</v>
      </c>
      <c r="F67" s="24" t="n">
        <f aca="false">IF(G67="",($F$1*C67-B67)/B67,H67/B67)</f>
        <v>0.0170865217177333</v>
      </c>
      <c r="H67" s="4" t="n">
        <f aca="false">IF(G67="",$F$1*C67-B67,G67-B67)</f>
        <v>2.050382606128</v>
      </c>
      <c r="I67" s="0" t="s">
        <v>95</v>
      </c>
      <c r="J67" s="58" t="s">
        <v>863</v>
      </c>
      <c r="K67" s="76" t="n">
        <f aca="false">D67*C67</f>
        <v>119.867015203612</v>
      </c>
      <c r="L67" s="76" t="n">
        <v>0.132984796387902</v>
      </c>
      <c r="M67" s="46" t="n">
        <f aca="false">K67/150</f>
        <v>0.799113434690747</v>
      </c>
      <c r="N67" s="51" t="n">
        <f aca="false">N66+C67-P67</f>
        <v>5556.36387554054</v>
      </c>
      <c r="O67" s="76" t="n">
        <f aca="false">N67*D67</f>
        <v>7258.8557914985</v>
      </c>
      <c r="P67" s="76"/>
      <c r="Q67" s="76"/>
      <c r="R67" s="51" t="n">
        <f aca="false">R66+Q67</f>
        <v>3578.34</v>
      </c>
      <c r="S67" s="51" t="n">
        <f aca="false">R67+O67</f>
        <v>10837.1957914985</v>
      </c>
      <c r="T67" s="0" t="n">
        <f aca="false">T66+B67</f>
        <v>9495</v>
      </c>
      <c r="U67" s="51" t="n">
        <f aca="false">S67-T67</f>
        <v>1342.1957914985</v>
      </c>
      <c r="V67" s="54" t="n">
        <f aca="false">S67/T67-1</f>
        <v>0.14135816656119</v>
      </c>
      <c r="W67" s="54" t="n">
        <f aca="false">O67/(T67-R67)-1</f>
        <v>0.226850248535238</v>
      </c>
      <c r="X67" s="46" t="n">
        <f aca="false">R67/S67</f>
        <v>0.330190583324804</v>
      </c>
    </row>
    <row r="68" customFormat="false" ht="16" hidden="false" customHeight="false" outlineLevel="0" collapsed="false">
      <c r="A68" s="88" t="s">
        <v>161</v>
      </c>
      <c r="B68" s="0" t="n">
        <v>120</v>
      </c>
      <c r="C68" s="76" t="n">
        <v>91.9542207295581</v>
      </c>
      <c r="D68" s="77" t="n">
        <v>1.3035478219436</v>
      </c>
      <c r="E68" s="46" t="n">
        <f aca="false">10%*M68+13%</f>
        <v>0.209911149433691</v>
      </c>
      <c r="F68" s="24" t="n">
        <f aca="false">IF(G68="",($F$1*C68-B68)/B68,H68/B68)</f>
        <v>0.0193125367871513</v>
      </c>
      <c r="H68" s="4" t="n">
        <f aca="false">IF(G68="",$F$1*C68-B68,G68-B68)</f>
        <v>2.31750441445816</v>
      </c>
      <c r="I68" s="0" t="s">
        <v>95</v>
      </c>
      <c r="J68" s="58" t="s">
        <v>864</v>
      </c>
      <c r="K68" s="76" t="n">
        <f aca="false">D68*C68</f>
        <v>119.866724150536</v>
      </c>
      <c r="L68" s="76" t="n">
        <v>0.133275849463959</v>
      </c>
      <c r="M68" s="46" t="n">
        <f aca="false">K68/150</f>
        <v>0.799111494336907</v>
      </c>
      <c r="N68" s="51" t="n">
        <f aca="false">N67+C68-P68</f>
        <v>5648.3180962701</v>
      </c>
      <c r="O68" s="76" t="n">
        <f aca="false">N68*D68</f>
        <v>7362.85275203748</v>
      </c>
      <c r="P68" s="76"/>
      <c r="Q68" s="76"/>
      <c r="R68" s="51" t="n">
        <f aca="false">R67+Q68</f>
        <v>3578.34</v>
      </c>
      <c r="S68" s="51" t="n">
        <f aca="false">R68+O68</f>
        <v>10941.1927520375</v>
      </c>
      <c r="T68" s="0" t="n">
        <f aca="false">T67+B68</f>
        <v>9615</v>
      </c>
      <c r="U68" s="51" t="n">
        <f aca="false">S68-T68</f>
        <v>1326.19275203748</v>
      </c>
      <c r="V68" s="54" t="n">
        <f aca="false">S68/T68-1</f>
        <v>0.137929563394434</v>
      </c>
      <c r="W68" s="54" t="n">
        <f aca="false">O68/(T68-R68)-1</f>
        <v>0.219689820536104</v>
      </c>
      <c r="X68" s="46" t="n">
        <f aca="false">R68/S68</f>
        <v>0.327052093962392</v>
      </c>
    </row>
    <row r="69" customFormat="false" ht="16" hidden="false" customHeight="false" outlineLevel="0" collapsed="false">
      <c r="A69" s="88" t="s">
        <v>163</v>
      </c>
      <c r="B69" s="0" t="n">
        <v>120</v>
      </c>
      <c r="C69" s="76" t="n">
        <v>92.237184879113</v>
      </c>
      <c r="D69" s="77" t="n">
        <v>1.2995443669209</v>
      </c>
      <c r="E69" s="46" t="n">
        <f aca="false">10%*M69+13%</f>
        <v>0.209910876020195</v>
      </c>
      <c r="F69" s="24" t="n">
        <f aca="false">IF(G69="",($F$1*C69-B69)/B69,H69/B69)</f>
        <v>0.0224491943849677</v>
      </c>
      <c r="H69" s="4" t="n">
        <f aca="false">IF(G69="",$F$1*C69-B69,G69-B69)</f>
        <v>2.69390332619612</v>
      </c>
      <c r="I69" s="0" t="s">
        <v>95</v>
      </c>
      <c r="J69" s="58" t="s">
        <v>865</v>
      </c>
      <c r="K69" s="76" t="n">
        <f aca="false">D69*C69</f>
        <v>119.866314030293</v>
      </c>
      <c r="L69" s="76" t="n">
        <v>0.133685969707496</v>
      </c>
      <c r="M69" s="46" t="n">
        <f aca="false">K69/150</f>
        <v>0.79910876020195</v>
      </c>
      <c r="N69" s="51" t="n">
        <f aca="false">N68+C69-P69</f>
        <v>5740.55528114921</v>
      </c>
      <c r="O69" s="76" t="n">
        <f aca="false">N69*D69</f>
        <v>7460.10627861545</v>
      </c>
      <c r="P69" s="76"/>
      <c r="Q69" s="76"/>
      <c r="R69" s="51" t="n">
        <f aca="false">R68+Q69</f>
        <v>3578.34</v>
      </c>
      <c r="S69" s="51" t="n">
        <f aca="false">R69+O69</f>
        <v>11038.4462786155</v>
      </c>
      <c r="T69" s="0" t="n">
        <f aca="false">T68+B69</f>
        <v>9735</v>
      </c>
      <c r="U69" s="51" t="n">
        <f aca="false">S69-T69</f>
        <v>1303.44627861545</v>
      </c>
      <c r="V69" s="54" t="n">
        <f aca="false">S69/T69-1</f>
        <v>0.133892786709343</v>
      </c>
      <c r="W69" s="54" t="n">
        <f aca="false">O69/(T69-R69)-1</f>
        <v>0.211713214407723</v>
      </c>
      <c r="X69" s="46" t="n">
        <f aca="false">R69/S69</f>
        <v>0.324170622357627</v>
      </c>
    </row>
    <row r="70" customFormat="false" ht="16" hidden="false" customHeight="false" outlineLevel="0" collapsed="false">
      <c r="A70" s="88" t="s">
        <v>165</v>
      </c>
      <c r="B70" s="0" t="n">
        <v>135</v>
      </c>
      <c r="C70" s="76" t="n">
        <v>101.145991652197</v>
      </c>
      <c r="D70" s="77" t="n">
        <v>1.33325502725974</v>
      </c>
      <c r="E70" s="46" t="n">
        <f aca="false">10%*M70+13%</f>
        <v>0.219902267904976</v>
      </c>
      <c r="F70" s="24" t="n">
        <f aca="false">IF(G70="",($F$1*C70-B70)/B70,H70/B70)</f>
        <v>-0.00337482892035155</v>
      </c>
      <c r="H70" s="4" t="n">
        <f aca="false">IF(G70="",$F$1*C70-B70,G70-B70)</f>
        <v>-0.455601904247459</v>
      </c>
      <c r="I70" s="0" t="s">
        <v>95</v>
      </c>
      <c r="J70" s="58" t="s">
        <v>866</v>
      </c>
      <c r="K70" s="76" t="n">
        <f aca="false">D70*C70</f>
        <v>134.853401857464</v>
      </c>
      <c r="L70" s="76" t="n">
        <v>0.146598142536245</v>
      </c>
      <c r="M70" s="46" t="n">
        <f aca="false">K70/150</f>
        <v>0.899022679049758</v>
      </c>
      <c r="N70" s="51" t="n">
        <f aca="false">N69+C70-P70</f>
        <v>5841.70127280141</v>
      </c>
      <c r="O70" s="76" t="n">
        <f aca="false">N70*D70</f>
        <v>7788.47758971212</v>
      </c>
      <c r="P70" s="76"/>
      <c r="Q70" s="76"/>
      <c r="R70" s="51" t="n">
        <f aca="false">R69+Q70</f>
        <v>3578.34</v>
      </c>
      <c r="S70" s="51" t="n">
        <f aca="false">R70+O70</f>
        <v>11366.8175897121</v>
      </c>
      <c r="T70" s="0" t="n">
        <f aca="false">T69+B70</f>
        <v>9870</v>
      </c>
      <c r="U70" s="51" t="n">
        <f aca="false">S70-T70</f>
        <v>1496.81758971211</v>
      </c>
      <c r="V70" s="54" t="n">
        <f aca="false">S70/T70-1</f>
        <v>0.151653251237296</v>
      </c>
      <c r="W70" s="54" t="n">
        <f aca="false">O70/(T70-R70)-1</f>
        <v>0.237905034555605</v>
      </c>
      <c r="X70" s="46" t="n">
        <f aca="false">R70/S70</f>
        <v>0.314805790781642</v>
      </c>
    </row>
    <row r="71" customFormat="false" ht="16" hidden="false" customHeight="false" outlineLevel="0" collapsed="false">
      <c r="A71" s="88" t="s">
        <v>167</v>
      </c>
      <c r="B71" s="0" t="n">
        <v>120</v>
      </c>
      <c r="C71" s="76" t="n">
        <v>89.8730650489606</v>
      </c>
      <c r="D71" s="77" t="n">
        <v>1.33376713538675</v>
      </c>
      <c r="E71" s="46" t="n">
        <f aca="false">10%*M71+13%</f>
        <v>0.209913160345853</v>
      </c>
      <c r="F71" s="24" t="n">
        <f aca="false">IF(G71="",($F$1*C71-B71)/B71,H71/B71)</f>
        <v>-0.00375707393227209</v>
      </c>
      <c r="H71" s="4" t="n">
        <f aca="false">IF(G71="",$F$1*C71-B71,G71-B71)</f>
        <v>-0.450848871872651</v>
      </c>
      <c r="I71" s="0" t="s">
        <v>95</v>
      </c>
      <c r="J71" s="58" t="s">
        <v>867</v>
      </c>
      <c r="K71" s="76" t="n">
        <f aca="false">D71*C71</f>
        <v>119.869740518779</v>
      </c>
      <c r="L71" s="76" t="n">
        <v>0.130259481221178</v>
      </c>
      <c r="M71" s="46" t="n">
        <f aca="false">K71/150</f>
        <v>0.799131603458525</v>
      </c>
      <c r="N71" s="51" t="n">
        <f aca="false">N70+C71-P71</f>
        <v>5931.57433785037</v>
      </c>
      <c r="O71" s="76" t="n">
        <f aca="false">N71*D71</f>
        <v>7911.33891292822</v>
      </c>
      <c r="P71" s="76"/>
      <c r="Q71" s="76"/>
      <c r="R71" s="51" t="n">
        <f aca="false">R70+Q71</f>
        <v>3578.34</v>
      </c>
      <c r="S71" s="51" t="n">
        <f aca="false">R71+O71</f>
        <v>11489.6789129282</v>
      </c>
      <c r="T71" s="0" t="n">
        <f aca="false">T70+B71</f>
        <v>9990</v>
      </c>
      <c r="U71" s="51" t="n">
        <f aca="false">S71-T71</f>
        <v>1499.67891292822</v>
      </c>
      <c r="V71" s="54" t="n">
        <f aca="false">S71/T71-1</f>
        <v>0.150118009302124</v>
      </c>
      <c r="W71" s="54" t="n">
        <f aca="false">O71/(T71-R71)-1</f>
        <v>0.233898695958335</v>
      </c>
      <c r="X71" s="46" t="n">
        <f aca="false">R71/S71</f>
        <v>0.311439512550141</v>
      </c>
    </row>
    <row r="72" customFormat="false" ht="16" hidden="false" customHeight="false" outlineLevel="0" collapsed="false">
      <c r="A72" s="88" t="s">
        <v>169</v>
      </c>
      <c r="B72" s="0" t="n">
        <v>120</v>
      </c>
      <c r="C72" s="76" t="n">
        <v>90.1834128258918</v>
      </c>
      <c r="D72" s="77" t="n">
        <v>1.32917226076706</v>
      </c>
      <c r="E72" s="46" t="n">
        <f aca="false">10%*M72+13%</f>
        <v>0.209912860472986</v>
      </c>
      <c r="F72" s="24" t="n">
        <f aca="false">IF(G72="",($F$1*C72-B72)/B72,H72/B72)</f>
        <v>-0.000316868824989551</v>
      </c>
      <c r="H72" s="4" t="n">
        <f aca="false">IF(G72="",$F$1*C72-B72,G72-B72)</f>
        <v>-0.0380242589987461</v>
      </c>
      <c r="I72" s="0" t="s">
        <v>95</v>
      </c>
      <c r="J72" s="58" t="s">
        <v>868</v>
      </c>
      <c r="K72" s="76" t="n">
        <f aca="false">D72*C72</f>
        <v>119.869290709479</v>
      </c>
      <c r="L72" s="76" t="n">
        <v>0.13070929052054</v>
      </c>
      <c r="M72" s="46" t="n">
        <f aca="false">K72/150</f>
        <v>0.799128604729863</v>
      </c>
      <c r="N72" s="51" t="n">
        <f aca="false">N71+C72-P72</f>
        <v>6021.75775067626</v>
      </c>
      <c r="O72" s="76" t="n">
        <f aca="false">N72*D72</f>
        <v>8003.95336325792</v>
      </c>
      <c r="P72" s="76"/>
      <c r="Q72" s="76"/>
      <c r="R72" s="51" t="n">
        <f aca="false">R71+Q72</f>
        <v>3578.34</v>
      </c>
      <c r="S72" s="51" t="n">
        <f aca="false">R72+O72</f>
        <v>11582.2933632579</v>
      </c>
      <c r="T72" s="0" t="n">
        <f aca="false">T71+B72</f>
        <v>10110</v>
      </c>
      <c r="U72" s="51" t="n">
        <f aca="false">S72-T72</f>
        <v>1472.29336325792</v>
      </c>
      <c r="V72" s="54" t="n">
        <f aca="false">S72/T72-1</f>
        <v>0.145627434545788</v>
      </c>
      <c r="W72" s="54" t="n">
        <f aca="false">O72/(T72-R72)-1</f>
        <v>0.22540875723138</v>
      </c>
      <c r="X72" s="46" t="n">
        <f aca="false">R72/S72</f>
        <v>0.308949176797009</v>
      </c>
    </row>
    <row r="73" customFormat="false" ht="16" hidden="false" customHeight="false" outlineLevel="0" collapsed="false">
      <c r="A73" s="88" t="s">
        <v>171</v>
      </c>
      <c r="B73" s="0" t="n">
        <v>120</v>
      </c>
      <c r="C73" s="76" t="n">
        <v>89.1793464887614</v>
      </c>
      <c r="D73" s="77" t="n">
        <v>1.34415367116383</v>
      </c>
      <c r="E73" s="46" t="n">
        <f aca="false">10%*M73+13%</f>
        <v>0.209913830649906</v>
      </c>
      <c r="F73" s="24" t="n">
        <f aca="false">IF(G73="",($F$1*C73-B73)/B73,H73/B73)</f>
        <v>-0.0114469441720798</v>
      </c>
      <c r="H73" s="4" t="n">
        <f aca="false">IF(G73="",$F$1*C73-B73,G73-B73)</f>
        <v>-1.37363330064957</v>
      </c>
      <c r="I73" s="0" t="s">
        <v>95</v>
      </c>
      <c r="J73" s="58" t="s">
        <v>869</v>
      </c>
      <c r="K73" s="76" t="n">
        <f aca="false">D73*C73</f>
        <v>119.87074597486</v>
      </c>
      <c r="L73" s="76" t="n">
        <v>0.12925402514025</v>
      </c>
      <c r="M73" s="46" t="n">
        <f aca="false">K73/150</f>
        <v>0.799138306499065</v>
      </c>
      <c r="N73" s="51" t="n">
        <f aca="false">N72+C73-P73</f>
        <v>6023.04709716502</v>
      </c>
      <c r="O73" s="76" t="n">
        <f aca="false">N73*D73</f>
        <v>8095.900867247</v>
      </c>
      <c r="P73" s="76" t="n">
        <v>87.89</v>
      </c>
      <c r="Q73" s="76" t="n">
        <v>107.79</v>
      </c>
      <c r="R73" s="51" t="n">
        <f aca="false">R72+Q73</f>
        <v>3686.13</v>
      </c>
      <c r="S73" s="51" t="n">
        <f aca="false">R73+O73</f>
        <v>11782.030867247</v>
      </c>
      <c r="T73" s="0" t="n">
        <f aca="false">T72+B73</f>
        <v>10230</v>
      </c>
      <c r="U73" s="51" t="n">
        <f aca="false">S73-T73</f>
        <v>1552.030867247</v>
      </c>
      <c r="V73" s="54" t="n">
        <f aca="false">S73/T73-1</f>
        <v>0.151713672262659</v>
      </c>
      <c r="W73" s="54" t="n">
        <f aca="false">O73/(T73-R73)-1</f>
        <v>0.237173242629667</v>
      </c>
      <c r="X73" s="46" t="n">
        <f aca="false">R73/S73</f>
        <v>0.312860324466397</v>
      </c>
    </row>
    <row r="74" customFormat="false" ht="16" hidden="false" customHeight="false" outlineLevel="0" collapsed="false">
      <c r="A74" s="88" t="s">
        <v>173</v>
      </c>
      <c r="B74" s="0" t="n">
        <v>120</v>
      </c>
      <c r="C74" s="76" t="n">
        <v>91.169223411438</v>
      </c>
      <c r="D74" s="77" t="n">
        <v>1.31478428156087</v>
      </c>
      <c r="E74" s="46" t="n">
        <f aca="false">10%*M74+13%</f>
        <v>0.209911907935646</v>
      </c>
      <c r="F74" s="24" t="n">
        <f aca="false">IF(G74="",($F$1*C74-B74)/B74,H74/B74)</f>
        <v>0.0106108415157899</v>
      </c>
      <c r="H74" s="4" t="n">
        <f aca="false">IF(G74="",$F$1*C74-B74,G74-B74)</f>
        <v>1.27330098189479</v>
      </c>
      <c r="I74" s="0" t="s">
        <v>95</v>
      </c>
      <c r="J74" s="58" t="s">
        <v>870</v>
      </c>
      <c r="K74" s="76" t="n">
        <f aca="false">D74*C74</f>
        <v>119.86786190347</v>
      </c>
      <c r="L74" s="76" t="n">
        <v>0.132138096530279</v>
      </c>
      <c r="M74" s="46" t="n">
        <f aca="false">K74/150</f>
        <v>0.799119079356465</v>
      </c>
      <c r="N74" s="51" t="n">
        <f aca="false">N73+C74-P74</f>
        <v>6114.21632057646</v>
      </c>
      <c r="O74" s="76" t="n">
        <f aca="false">N74*D74</f>
        <v>8038.87551235685</v>
      </c>
      <c r="P74" s="76"/>
      <c r="Q74" s="76"/>
      <c r="R74" s="51" t="n">
        <f aca="false">R73+Q74</f>
        <v>3686.13</v>
      </c>
      <c r="S74" s="51" t="n">
        <f aca="false">R74+O74</f>
        <v>11725.0055123569</v>
      </c>
      <c r="T74" s="0" t="n">
        <f aca="false">T73+B74</f>
        <v>10350</v>
      </c>
      <c r="U74" s="51" t="n">
        <f aca="false">S74-T74</f>
        <v>1375.00551235685</v>
      </c>
      <c r="V74" s="54" t="n">
        <f aca="false">S74/T74-1</f>
        <v>0.132850774140758</v>
      </c>
      <c r="W74" s="54" t="n">
        <f aca="false">O74/(T74-R74)-1</f>
        <v>0.206337385386697</v>
      </c>
      <c r="X74" s="46" t="n">
        <f aca="false">R74/S74</f>
        <v>0.314381941749642</v>
      </c>
    </row>
    <row r="75" customFormat="false" ht="16" hidden="false" customHeight="false" outlineLevel="0" collapsed="false">
      <c r="A75" s="88" t="s">
        <v>175</v>
      </c>
      <c r="B75" s="0" t="n">
        <v>120</v>
      </c>
      <c r="C75" s="76" t="n">
        <v>91.3061415483194</v>
      </c>
      <c r="D75" s="77" t="n">
        <v>1.31281052320841</v>
      </c>
      <c r="E75" s="46" t="n">
        <f aca="false">10%*M75+13%</f>
        <v>0.209911775638794</v>
      </c>
      <c r="F75" s="24" t="n">
        <f aca="false">IF(G75="",($F$1*C75-B75)/B75,H75/B75)</f>
        <v>0.0121285790631204</v>
      </c>
      <c r="H75" s="4" t="n">
        <f aca="false">IF(G75="",$F$1*C75-B75,G75-B75)</f>
        <v>1.45542948757445</v>
      </c>
      <c r="I75" s="0" t="s">
        <v>95</v>
      </c>
      <c r="J75" s="58" t="s">
        <v>871</v>
      </c>
      <c r="K75" s="76" t="n">
        <f aca="false">D75*C75</f>
        <v>119.867663458191</v>
      </c>
      <c r="L75" s="76" t="n">
        <v>0.132336541809409</v>
      </c>
      <c r="M75" s="46" t="n">
        <f aca="false">K75/150</f>
        <v>0.799117756387937</v>
      </c>
      <c r="N75" s="51" t="n">
        <f aca="false">N74+C75-P75</f>
        <v>6205.52246212478</v>
      </c>
      <c r="O75" s="76" t="n">
        <f aca="false">N75*D75</f>
        <v>8146.67519028359</v>
      </c>
      <c r="P75" s="76"/>
      <c r="Q75" s="76"/>
      <c r="R75" s="51" t="n">
        <f aca="false">R74+Q75</f>
        <v>3686.13</v>
      </c>
      <c r="S75" s="51" t="n">
        <f aca="false">R75+O75</f>
        <v>11832.8051902836</v>
      </c>
      <c r="T75" s="0" t="n">
        <f aca="false">T74+B75</f>
        <v>10470</v>
      </c>
      <c r="U75" s="51" t="n">
        <f aca="false">S75-T75</f>
        <v>1362.80519028359</v>
      </c>
      <c r="V75" s="54" t="n">
        <f aca="false">S75/T75-1</f>
        <v>0.130162864401489</v>
      </c>
      <c r="W75" s="54" t="n">
        <f aca="false">O75/(T75-R75)-1</f>
        <v>0.200889048623218</v>
      </c>
      <c r="X75" s="46" t="n">
        <f aca="false">R75/S75</f>
        <v>0.311517847266414</v>
      </c>
    </row>
    <row r="76" customFormat="false" ht="16" hidden="false" customHeight="false" outlineLevel="0" collapsed="false">
      <c r="A76" s="88" t="s">
        <v>177</v>
      </c>
      <c r="B76" s="0" t="n">
        <v>120</v>
      </c>
      <c r="C76" s="76" t="n">
        <v>91.077944653517</v>
      </c>
      <c r="D76" s="77" t="n">
        <v>1.31610341731283</v>
      </c>
      <c r="E76" s="46" t="n">
        <f aca="false">10%*M76+13%</f>
        <v>0.209911996133548</v>
      </c>
      <c r="F76" s="24" t="n">
        <f aca="false">IF(G76="",($F$1*C76-B76)/B76,H76/B76)</f>
        <v>0.00959901648423636</v>
      </c>
      <c r="H76" s="4" t="n">
        <f aca="false">IF(G76="",$F$1*C76-B76,G76-B76)</f>
        <v>1.15188197810836</v>
      </c>
      <c r="I76" s="0" t="s">
        <v>95</v>
      </c>
      <c r="J76" s="58" t="s">
        <v>872</v>
      </c>
      <c r="K76" s="76" t="n">
        <f aca="false">D76*C76</f>
        <v>119.867994200322</v>
      </c>
      <c r="L76" s="76" t="n">
        <v>0.132005799677525</v>
      </c>
      <c r="M76" s="46" t="n">
        <f aca="false">K76/150</f>
        <v>0.799119961335483</v>
      </c>
      <c r="N76" s="51" t="n">
        <f aca="false">N75+C76-P76</f>
        <v>6296.60040677829</v>
      </c>
      <c r="O76" s="76" t="n">
        <f aca="false">N76*D76</f>
        <v>8286.97731281426</v>
      </c>
      <c r="P76" s="76"/>
      <c r="Q76" s="76"/>
      <c r="R76" s="51" t="n">
        <f aca="false">R75+Q76</f>
        <v>3686.13</v>
      </c>
      <c r="S76" s="51" t="n">
        <f aca="false">R76+O76</f>
        <v>11973.1073128143</v>
      </c>
      <c r="T76" s="0" t="n">
        <f aca="false">T75+B76</f>
        <v>10590</v>
      </c>
      <c r="U76" s="51" t="n">
        <f aca="false">S76-T76</f>
        <v>1383.10731281426</v>
      </c>
      <c r="V76" s="54" t="n">
        <f aca="false">S76/T76-1</f>
        <v>0.130605034260081</v>
      </c>
      <c r="W76" s="54" t="n">
        <f aca="false">O76/(T76-R76)-1</f>
        <v>0.200337971719378</v>
      </c>
      <c r="X76" s="46" t="n">
        <f aca="false">R76/S76</f>
        <v>0.30786744858245</v>
      </c>
    </row>
    <row r="77" customFormat="false" ht="16" hidden="false" customHeight="false" outlineLevel="0" collapsed="false">
      <c r="A77" s="88" t="s">
        <v>179</v>
      </c>
      <c r="B77" s="0" t="n">
        <v>120</v>
      </c>
      <c r="C77" s="76" t="n">
        <v>93.0039264456489</v>
      </c>
      <c r="D77" s="77" t="n">
        <v>1.2888187339787</v>
      </c>
      <c r="E77" s="46" t="n">
        <f aca="false">10%*M77+13%</f>
        <v>0.20991013515782</v>
      </c>
      <c r="F77" s="24" t="n">
        <f aca="false">IF(G77="",($F$1*C77-B77)/B77,H77/B77)</f>
        <v>0.0309485246500184</v>
      </c>
      <c r="H77" s="4" t="n">
        <f aca="false">IF(G77="",$F$1*C77-B77,G77-B77)</f>
        <v>3.71382295800221</v>
      </c>
      <c r="I77" s="0" t="s">
        <v>95</v>
      </c>
      <c r="J77" s="58" t="s">
        <v>873</v>
      </c>
      <c r="K77" s="76" t="n">
        <f aca="false">D77*C77</f>
        <v>119.865202736729</v>
      </c>
      <c r="L77" s="76" t="n">
        <v>0.134797263270626</v>
      </c>
      <c r="M77" s="46" t="n">
        <f aca="false">K77/150</f>
        <v>0.799101351578196</v>
      </c>
      <c r="N77" s="51" t="n">
        <f aca="false">N76+C77-P77</f>
        <v>6389.60433322394</v>
      </c>
      <c r="O77" s="76" t="n">
        <f aca="false">N77*D77</f>
        <v>8235.0417673705</v>
      </c>
      <c r="P77" s="76"/>
      <c r="Q77" s="76"/>
      <c r="R77" s="51" t="n">
        <f aca="false">R76+Q77</f>
        <v>3686.13</v>
      </c>
      <c r="S77" s="51" t="n">
        <f aca="false">R77+O77</f>
        <v>11921.1717673705</v>
      </c>
      <c r="T77" s="0" t="n">
        <f aca="false">T76+B77</f>
        <v>10710</v>
      </c>
      <c r="U77" s="51" t="n">
        <f aca="false">S77-T77</f>
        <v>1211.1717673705</v>
      </c>
      <c r="V77" s="54" t="n">
        <f aca="false">S77/T77-1</f>
        <v>0.113087933461298</v>
      </c>
      <c r="W77" s="54" t="n">
        <f aca="false">O77/(T77-R77)-1</f>
        <v>0.172436529629748</v>
      </c>
      <c r="X77" s="46" t="n">
        <f aca="false">R77/S77</f>
        <v>0.309208697930964</v>
      </c>
    </row>
    <row r="78" customFormat="false" ht="16" hidden="false" customHeight="false" outlineLevel="0" collapsed="false">
      <c r="A78" s="88" t="s">
        <v>181</v>
      </c>
      <c r="B78" s="0" t="n">
        <v>135</v>
      </c>
      <c r="C78" s="76" t="n">
        <v>105.956382194631</v>
      </c>
      <c r="D78" s="77" t="n">
        <v>1.27265981548544</v>
      </c>
      <c r="E78" s="46" t="n">
        <f aca="false">10%*M78+13%</f>
        <v>0.219897619875549</v>
      </c>
      <c r="F78" s="24" t="n">
        <f aca="false">IF(G78="",($F$1*C78-B78)/B78,H78/B78)</f>
        <v>0.0440235525577617</v>
      </c>
      <c r="H78" s="4" t="n">
        <f aca="false">IF(G78="",$F$1*C78-B78,G78-B78)</f>
        <v>5.94317959529784</v>
      </c>
      <c r="I78" s="0" t="s">
        <v>95</v>
      </c>
      <c r="J78" s="58" t="s">
        <v>874</v>
      </c>
      <c r="K78" s="76" t="n">
        <f aca="false">D78*C78</f>
        <v>134.846429813324</v>
      </c>
      <c r="L78" s="76" t="n">
        <v>0.153570186676359</v>
      </c>
      <c r="M78" s="46" t="n">
        <f aca="false">K78/150</f>
        <v>0.898976198755491</v>
      </c>
      <c r="N78" s="51" t="n">
        <f aca="false">N77+C78-P78</f>
        <v>6495.56071541857</v>
      </c>
      <c r="O78" s="76" t="n">
        <f aca="false">N78*D78</f>
        <v>8266.63910155908</v>
      </c>
      <c r="P78" s="76"/>
      <c r="Q78" s="76"/>
      <c r="R78" s="51" t="n">
        <f aca="false">R77+Q78</f>
        <v>3686.13</v>
      </c>
      <c r="S78" s="51" t="n">
        <f aca="false">R78+O78</f>
        <v>11952.7691015591</v>
      </c>
      <c r="T78" s="0" t="n">
        <f aca="false">T77+B78</f>
        <v>10845</v>
      </c>
      <c r="U78" s="51" t="n">
        <f aca="false">S78-T78</f>
        <v>1107.76910155908</v>
      </c>
      <c r="V78" s="54" t="n">
        <f aca="false">S78/T78-1</f>
        <v>0.102145606413931</v>
      </c>
      <c r="W78" s="54" t="n">
        <f aca="false">O78/(T78-R78)-1</f>
        <v>0.154740776345859</v>
      </c>
      <c r="X78" s="46" t="n">
        <f aca="false">R78/S78</f>
        <v>0.308391299846928</v>
      </c>
    </row>
    <row r="79" customFormat="false" ht="16" hidden="false" customHeight="false" outlineLevel="0" collapsed="false">
      <c r="A79" s="88" t="s">
        <v>183</v>
      </c>
      <c r="B79" s="0" t="n">
        <v>135</v>
      </c>
      <c r="C79" s="76" t="n">
        <v>105.673418045076</v>
      </c>
      <c r="D79" s="77" t="n">
        <v>1.27607152705184</v>
      </c>
      <c r="E79" s="46" t="n">
        <f aca="false">10%*M79+13%</f>
        <v>0.219897893289045</v>
      </c>
      <c r="F79" s="24" t="n">
        <f aca="false">IF(G79="",($F$1*C79-B79)/B79,H79/B79)</f>
        <v>0.0412354124708139</v>
      </c>
      <c r="H79" s="4" t="n">
        <f aca="false">IF(G79="",$F$1*C79-B79,G79-B79)</f>
        <v>5.56678068355987</v>
      </c>
      <c r="I79" s="0" t="s">
        <v>95</v>
      </c>
      <c r="J79" s="58" t="s">
        <v>875</v>
      </c>
      <c r="K79" s="76" t="n">
        <f aca="false">D79*C79</f>
        <v>134.846839933567</v>
      </c>
      <c r="L79" s="76" t="n">
        <v>0.153160066432823</v>
      </c>
      <c r="M79" s="46" t="n">
        <f aca="false">K79/150</f>
        <v>0.898978932890448</v>
      </c>
      <c r="N79" s="51" t="n">
        <f aca="false">N78+C79-P79</f>
        <v>6601.23413346365</v>
      </c>
      <c r="O79" s="76" t="n">
        <f aca="false">N79*D79</f>
        <v>8423.64692111568</v>
      </c>
      <c r="P79" s="76"/>
      <c r="Q79" s="76"/>
      <c r="R79" s="51" t="n">
        <f aca="false">R78+Q79</f>
        <v>3686.13</v>
      </c>
      <c r="S79" s="51" t="n">
        <f aca="false">R79+O79</f>
        <v>12109.7769211157</v>
      </c>
      <c r="T79" s="0" t="n">
        <f aca="false">T78+B79</f>
        <v>10980</v>
      </c>
      <c r="U79" s="51" t="n">
        <f aca="false">S79-T79</f>
        <v>1129.77692111568</v>
      </c>
      <c r="V79" s="54" t="n">
        <f aca="false">S79/T79-1</f>
        <v>0.102894072961355</v>
      </c>
      <c r="W79" s="54" t="n">
        <f aca="false">O79/(T79-R79)-1</f>
        <v>0.154894030345437</v>
      </c>
      <c r="X79" s="46" t="n">
        <f aca="false">R79/S79</f>
        <v>0.304392890472866</v>
      </c>
    </row>
    <row r="80" customFormat="false" ht="16" hidden="false" customHeight="false" outlineLevel="0" collapsed="false">
      <c r="A80" s="88" t="s">
        <v>185</v>
      </c>
      <c r="B80" s="0" t="n">
        <v>135</v>
      </c>
      <c r="C80" s="76" t="n">
        <v>105.34481451656</v>
      </c>
      <c r="D80" s="77" t="n">
        <v>1.28005651555862</v>
      </c>
      <c r="E80" s="46" t="n">
        <f aca="false">10%*M80+13%</f>
        <v>0.219898210801491</v>
      </c>
      <c r="F80" s="24" t="n">
        <f aca="false">IF(G80="",($F$1*C80-B80)/B80,H80/B80)</f>
        <v>0.0379975723698423</v>
      </c>
      <c r="H80" s="4" t="n">
        <f aca="false">IF(G80="",$F$1*C80-B80,G80-B80)</f>
        <v>5.1296722699287</v>
      </c>
      <c r="I80" s="0" t="s">
        <v>95</v>
      </c>
      <c r="J80" s="58" t="s">
        <v>876</v>
      </c>
      <c r="K80" s="76" t="n">
        <f aca="false">D80*C80</f>
        <v>134.847316202237</v>
      </c>
      <c r="L80" s="76" t="n">
        <v>0.15268379776291</v>
      </c>
      <c r="M80" s="46" t="n">
        <f aca="false">K80/150</f>
        <v>0.898982108014914</v>
      </c>
      <c r="N80" s="51" t="n">
        <f aca="false">N79+C80-P80</f>
        <v>6706.57894798021</v>
      </c>
      <c r="O80" s="76" t="n">
        <f aca="false">N80*D80</f>
        <v>8584.80007947032</v>
      </c>
      <c r="P80" s="76"/>
      <c r="Q80" s="76"/>
      <c r="R80" s="51" t="n">
        <f aca="false">R79+Q80</f>
        <v>3686.13</v>
      </c>
      <c r="S80" s="51" t="n">
        <f aca="false">R80+O80</f>
        <v>12270.9300794703</v>
      </c>
      <c r="T80" s="0" t="n">
        <f aca="false">T79+B80</f>
        <v>11115</v>
      </c>
      <c r="U80" s="51" t="n">
        <f aca="false">S80-T80</f>
        <v>1155.93007947032</v>
      </c>
      <c r="V80" s="54" t="n">
        <f aca="false">S80/T80-1</f>
        <v>0.103997308094496</v>
      </c>
      <c r="W80" s="54" t="n">
        <f aca="false">O80/(T80-R80)-1</f>
        <v>0.155599718324633</v>
      </c>
      <c r="X80" s="46" t="n">
        <f aca="false">R80/S80</f>
        <v>0.3003953226143</v>
      </c>
    </row>
    <row r="81" customFormat="false" ht="16" hidden="false" customHeight="false" outlineLevel="0" collapsed="false">
      <c r="A81" s="88" t="s">
        <v>187</v>
      </c>
      <c r="B81" s="0" t="n">
        <v>135</v>
      </c>
      <c r="C81" s="76" t="n">
        <v>111.478747048848</v>
      </c>
      <c r="D81" s="77" t="n">
        <v>1.20954378680493</v>
      </c>
      <c r="E81" s="46" t="n">
        <f aca="false">10%*M81+13%</f>
        <v>0.219892283902488</v>
      </c>
      <c r="F81" s="24" t="n">
        <f aca="false">IF(G81="",($F$1*C81-B81)/B81,H81/B81)</f>
        <v>0.0984372542546472</v>
      </c>
      <c r="H81" s="4" t="n">
        <f aca="false">IF(G81="",$F$1*C81-B81,G81-B81)</f>
        <v>13.2890293243774</v>
      </c>
      <c r="I81" s="0" t="s">
        <v>95</v>
      </c>
      <c r="J81" s="58" t="s">
        <v>877</v>
      </c>
      <c r="K81" s="76" t="n">
        <f aca="false">D81*C81</f>
        <v>134.838425853732</v>
      </c>
      <c r="L81" s="76" t="n">
        <v>0.161574146267951</v>
      </c>
      <c r="M81" s="46" t="n">
        <f aca="false">K81/150</f>
        <v>0.89892283902488</v>
      </c>
      <c r="N81" s="51" t="n">
        <f aca="false">N80+C81-P81</f>
        <v>6818.05769502906</v>
      </c>
      <c r="O81" s="76" t="n">
        <f aca="false">N81*D81</f>
        <v>8246.73932309992</v>
      </c>
      <c r="P81" s="76"/>
      <c r="Q81" s="76"/>
      <c r="R81" s="51" t="n">
        <f aca="false">R80+Q81</f>
        <v>3686.13</v>
      </c>
      <c r="S81" s="51" t="n">
        <f aca="false">R81+O81</f>
        <v>11932.8693230999</v>
      </c>
      <c r="T81" s="0" t="n">
        <f aca="false">T80+B81</f>
        <v>11250</v>
      </c>
      <c r="U81" s="51" t="n">
        <f aca="false">S81-T81</f>
        <v>682.869323099923</v>
      </c>
      <c r="V81" s="54" t="n">
        <f aca="false">S81/T81-1</f>
        <v>0.0606994953866598</v>
      </c>
      <c r="W81" s="54" t="n">
        <f aca="false">O81/(T81-R81)-1</f>
        <v>0.0902804150652938</v>
      </c>
      <c r="X81" s="46" t="n">
        <f aca="false">R81/S81</f>
        <v>0.308905586761459</v>
      </c>
    </row>
    <row r="82" customFormat="false" ht="16" hidden="false" customHeight="false" outlineLevel="0" collapsed="false">
      <c r="A82" s="88" t="s">
        <v>189</v>
      </c>
      <c r="B82" s="0" t="n">
        <v>135</v>
      </c>
      <c r="C82" s="76" t="n">
        <v>110.456424960133</v>
      </c>
      <c r="D82" s="77" t="n">
        <v>1.22075205337444</v>
      </c>
      <c r="E82" s="46" t="n">
        <f aca="false">10%*M82+13%</f>
        <v>0.219893271718989</v>
      </c>
      <c r="F82" s="24" t="n">
        <f aca="false">IF(G82="",($F$1*C82-B82)/B82,H82/B82)</f>
        <v>0.0883639739405129</v>
      </c>
      <c r="H82" s="4" t="n">
        <f aca="false">IF(G82="",$F$1*C82-B82,G82-B82)</f>
        <v>11.9291364819692</v>
      </c>
      <c r="I82" s="0" t="s">
        <v>95</v>
      </c>
      <c r="J82" s="58" t="s">
        <v>878</v>
      </c>
      <c r="K82" s="76" t="n">
        <f aca="false">D82*C82</f>
        <v>134.839907578483</v>
      </c>
      <c r="L82" s="76" t="n">
        <v>0.160092421517111</v>
      </c>
      <c r="M82" s="46" t="n">
        <f aca="false">K82/150</f>
        <v>0.898932717189886</v>
      </c>
      <c r="N82" s="51" t="n">
        <f aca="false">N81+C82-P82</f>
        <v>6928.51411998919</v>
      </c>
      <c r="O82" s="76" t="n">
        <f aca="false">N82*D82</f>
        <v>8457.99783881064</v>
      </c>
      <c r="P82" s="76"/>
      <c r="Q82" s="76"/>
      <c r="R82" s="51" t="n">
        <f aca="false">R81+Q82</f>
        <v>3686.13</v>
      </c>
      <c r="S82" s="51" t="n">
        <f aca="false">R82+O82</f>
        <v>12144.1278388106</v>
      </c>
      <c r="T82" s="0" t="n">
        <f aca="false">T81+B82</f>
        <v>11385</v>
      </c>
      <c r="U82" s="51" t="n">
        <f aca="false">S82-T82</f>
        <v>759.127838810637</v>
      </c>
      <c r="V82" s="54" t="n">
        <f aca="false">S82/T82-1</f>
        <v>0.0666778953720366</v>
      </c>
      <c r="W82" s="54" t="n">
        <f aca="false">O82/(T82-R82)-1</f>
        <v>0.098602501251565</v>
      </c>
      <c r="X82" s="46" t="n">
        <f aca="false">R82/S82</f>
        <v>0.303531883798171</v>
      </c>
    </row>
    <row r="83" customFormat="false" ht="16" hidden="false" customHeight="false" outlineLevel="0" collapsed="false">
      <c r="A83" s="88" t="s">
        <v>191</v>
      </c>
      <c r="B83" s="0" t="n">
        <v>135</v>
      </c>
      <c r="C83" s="76" t="n">
        <v>111.944268714245</v>
      </c>
      <c r="D83" s="77" t="n">
        <v>1.20450785635107</v>
      </c>
      <c r="E83" s="46" t="n">
        <f aca="false">10%*M83+13%</f>
        <v>0.219891834093189</v>
      </c>
      <c r="F83" s="24" t="n">
        <f aca="false">IF(G83="",($F$1*C83-B83)/B83,H83/B83)</f>
        <v>0.103024194397691</v>
      </c>
      <c r="H83" s="4" t="n">
        <f aca="false">IF(G83="",$F$1*C83-B83,G83-B83)</f>
        <v>13.9082662436882</v>
      </c>
      <c r="I83" s="0" t="s">
        <v>95</v>
      </c>
      <c r="J83" s="58" t="s">
        <v>879</v>
      </c>
      <c r="K83" s="76" t="n">
        <f aca="false">D83*C83</f>
        <v>134.837751139783</v>
      </c>
      <c r="L83" s="76" t="n">
        <v>0.162248860216994</v>
      </c>
      <c r="M83" s="46" t="n">
        <f aca="false">K83/150</f>
        <v>0.898918340931887</v>
      </c>
      <c r="N83" s="51" t="n">
        <f aca="false">N82+C83-P83</f>
        <v>7040.45838870344</v>
      </c>
      <c r="O83" s="76" t="n">
        <f aca="false">N83*D83</f>
        <v>8480.28744150609</v>
      </c>
      <c r="P83" s="76"/>
      <c r="Q83" s="76"/>
      <c r="R83" s="51" t="n">
        <f aca="false">R82+Q83</f>
        <v>3686.13</v>
      </c>
      <c r="S83" s="51" t="n">
        <f aca="false">R83+O83</f>
        <v>12166.4174415061</v>
      </c>
      <c r="T83" s="0" t="n">
        <f aca="false">T82+B83</f>
        <v>11520</v>
      </c>
      <c r="U83" s="51" t="n">
        <f aca="false">S83-T83</f>
        <v>646.417441506086</v>
      </c>
      <c r="V83" s="54" t="n">
        <f aca="false">S83/T83-1</f>
        <v>0.0561126251307367</v>
      </c>
      <c r="W83" s="54" t="n">
        <f aca="false">O83/(T83-R83)-1</f>
        <v>0.0825157223066104</v>
      </c>
      <c r="X83" s="46" t="n">
        <f aca="false">R83/S83</f>
        <v>0.302975795275991</v>
      </c>
    </row>
    <row r="84" customFormat="false" ht="16" hidden="false" customHeight="false" outlineLevel="0" collapsed="false">
      <c r="A84" s="88" t="s">
        <v>193</v>
      </c>
      <c r="B84" s="0" t="n">
        <v>135</v>
      </c>
      <c r="C84" s="76" t="n">
        <v>113.925017761129</v>
      </c>
      <c r="D84" s="77" t="n">
        <v>1.18354056859391</v>
      </c>
      <c r="E84" s="46" t="n">
        <f aca="false">10%*M84+13%</f>
        <v>0.219889920198719</v>
      </c>
      <c r="F84" s="24" t="n">
        <f aca="false">IF(G84="",($F$1*C84-B84)/B84,H84/B84)</f>
        <v>0.122541175006326</v>
      </c>
      <c r="H84" s="4" t="n">
        <f aca="false">IF(G84="",$F$1*C84-B84,G84-B84)</f>
        <v>16.5430586258539</v>
      </c>
      <c r="I84" s="0" t="s">
        <v>95</v>
      </c>
      <c r="J84" s="58" t="s">
        <v>880</v>
      </c>
      <c r="K84" s="76" t="n">
        <f aca="false">D84*C84</f>
        <v>134.834880298078</v>
      </c>
      <c r="L84" s="76" t="n">
        <v>0.165119701921747</v>
      </c>
      <c r="M84" s="46" t="n">
        <f aca="false">K84/150</f>
        <v>0.898899201987188</v>
      </c>
      <c r="N84" s="51" t="n">
        <f aca="false">N83+C84-P84</f>
        <v>7154.38340646457</v>
      </c>
      <c r="O84" s="76" t="n">
        <f aca="false">N84*D84</f>
        <v>8467.50300482592</v>
      </c>
      <c r="P84" s="76"/>
      <c r="Q84" s="76"/>
      <c r="R84" s="51" t="n">
        <f aca="false">R83+Q84</f>
        <v>3686.13</v>
      </c>
      <c r="S84" s="51" t="n">
        <f aca="false">R84+O84</f>
        <v>12153.6330048259</v>
      </c>
      <c r="T84" s="0" t="n">
        <f aca="false">T83+B84</f>
        <v>11655</v>
      </c>
      <c r="U84" s="51" t="n">
        <f aca="false">S84-T84</f>
        <v>498.633004825921</v>
      </c>
      <c r="V84" s="54" t="n">
        <f aca="false">S84/T84-1</f>
        <v>0.0427827545968187</v>
      </c>
      <c r="W84" s="54" t="n">
        <f aca="false">O84/(T84-R84)-1</f>
        <v>0.0625726112768712</v>
      </c>
      <c r="X84" s="46" t="n">
        <f aca="false">R84/S84</f>
        <v>0.303294496265958</v>
      </c>
    </row>
    <row r="85" customFormat="false" ht="16" hidden="false" customHeight="false" outlineLevel="0" collapsed="false">
      <c r="A85" s="88" t="s">
        <v>195</v>
      </c>
      <c r="B85" s="0" t="n">
        <v>135</v>
      </c>
      <c r="C85" s="76" t="n">
        <v>110.164332934786</v>
      </c>
      <c r="D85" s="77" t="n">
        <v>1.22399262389428</v>
      </c>
      <c r="E85" s="46" t="n">
        <f aca="false">10%*M85+13%</f>
        <v>0.219893553952274</v>
      </c>
      <c r="F85" s="24" t="n">
        <f aca="false">IF(G85="",($F$1*C85-B85)/B85,H85/B85)</f>
        <v>0.0854858938507604</v>
      </c>
      <c r="H85" s="4" t="n">
        <f aca="false">IF(G85="",$F$1*C85-B85,G85-B85)</f>
        <v>11.5405956698527</v>
      </c>
      <c r="I85" s="0" t="s">
        <v>95</v>
      </c>
      <c r="J85" s="58" t="s">
        <v>881</v>
      </c>
      <c r="K85" s="76" t="n">
        <f aca="false">D85*C85</f>
        <v>134.840330928412</v>
      </c>
      <c r="L85" s="76" t="n">
        <v>0.159669071588299</v>
      </c>
      <c r="M85" s="46" t="n">
        <f aca="false">K85/150</f>
        <v>0.898935539522745</v>
      </c>
      <c r="N85" s="51" t="n">
        <f aca="false">N84+C85-P85</f>
        <v>7264.54773939935</v>
      </c>
      <c r="O85" s="76" t="n">
        <f aca="false">N85*D85</f>
        <v>8891.75284895265</v>
      </c>
      <c r="P85" s="76"/>
      <c r="Q85" s="76"/>
      <c r="R85" s="51" t="n">
        <f aca="false">R84+Q85</f>
        <v>3686.13</v>
      </c>
      <c r="S85" s="51" t="n">
        <f aca="false">R85+O85</f>
        <v>12577.8828489526</v>
      </c>
      <c r="T85" s="0" t="n">
        <f aca="false">T84+B85</f>
        <v>11790</v>
      </c>
      <c r="U85" s="51" t="n">
        <f aca="false">S85-T85</f>
        <v>787.88284895265</v>
      </c>
      <c r="V85" s="54" t="n">
        <f aca="false">S85/T85-1</f>
        <v>0.0668263654752035</v>
      </c>
      <c r="W85" s="54" t="n">
        <f aca="false">O85/(T85-R85)-1</f>
        <v>0.0972230365186817</v>
      </c>
      <c r="X85" s="46" t="n">
        <f aca="false">R85/S85</f>
        <v>0.293064424614747</v>
      </c>
    </row>
    <row r="86" customFormat="false" ht="16" hidden="false" customHeight="false" outlineLevel="0" collapsed="false">
      <c r="A86" s="88" t="s">
        <v>197</v>
      </c>
      <c r="B86" s="0" t="n">
        <v>135</v>
      </c>
      <c r="C86" s="76" t="n">
        <v>111.907757211076</v>
      </c>
      <c r="D86" s="77" t="n">
        <v>1.20490131711065</v>
      </c>
      <c r="E86" s="46" t="n">
        <f aca="false">10%*M86+13%</f>
        <v>0.219891869372349</v>
      </c>
      <c r="F86" s="24" t="n">
        <f aca="false">IF(G86="",($F$1*C86-B86)/B86,H86/B86)</f>
        <v>0.102664434386471</v>
      </c>
      <c r="H86" s="4" t="n">
        <f aca="false">IF(G86="",$F$1*C86-B86,G86-B86)</f>
        <v>13.8596986421736</v>
      </c>
      <c r="I86" s="0" t="s">
        <v>95</v>
      </c>
      <c r="J86" s="58" t="s">
        <v>882</v>
      </c>
      <c r="K86" s="76" t="n">
        <f aca="false">D86*C86</f>
        <v>134.837804058524</v>
      </c>
      <c r="L86" s="76" t="n">
        <v>0.162195941475893</v>
      </c>
      <c r="M86" s="46" t="n">
        <f aca="false">K86/150</f>
        <v>0.898918693723494</v>
      </c>
      <c r="N86" s="51" t="n">
        <f aca="false">N85+C86-P86</f>
        <v>7376.45549661043</v>
      </c>
      <c r="O86" s="76" t="n">
        <f aca="false">N86*D86</f>
        <v>8887.90094347397</v>
      </c>
      <c r="P86" s="76"/>
      <c r="Q86" s="76"/>
      <c r="R86" s="51" t="n">
        <f aca="false">R85+Q86</f>
        <v>3686.13</v>
      </c>
      <c r="S86" s="51" t="n">
        <f aca="false">R86+O86</f>
        <v>12574.030943474</v>
      </c>
      <c r="T86" s="0" t="n">
        <f aca="false">T85+B86</f>
        <v>11925</v>
      </c>
      <c r="U86" s="51" t="n">
        <f aca="false">S86-T86</f>
        <v>649.030943473967</v>
      </c>
      <c r="V86" s="54" t="n">
        <f aca="false">S86/T86-1</f>
        <v>0.0544260749244416</v>
      </c>
      <c r="W86" s="54" t="n">
        <f aca="false">O86/(T86-R86)-1</f>
        <v>0.0787766943129296</v>
      </c>
      <c r="X86" s="46" t="n">
        <f aca="false">R86/S86</f>
        <v>0.293154201430778</v>
      </c>
    </row>
    <row r="87" customFormat="false" ht="16" hidden="false" customHeight="false" outlineLevel="0" collapsed="false">
      <c r="A87" s="88" t="s">
        <v>199</v>
      </c>
      <c r="B87" s="0" t="n">
        <v>135</v>
      </c>
      <c r="C87" s="76" t="n">
        <v>112.574092143899</v>
      </c>
      <c r="D87" s="77" t="n">
        <v>1.19776083220944</v>
      </c>
      <c r="E87" s="46" t="n">
        <f aca="false">10%*M87+13%</f>
        <v>0.219891225527666</v>
      </c>
      <c r="F87" s="24" t="n">
        <f aca="false">IF(G87="",($F$1*C87-B87)/B87,H87/B87)</f>
        <v>0.10923005459122</v>
      </c>
      <c r="H87" s="4" t="n">
        <f aca="false">IF(G87="",$F$1*C87-B87,G87-B87)</f>
        <v>14.7460573698147</v>
      </c>
      <c r="I87" s="0" t="s">
        <v>95</v>
      </c>
      <c r="J87" s="58" t="s">
        <v>883</v>
      </c>
      <c r="K87" s="76" t="n">
        <f aca="false">D87*C87</f>
        <v>134.836838291499</v>
      </c>
      <c r="L87" s="76" t="n">
        <v>0.163161708500994</v>
      </c>
      <c r="M87" s="46" t="n">
        <f aca="false">K87/150</f>
        <v>0.89891225527666</v>
      </c>
      <c r="N87" s="51" t="n">
        <f aca="false">N86+C87-P87</f>
        <v>7489.02958875433</v>
      </c>
      <c r="O87" s="76" t="n">
        <f aca="false">N87*D87</f>
        <v>8970.06631266751</v>
      </c>
      <c r="P87" s="76"/>
      <c r="Q87" s="76"/>
      <c r="R87" s="51" t="n">
        <f aca="false">R86+Q87</f>
        <v>3686.13</v>
      </c>
      <c r="S87" s="51" t="n">
        <f aca="false">R87+O87</f>
        <v>12656.1963126675</v>
      </c>
      <c r="T87" s="0" t="n">
        <f aca="false">T86+B87</f>
        <v>12060</v>
      </c>
      <c r="U87" s="51" t="n">
        <f aca="false">S87-T87</f>
        <v>596.196312667513</v>
      </c>
      <c r="V87" s="54" t="n">
        <f aca="false">S87/T87-1</f>
        <v>0.0494358468215186</v>
      </c>
      <c r="W87" s="54" t="n">
        <f aca="false">O87/(T87-R87)-1</f>
        <v>0.0711972257352351</v>
      </c>
      <c r="X87" s="46" t="n">
        <f aca="false">R87/S87</f>
        <v>0.29125101325353</v>
      </c>
    </row>
    <row r="88" customFormat="false" ht="16" hidden="false" customHeight="false" outlineLevel="0" collapsed="false">
      <c r="A88" s="88" t="s">
        <v>201</v>
      </c>
      <c r="B88" s="0" t="n">
        <v>135</v>
      </c>
      <c r="C88" s="76" t="n">
        <v>110.209972313747</v>
      </c>
      <c r="D88" s="77" t="n">
        <v>1.22348515246988</v>
      </c>
      <c r="E88" s="46" t="n">
        <f aca="false">10%*M88+13%</f>
        <v>0.219893509853324</v>
      </c>
      <c r="F88" s="24" t="n">
        <f aca="false">IF(G88="",($F$1*C88-B88)/B88,H88/B88)</f>
        <v>0.0859355938647843</v>
      </c>
      <c r="H88" s="4" t="n">
        <f aca="false">IF(G88="",$F$1*C88-B88,G88-B88)</f>
        <v>11.6013051717459</v>
      </c>
      <c r="I88" s="0" t="s">
        <v>95</v>
      </c>
      <c r="J88" s="58" t="s">
        <v>884</v>
      </c>
      <c r="K88" s="76" t="n">
        <f aca="false">D88*C88</f>
        <v>134.840264779985</v>
      </c>
      <c r="L88" s="76" t="n">
        <v>0.159735220014676</v>
      </c>
      <c r="M88" s="46" t="n">
        <f aca="false">K88/150</f>
        <v>0.898935098533235</v>
      </c>
      <c r="N88" s="51" t="n">
        <f aca="false">N87+C88-P88</f>
        <v>7599.23956106807</v>
      </c>
      <c r="O88" s="76" t="n">
        <f aca="false">N88*D88</f>
        <v>9297.5567730285</v>
      </c>
      <c r="P88" s="76"/>
      <c r="Q88" s="76"/>
      <c r="R88" s="51" t="n">
        <f aca="false">R87+Q88</f>
        <v>3686.13</v>
      </c>
      <c r="S88" s="51" t="n">
        <f aca="false">R88+O88</f>
        <v>12983.6867730285</v>
      </c>
      <c r="T88" s="0" t="n">
        <f aca="false">T87+B88</f>
        <v>12195</v>
      </c>
      <c r="U88" s="51" t="n">
        <f aca="false">S88-T88</f>
        <v>788.686773028494</v>
      </c>
      <c r="V88" s="54" t="n">
        <f aca="false">S88/T88-1</f>
        <v>0.0646729621179576</v>
      </c>
      <c r="W88" s="54" t="n">
        <f aca="false">O88/(T88-R88)-1</f>
        <v>0.0926899544861415</v>
      </c>
      <c r="X88" s="46" t="n">
        <f aca="false">R88/S88</f>
        <v>0.283904723245276</v>
      </c>
    </row>
    <row r="89" customFormat="false" ht="16" hidden="false" customHeight="false" outlineLevel="0" collapsed="false">
      <c r="A89" s="88" t="s">
        <v>203</v>
      </c>
      <c r="B89" s="0" t="n">
        <v>135</v>
      </c>
      <c r="C89" s="76" t="n">
        <v>109.762706399934</v>
      </c>
      <c r="D89" s="77" t="n">
        <v>1.22847656965795</v>
      </c>
      <c r="E89" s="46" t="n">
        <f aca="false">10%*M89+13%</f>
        <v>0.219893942023043</v>
      </c>
      <c r="F89" s="24" t="n">
        <f aca="false">IF(G89="",($F$1*C89-B89)/B89,H89/B89)</f>
        <v>0.0815285337273506</v>
      </c>
      <c r="H89" s="4" t="n">
        <f aca="false">IF(G89="",$F$1*C89-B89,G89-B89)</f>
        <v>11.0063520531923</v>
      </c>
      <c r="I89" s="0" t="s">
        <v>95</v>
      </c>
      <c r="J89" s="58" t="s">
        <v>885</v>
      </c>
      <c r="K89" s="76" t="n">
        <f aca="false">D89*C89</f>
        <v>134.840913034564</v>
      </c>
      <c r="L89" s="76" t="n">
        <v>0.159086965436183</v>
      </c>
      <c r="M89" s="46" t="n">
        <f aca="false">K89/150</f>
        <v>0.898939420230425</v>
      </c>
      <c r="N89" s="51" t="n">
        <f aca="false">N88+C89-P89</f>
        <v>7709.00226746801</v>
      </c>
      <c r="O89" s="76" t="n">
        <f aca="false">N89*D89</f>
        <v>9470.32866102446</v>
      </c>
      <c r="P89" s="76"/>
      <c r="Q89" s="76"/>
      <c r="R89" s="51" t="n">
        <f aca="false">R88+Q89</f>
        <v>3686.13</v>
      </c>
      <c r="S89" s="51" t="n">
        <f aca="false">R89+O89</f>
        <v>13156.4586610245</v>
      </c>
      <c r="T89" s="0" t="n">
        <f aca="false">T88+B89</f>
        <v>12330</v>
      </c>
      <c r="U89" s="51" t="n">
        <f aca="false">S89-T89</f>
        <v>826.458661024462</v>
      </c>
      <c r="V89" s="54" t="n">
        <f aca="false">S89/T89-1</f>
        <v>0.0670282774553497</v>
      </c>
      <c r="W89" s="54" t="n">
        <f aca="false">O89/(T89-R89)-1</f>
        <v>0.0956121113603585</v>
      </c>
      <c r="X89" s="46" t="n">
        <f aca="false">R89/S89</f>
        <v>0.28017645895244</v>
      </c>
    </row>
    <row r="90" customFormat="false" ht="16" hidden="false" customHeight="false" outlineLevel="0" collapsed="false">
      <c r="A90" s="88" t="s">
        <v>205</v>
      </c>
      <c r="B90" s="0" t="n">
        <v>135</v>
      </c>
      <c r="C90" s="76" t="n">
        <v>112.49194126177</v>
      </c>
      <c r="D90" s="77" t="n">
        <v>1.19863659428633</v>
      </c>
      <c r="E90" s="46" t="n">
        <f aca="false">10%*M90+13%</f>
        <v>0.219891304905778</v>
      </c>
      <c r="F90" s="24" t="n">
        <f aca="false">IF(G90="",($F$1*C90-B90)/B90,H90/B90)</f>
        <v>0.108420594565976</v>
      </c>
      <c r="H90" s="4" t="n">
        <f aca="false">IF(G90="",$F$1*C90-B90,G90-B90)</f>
        <v>14.6367802664068</v>
      </c>
      <c r="I90" s="0" t="s">
        <v>95</v>
      </c>
      <c r="J90" s="58" t="s">
        <v>886</v>
      </c>
      <c r="K90" s="76" t="n">
        <f aca="false">D90*C90</f>
        <v>134.836957358667</v>
      </c>
      <c r="L90" s="76" t="n">
        <v>0.163042641333516</v>
      </c>
      <c r="M90" s="46" t="n">
        <f aca="false">K90/150</f>
        <v>0.898913049057777</v>
      </c>
      <c r="N90" s="51" t="n">
        <f aca="false">N89+C90-P90</f>
        <v>7821.49420872978</v>
      </c>
      <c r="O90" s="76" t="n">
        <f aca="false">N90*D90</f>
        <v>9375.12918058214</v>
      </c>
      <c r="P90" s="76"/>
      <c r="Q90" s="76"/>
      <c r="R90" s="51" t="n">
        <f aca="false">R89+Q90</f>
        <v>3686.13</v>
      </c>
      <c r="S90" s="51" t="n">
        <f aca="false">R90+O90</f>
        <v>13061.2591805821</v>
      </c>
      <c r="T90" s="0" t="n">
        <f aca="false">T89+B90</f>
        <v>12465</v>
      </c>
      <c r="U90" s="51" t="n">
        <f aca="false">S90-T90</f>
        <v>596.259180582136</v>
      </c>
      <c r="V90" s="54" t="n">
        <f aca="false">S90/T90-1</f>
        <v>0.0478346715268461</v>
      </c>
      <c r="W90" s="54" t="n">
        <f aca="false">O90/(T90-R90)-1</f>
        <v>0.0679198097912528</v>
      </c>
      <c r="X90" s="46" t="n">
        <f aca="false">R90/S90</f>
        <v>0.282218578548696</v>
      </c>
    </row>
    <row r="91" customFormat="false" ht="16" hidden="false" customHeight="false" outlineLevel="0" collapsed="false">
      <c r="A91" s="88" t="s">
        <v>207</v>
      </c>
      <c r="B91" s="0" t="n">
        <v>135</v>
      </c>
      <c r="C91" s="76" t="n">
        <v>113.386473089396</v>
      </c>
      <c r="D91" s="77" t="n">
        <v>1.18916884153547</v>
      </c>
      <c r="E91" s="46" t="n">
        <f aca="false">10%*M91+13%</f>
        <v>0.21989044056634</v>
      </c>
      <c r="F91" s="24" t="n">
        <f aca="false">IF(G91="",($F$1*C91-B91)/B91,H91/B91)</f>
        <v>0.117234714840844</v>
      </c>
      <c r="H91" s="4" t="n">
        <f aca="false">IF(G91="",$F$1*C91-B91,G91-B91)</f>
        <v>15.8266865035139</v>
      </c>
      <c r="I91" s="0" t="s">
        <v>95</v>
      </c>
      <c r="J91" s="58" t="s">
        <v>887</v>
      </c>
      <c r="K91" s="76" t="n">
        <f aca="false">D91*C91</f>
        <v>134.83566084951</v>
      </c>
      <c r="L91" s="76" t="n">
        <v>0.164339150490501</v>
      </c>
      <c r="M91" s="46" t="n">
        <f aca="false">K91/150</f>
        <v>0.898904405663397</v>
      </c>
      <c r="N91" s="51" t="n">
        <f aca="false">N90+C91-P91</f>
        <v>7934.88068181917</v>
      </c>
      <c r="O91" s="76" t="n">
        <f aca="false">N91*D91</f>
        <v>9435.91286812111</v>
      </c>
      <c r="P91" s="76"/>
      <c r="Q91" s="76"/>
      <c r="R91" s="51" t="n">
        <f aca="false">R90+Q91</f>
        <v>3686.13</v>
      </c>
      <c r="S91" s="51" t="n">
        <f aca="false">R91+O91</f>
        <v>13122.0428681211</v>
      </c>
      <c r="T91" s="0" t="n">
        <f aca="false">T90+B91</f>
        <v>12600</v>
      </c>
      <c r="U91" s="51" t="n">
        <f aca="false">S91-T91</f>
        <v>522.042868121109</v>
      </c>
      <c r="V91" s="54" t="n">
        <f aca="false">S91/T91-1</f>
        <v>0.0414319736604054</v>
      </c>
      <c r="W91" s="54" t="n">
        <f aca="false">O91/(T91-R91)-1</f>
        <v>0.0585652323986225</v>
      </c>
      <c r="X91" s="46" t="n">
        <f aca="false">R91/S91</f>
        <v>0.280911290798717</v>
      </c>
    </row>
    <row r="92" customFormat="false" ht="16" hidden="false" customHeight="false" outlineLevel="0" collapsed="false">
      <c r="A92" s="88" t="s">
        <v>209</v>
      </c>
      <c r="B92" s="0" t="n">
        <v>135</v>
      </c>
      <c r="C92" s="76" t="n">
        <v>111.953396590037</v>
      </c>
      <c r="D92" s="77" t="n">
        <v>1.20440953126113</v>
      </c>
      <c r="E92" s="46" t="n">
        <f aca="false">10%*M92+13%</f>
        <v>0.219891825273398</v>
      </c>
      <c r="F92" s="24" t="n">
        <f aca="false">IF(G92="",($F$1*C92-B92)/B92,H92/B92)</f>
        <v>0.103114134400495</v>
      </c>
      <c r="H92" s="4" t="n">
        <f aca="false">IF(G92="",$F$1*C92-B92,G92-B92)</f>
        <v>13.9204081440668</v>
      </c>
      <c r="I92" s="0" t="s">
        <v>95</v>
      </c>
      <c r="J92" s="58" t="s">
        <v>888</v>
      </c>
      <c r="K92" s="76" t="n">
        <f aca="false">D92*C92</f>
        <v>134.837737910098</v>
      </c>
      <c r="L92" s="76" t="n">
        <v>0.162262089902269</v>
      </c>
      <c r="M92" s="46" t="n">
        <f aca="false">K92/150</f>
        <v>0.898918252733985</v>
      </c>
      <c r="N92" s="51" t="n">
        <f aca="false">N91+C92-P92</f>
        <v>8046.83407840921</v>
      </c>
      <c r="O92" s="76" t="n">
        <f aca="false">N92*D92</f>
        <v>9691.68366051294</v>
      </c>
      <c r="P92" s="76"/>
      <c r="Q92" s="76"/>
      <c r="R92" s="51" t="n">
        <f aca="false">R91+Q92</f>
        <v>3686.13</v>
      </c>
      <c r="S92" s="51" t="n">
        <f aca="false">R92+O92</f>
        <v>13377.8136605129</v>
      </c>
      <c r="T92" s="0" t="n">
        <f aca="false">T91+B92</f>
        <v>12735</v>
      </c>
      <c r="U92" s="51" t="n">
        <f aca="false">S92-T92</f>
        <v>642.81366051294</v>
      </c>
      <c r="V92" s="54" t="n">
        <f aca="false">S92/T92-1</f>
        <v>0.0504761413830341</v>
      </c>
      <c r="W92" s="54" t="n">
        <f aca="false">O92/(T92-R92)-1</f>
        <v>0.0710380036969192</v>
      </c>
      <c r="X92" s="46" t="n">
        <f aca="false">R92/S92</f>
        <v>0.275540539997226</v>
      </c>
    </row>
    <row r="93" customFormat="false" ht="16" hidden="false" customHeight="false" outlineLevel="0" collapsed="false">
      <c r="A93" s="88" t="s">
        <v>211</v>
      </c>
      <c r="B93" s="0" t="n">
        <v>135</v>
      </c>
      <c r="C93" s="76" t="n">
        <v>112.44630188281</v>
      </c>
      <c r="D93" s="77" t="n">
        <v>1.19912368169847</v>
      </c>
      <c r="E93" s="46" t="n">
        <f aca="false">10%*M93+13%</f>
        <v>0.219891349004729</v>
      </c>
      <c r="F93" s="24" t="n">
        <f aca="false">IF(G93="",($F$1*C93-B93)/B93,H93/B93)</f>
        <v>0.107970894551953</v>
      </c>
      <c r="H93" s="4" t="n">
        <f aca="false">IF(G93="",$F$1*C93-B93,G93-B93)</f>
        <v>14.5760707645136</v>
      </c>
      <c r="I93" s="0" t="s">
        <v>95</v>
      </c>
      <c r="J93" s="58" t="s">
        <v>889</v>
      </c>
      <c r="K93" s="76" t="n">
        <f aca="false">D93*C93</f>
        <v>134.837023507093</v>
      </c>
      <c r="L93" s="76" t="n">
        <v>0.162976492907139</v>
      </c>
      <c r="M93" s="46" t="n">
        <f aca="false">K93/150</f>
        <v>0.898913490047286</v>
      </c>
      <c r="N93" s="51" t="n">
        <f aca="false">N92+C93-P93</f>
        <v>8159.28038029202</v>
      </c>
      <c r="O93" s="76" t="n">
        <f aca="false">N93*D93</f>
        <v>9783.98632962589</v>
      </c>
      <c r="P93" s="76"/>
      <c r="Q93" s="76"/>
      <c r="R93" s="51" t="n">
        <f aca="false">R92+Q93</f>
        <v>3686.13</v>
      </c>
      <c r="S93" s="51" t="n">
        <f aca="false">R93+O93</f>
        <v>13470.1163296259</v>
      </c>
      <c r="T93" s="0" t="n">
        <f aca="false">T92+B93</f>
        <v>12870</v>
      </c>
      <c r="U93" s="51" t="n">
        <f aca="false">S93-T93</f>
        <v>600.116329625886</v>
      </c>
      <c r="V93" s="54" t="n">
        <f aca="false">S93/T93-1</f>
        <v>0.0466290854410167</v>
      </c>
      <c r="W93" s="54" t="n">
        <f aca="false">O93/(T93-R93)-1</f>
        <v>0.0653446019625588</v>
      </c>
      <c r="X93" s="46" t="n">
        <f aca="false">R93/S93</f>
        <v>0.273652425101393</v>
      </c>
    </row>
    <row r="94" customFormat="false" ht="16" hidden="false" customHeight="false" outlineLevel="0" collapsed="false">
      <c r="A94" s="88" t="s">
        <v>213</v>
      </c>
      <c r="B94" s="0" t="n">
        <v>135</v>
      </c>
      <c r="C94" s="76" t="n">
        <v>114.23536553806</v>
      </c>
      <c r="D94" s="77" t="n">
        <v>1.18032125912755</v>
      </c>
      <c r="E94" s="46" t="n">
        <f aca="false">10%*M94+13%</f>
        <v>0.219889620325853</v>
      </c>
      <c r="F94" s="24" t="n">
        <f aca="false">IF(G94="",($F$1*C94-B94)/B94,H94/B94)</f>
        <v>0.125599135101687</v>
      </c>
      <c r="H94" s="4" t="n">
        <f aca="false">IF(G94="",$F$1*C94-B94,G94-B94)</f>
        <v>16.9558832387278</v>
      </c>
      <c r="I94" s="0" t="s">
        <v>95</v>
      </c>
      <c r="J94" s="58" t="s">
        <v>890</v>
      </c>
      <c r="K94" s="76" t="n">
        <f aca="false">D94*C94</f>
        <v>134.834430488779</v>
      </c>
      <c r="L94" s="76" t="n">
        <v>0.165569511221109</v>
      </c>
      <c r="M94" s="46" t="n">
        <f aca="false">K94/150</f>
        <v>0.898896203258526</v>
      </c>
      <c r="N94" s="51" t="n">
        <f aca="false">N93+C94-P94</f>
        <v>8273.51574583008</v>
      </c>
      <c r="O94" s="76" t="n">
        <f aca="false">N94*D94</f>
        <v>9765.40652252975</v>
      </c>
      <c r="P94" s="76"/>
      <c r="Q94" s="76"/>
      <c r="R94" s="51" t="n">
        <f aca="false">R93+Q94</f>
        <v>3686.13</v>
      </c>
      <c r="S94" s="51" t="n">
        <f aca="false">R94+O94</f>
        <v>13451.5365225297</v>
      </c>
      <c r="T94" s="0" t="n">
        <f aca="false">T93+B94</f>
        <v>13005</v>
      </c>
      <c r="U94" s="51" t="n">
        <f aca="false">S94-T94</f>
        <v>446.536522529745</v>
      </c>
      <c r="V94" s="54" t="n">
        <f aca="false">S94/T94-1</f>
        <v>0.034335757211053</v>
      </c>
      <c r="W94" s="54" t="n">
        <f aca="false">O94/(T94-R94)-1</f>
        <v>0.0479174537824592</v>
      </c>
      <c r="X94" s="46" t="n">
        <f aca="false">R94/S94</f>
        <v>0.274030404915168</v>
      </c>
    </row>
    <row r="95" customFormat="false" ht="16" hidden="false" customHeight="false" outlineLevel="0" collapsed="false">
      <c r="A95" s="88" t="s">
        <v>215</v>
      </c>
      <c r="B95" s="0" t="n">
        <v>135</v>
      </c>
      <c r="C95" s="76" t="n">
        <v>113.915889885337</v>
      </c>
      <c r="D95" s="77" t="n">
        <v>1.18363551971093</v>
      </c>
      <c r="E95" s="46" t="n">
        <f aca="false">10%*M95+13%</f>
        <v>0.219889929018509</v>
      </c>
      <c r="F95" s="24" t="n">
        <f aca="false">IF(G95="",($F$1*C95-B95)/B95,H95/B95)</f>
        <v>0.12245123500352</v>
      </c>
      <c r="H95" s="4" t="n">
        <f aca="false">IF(G95="",$F$1*C95-B95,G95-B95)</f>
        <v>16.5309167254753</v>
      </c>
      <c r="I95" s="0" t="s">
        <v>95</v>
      </c>
      <c r="J95" s="58" t="s">
        <v>891</v>
      </c>
      <c r="K95" s="76" t="n">
        <f aca="false">D95*C95</f>
        <v>134.834893527764</v>
      </c>
      <c r="L95" s="76" t="n">
        <v>0.165106472236471</v>
      </c>
      <c r="M95" s="46" t="n">
        <f aca="false">K95/150</f>
        <v>0.89889929018509</v>
      </c>
      <c r="N95" s="51" t="n">
        <f aca="false">N94+C95-P95</f>
        <v>8387.43163571542</v>
      </c>
      <c r="O95" s="76" t="n">
        <f aca="false">N95*D95</f>
        <v>9927.66200317989</v>
      </c>
      <c r="P95" s="76"/>
      <c r="Q95" s="76"/>
      <c r="R95" s="51" t="n">
        <f aca="false">R94+Q95</f>
        <v>3686.13</v>
      </c>
      <c r="S95" s="51" t="n">
        <f aca="false">R95+O95</f>
        <v>13613.7920031799</v>
      </c>
      <c r="T95" s="0" t="n">
        <f aca="false">T94+B95</f>
        <v>13140</v>
      </c>
      <c r="U95" s="51" t="n">
        <f aca="false">S95-T95</f>
        <v>473.792003179888</v>
      </c>
      <c r="V95" s="54" t="n">
        <f aca="false">S95/T95-1</f>
        <v>0.036057230074573</v>
      </c>
      <c r="W95" s="54" t="n">
        <f aca="false">O95/(T95-R95)-1</f>
        <v>0.0501161961376544</v>
      </c>
      <c r="X95" s="46" t="n">
        <f aca="false">R95/S95</f>
        <v>0.270764383585338</v>
      </c>
    </row>
    <row r="96" customFormat="false" ht="16" hidden="false" customHeight="false" outlineLevel="0" collapsed="false">
      <c r="A96" s="88" t="s">
        <v>217</v>
      </c>
      <c r="B96" s="0" t="n">
        <v>135</v>
      </c>
      <c r="C96" s="76" t="n">
        <v>112.583220019691</v>
      </c>
      <c r="D96" s="77" t="n">
        <v>1.19766360420523</v>
      </c>
      <c r="E96" s="46" t="n">
        <f aca="false">10%*M96+13%</f>
        <v>0.219891216707876</v>
      </c>
      <c r="F96" s="24" t="n">
        <f aca="false">IF(G96="",($F$1*C96-B96)/B96,H96/B96)</f>
        <v>0.109319994594024</v>
      </c>
      <c r="H96" s="4" t="n">
        <f aca="false">IF(G96="",$F$1*C96-B96,G96-B96)</f>
        <v>14.7581992701933</v>
      </c>
      <c r="I96" s="0" t="s">
        <v>95</v>
      </c>
      <c r="J96" s="58" t="s">
        <v>892</v>
      </c>
      <c r="K96" s="76" t="n">
        <f aca="false">D96*C96</f>
        <v>134.836825061814</v>
      </c>
      <c r="L96" s="76" t="n">
        <v>0.163174938186269</v>
      </c>
      <c r="M96" s="46" t="n">
        <f aca="false">K96/150</f>
        <v>0.898912167078758</v>
      </c>
      <c r="N96" s="51" t="n">
        <f aca="false">N95+C96-P96</f>
        <v>8500.01485573511</v>
      </c>
      <c r="O96" s="76" t="n">
        <f aca="false">N96*D96</f>
        <v>10180.1584279177</v>
      </c>
      <c r="P96" s="76"/>
      <c r="Q96" s="76"/>
      <c r="R96" s="51" t="n">
        <f aca="false">R95+Q96</f>
        <v>3686.13</v>
      </c>
      <c r="S96" s="51" t="n">
        <f aca="false">R96+O96</f>
        <v>13866.2884279177</v>
      </c>
      <c r="T96" s="0" t="n">
        <f aca="false">T95+B96</f>
        <v>13275</v>
      </c>
      <c r="U96" s="51" t="n">
        <f aca="false">S96-T96</f>
        <v>591.288427917703</v>
      </c>
      <c r="V96" s="54" t="n">
        <f aca="false">S96/T96-1</f>
        <v>0.044541501161409</v>
      </c>
      <c r="W96" s="54" t="n">
        <f aca="false">O96/(T96-R96)-1</f>
        <v>0.0616640363168657</v>
      </c>
      <c r="X96" s="46" t="n">
        <f aca="false">R96/S96</f>
        <v>0.265833933800088</v>
      </c>
    </row>
    <row r="97" customFormat="false" ht="16" hidden="false" customHeight="false" outlineLevel="0" collapsed="false">
      <c r="A97" s="88" t="s">
        <v>219</v>
      </c>
      <c r="B97" s="0" t="n">
        <v>135</v>
      </c>
      <c r="C97" s="76" t="n">
        <v>111.5335143036</v>
      </c>
      <c r="D97" s="77" t="n">
        <v>1.2089491424845</v>
      </c>
      <c r="E97" s="46" t="n">
        <f aca="false">10%*M97+13%</f>
        <v>0.219892230983747</v>
      </c>
      <c r="F97" s="24" t="n">
        <f aca="false">IF(G97="",($F$1*C97-B97)/B97,H97/B97)</f>
        <v>0.0989768942714757</v>
      </c>
      <c r="H97" s="4" t="n">
        <f aca="false">IF(G97="",$F$1*C97-B97,G97-B97)</f>
        <v>13.3618807266492</v>
      </c>
      <c r="I97" s="0" t="s">
        <v>95</v>
      </c>
      <c r="J97" s="58" t="s">
        <v>893</v>
      </c>
      <c r="K97" s="76" t="n">
        <f aca="false">D97*C97</f>
        <v>134.83834647562</v>
      </c>
      <c r="L97" s="76" t="n">
        <v>0.161653524379603</v>
      </c>
      <c r="M97" s="46" t="n">
        <f aca="false">K97/150</f>
        <v>0.898922309837469</v>
      </c>
      <c r="N97" s="51" t="n">
        <f aca="false">N96+C97-P97</f>
        <v>8611.54837003871</v>
      </c>
      <c r="O97" s="76" t="n">
        <f aca="false">N97*D97</f>
        <v>10410.9240174221</v>
      </c>
      <c r="P97" s="76"/>
      <c r="Q97" s="76"/>
      <c r="R97" s="51" t="n">
        <f aca="false">R96+Q97</f>
        <v>3686.13</v>
      </c>
      <c r="S97" s="51" t="n">
        <f aca="false">R97+O97</f>
        <v>14097.0540174221</v>
      </c>
      <c r="T97" s="0" t="n">
        <f aca="false">T96+B97</f>
        <v>13410</v>
      </c>
      <c r="U97" s="51" t="n">
        <f aca="false">S97-T97</f>
        <v>687.054017422091</v>
      </c>
      <c r="V97" s="54" t="n">
        <f aca="false">S97/T97-1</f>
        <v>0.0512344532007525</v>
      </c>
      <c r="W97" s="54" t="n">
        <f aca="false">O97/(T97-R97)-1</f>
        <v>0.0706564379637009</v>
      </c>
      <c r="X97" s="46" t="n">
        <f aca="false">R97/S97</f>
        <v>0.261482292360122</v>
      </c>
    </row>
    <row r="98" customFormat="false" ht="16" hidden="false" customHeight="false" outlineLevel="0" collapsed="false">
      <c r="A98" s="88" t="s">
        <v>221</v>
      </c>
      <c r="B98" s="0" t="n">
        <v>135</v>
      </c>
      <c r="C98" s="76" t="n">
        <v>111.752583322611</v>
      </c>
      <c r="D98" s="77" t="n">
        <v>1.20657639362053</v>
      </c>
      <c r="E98" s="46" t="n">
        <f aca="false">10%*M98+13%</f>
        <v>0.219892019308783</v>
      </c>
      <c r="F98" s="24" t="n">
        <f aca="false">IF(G98="",($F$1*C98-B98)/B98,H98/B98)</f>
        <v>0.10113545433879</v>
      </c>
      <c r="H98" s="4" t="n">
        <f aca="false">IF(G98="",$F$1*C98-B98,G98-B98)</f>
        <v>13.6532863357367</v>
      </c>
      <c r="I98" s="0" t="s">
        <v>95</v>
      </c>
      <c r="J98" s="58" t="s">
        <v>894</v>
      </c>
      <c r="K98" s="76" t="n">
        <f aca="false">D98*C98</f>
        <v>134.838028963174</v>
      </c>
      <c r="L98" s="76" t="n">
        <v>0.161971036826212</v>
      </c>
      <c r="M98" s="46" t="n">
        <f aca="false">K98/150</f>
        <v>0.898920193087825</v>
      </c>
      <c r="N98" s="51" t="n">
        <f aca="false">N97+C98-P98</f>
        <v>8723.30095336132</v>
      </c>
      <c r="O98" s="76" t="n">
        <f aca="false">N98*D98</f>
        <v>10525.3290047733</v>
      </c>
      <c r="P98" s="76"/>
      <c r="Q98" s="76"/>
      <c r="R98" s="51" t="n">
        <f aca="false">R97+Q98</f>
        <v>3686.13</v>
      </c>
      <c r="S98" s="51" t="n">
        <f aca="false">R98+O98</f>
        <v>14211.4590047733</v>
      </c>
      <c r="T98" s="0" t="n">
        <f aca="false">T97+B98</f>
        <v>13545</v>
      </c>
      <c r="U98" s="51" t="n">
        <f aca="false">S98-T98</f>
        <v>666.459004773267</v>
      </c>
      <c r="V98" s="54" t="n">
        <f aca="false">S98/T98-1</f>
        <v>0.0492033226115369</v>
      </c>
      <c r="W98" s="54" t="n">
        <f aca="false">O98/(T98-R98)-1</f>
        <v>0.0675999384080799</v>
      </c>
      <c r="X98" s="46" t="n">
        <f aca="false">R98/S98</f>
        <v>0.259377309448799</v>
      </c>
    </row>
    <row r="99" customFormat="false" ht="16" hidden="false" customHeight="false" outlineLevel="0" collapsed="false">
      <c r="A99" s="88" t="s">
        <v>223</v>
      </c>
      <c r="B99" s="0" t="n">
        <v>135</v>
      </c>
      <c r="C99" s="76" t="n">
        <v>112.345895249097</v>
      </c>
      <c r="D99" s="77" t="n">
        <v>1.20019666704036</v>
      </c>
      <c r="E99" s="46" t="n">
        <f aca="false">10%*M99+13%</f>
        <v>0.219891446022421</v>
      </c>
      <c r="F99" s="24" t="n">
        <f aca="false">IF(G99="",($F$1*C99-B99)/B99,H99/B99)</f>
        <v>0.1069815545211</v>
      </c>
      <c r="H99" s="4" t="n">
        <f aca="false">IF(G99="",$F$1*C99-B99,G99-B99)</f>
        <v>14.4425098603485</v>
      </c>
      <c r="I99" s="0" t="s">
        <v>95</v>
      </c>
      <c r="J99" s="58" t="s">
        <v>895</v>
      </c>
      <c r="K99" s="76" t="n">
        <f aca="false">D99*C99</f>
        <v>134.837169033631</v>
      </c>
      <c r="L99" s="76" t="n">
        <v>0.16283096636911</v>
      </c>
      <c r="M99" s="46" t="n">
        <f aca="false">K99/150</f>
        <v>0.898914460224206</v>
      </c>
      <c r="N99" s="51" t="n">
        <f aca="false">N98+C99-P99</f>
        <v>8835.64684861042</v>
      </c>
      <c r="O99" s="76" t="n">
        <f aca="false">N99*D99</f>
        <v>10604.5138988478</v>
      </c>
      <c r="P99" s="76"/>
      <c r="Q99" s="76"/>
      <c r="R99" s="51" t="n">
        <f aca="false">R98+Q99</f>
        <v>3686.13</v>
      </c>
      <c r="S99" s="51" t="n">
        <f aca="false">R99+O99</f>
        <v>14290.6438988478</v>
      </c>
      <c r="T99" s="0" t="n">
        <f aca="false">T98+B99</f>
        <v>13680</v>
      </c>
      <c r="U99" s="51" t="n">
        <f aca="false">S99-T99</f>
        <v>610.643898847846</v>
      </c>
      <c r="V99" s="54" t="n">
        <f aca="false">S99/T99-1</f>
        <v>0.0446377119040824</v>
      </c>
      <c r="W99" s="54" t="n">
        <f aca="false">O99/(T99-R99)-1</f>
        <v>0.0611018453159633</v>
      </c>
      <c r="X99" s="46" t="n">
        <f aca="false">R99/S99</f>
        <v>0.257940091859485</v>
      </c>
    </row>
    <row r="100" customFormat="false" ht="16" hidden="false" customHeight="false" outlineLevel="0" collapsed="false">
      <c r="A100" s="88" t="s">
        <v>225</v>
      </c>
      <c r="B100" s="0" t="n">
        <v>135</v>
      </c>
      <c r="C100" s="76" t="n">
        <v>112.610603647068</v>
      </c>
      <c r="D100" s="77" t="n">
        <v>1.1973720147647</v>
      </c>
      <c r="E100" s="46" t="n">
        <f aca="false">10%*M100+13%</f>
        <v>0.219891190248505</v>
      </c>
      <c r="F100" s="24" t="n">
        <f aca="false">IF(G100="",($F$1*C100-B100)/B100,H100/B100)</f>
        <v>0.109589814602439</v>
      </c>
      <c r="H100" s="4" t="n">
        <f aca="false">IF(G100="",$F$1*C100-B100,G100-B100)</f>
        <v>14.7946249713292</v>
      </c>
      <c r="I100" s="0" t="s">
        <v>95</v>
      </c>
      <c r="J100" s="58" t="s">
        <v>896</v>
      </c>
      <c r="K100" s="76" t="n">
        <f aca="false">D100*C100</f>
        <v>134.836785372758</v>
      </c>
      <c r="L100" s="76" t="n">
        <v>0.163214627242095</v>
      </c>
      <c r="M100" s="46" t="n">
        <f aca="false">K100/150</f>
        <v>0.898911902485053</v>
      </c>
      <c r="N100" s="51" t="n">
        <f aca="false">N99+C100-P100</f>
        <v>8948.25745225749</v>
      </c>
      <c r="O100" s="76" t="n">
        <f aca="false">N100*D100</f>
        <v>10714.3930542428</v>
      </c>
      <c r="P100" s="76"/>
      <c r="Q100" s="76"/>
      <c r="R100" s="51" t="n">
        <f aca="false">R99+Q100</f>
        <v>3686.13</v>
      </c>
      <c r="S100" s="51" t="n">
        <f aca="false">R100+O100</f>
        <v>14400.5230542428</v>
      </c>
      <c r="T100" s="0" t="n">
        <f aca="false">T99+B100</f>
        <v>13815</v>
      </c>
      <c r="U100" s="51" t="n">
        <f aca="false">S100-T100</f>
        <v>585.523054242754</v>
      </c>
      <c r="V100" s="54" t="n">
        <f aca="false">S100/T100-1</f>
        <v>0.0423831382007061</v>
      </c>
      <c r="W100" s="54" t="n">
        <f aca="false">O100/(T100-R100)-1</f>
        <v>0.0578073422052761</v>
      </c>
      <c r="X100" s="46" t="n">
        <f aca="false">R100/S100</f>
        <v>0.25597195227669</v>
      </c>
    </row>
    <row r="101" customFormat="false" ht="16" hidden="false" customHeight="false" outlineLevel="0" collapsed="false">
      <c r="A101" s="88" t="s">
        <v>227</v>
      </c>
      <c r="B101" s="0" t="n">
        <v>135</v>
      </c>
      <c r="C101" s="76" t="n">
        <v>112.501069137562</v>
      </c>
      <c r="D101" s="77" t="n">
        <v>1.19853922422824</v>
      </c>
      <c r="E101" s="46" t="n">
        <f aca="false">10%*M101+13%</f>
        <v>0.219891296085987</v>
      </c>
      <c r="F101" s="24" t="n">
        <f aca="false">IF(G101="",($F$1*C101-B101)/B101,H101/B101)</f>
        <v>0.108510534568781</v>
      </c>
      <c r="H101" s="4" t="n">
        <f aca="false">IF(G101="",$F$1*C101-B101,G101-B101)</f>
        <v>14.6489221667855</v>
      </c>
      <c r="I101" s="0" t="s">
        <v>95</v>
      </c>
      <c r="J101" s="58" t="s">
        <v>897</v>
      </c>
      <c r="K101" s="76" t="n">
        <f aca="false">D101*C101</f>
        <v>134.836944128981</v>
      </c>
      <c r="L101" s="76" t="n">
        <v>0.163055871018791</v>
      </c>
      <c r="M101" s="46" t="n">
        <f aca="false">K101/150</f>
        <v>0.898912960859875</v>
      </c>
      <c r="N101" s="51" t="n">
        <f aca="false">N100+C101-P101</f>
        <v>9060.75852139505</v>
      </c>
      <c r="O101" s="76" t="n">
        <f aca="false">N101*D101</f>
        <v>10859.6744891522</v>
      </c>
      <c r="P101" s="76"/>
      <c r="Q101" s="76"/>
      <c r="R101" s="51" t="n">
        <f aca="false">R100+Q101</f>
        <v>3686.13</v>
      </c>
      <c r="S101" s="51" t="n">
        <f aca="false">R101+O101</f>
        <v>14545.8044891522</v>
      </c>
      <c r="T101" s="0" t="n">
        <f aca="false">T100+B101</f>
        <v>13950</v>
      </c>
      <c r="U101" s="51" t="n">
        <f aca="false">S101-T101</f>
        <v>595.804489152202</v>
      </c>
      <c r="V101" s="54" t="n">
        <f aca="false">S101/T101-1</f>
        <v>0.0427099992223801</v>
      </c>
      <c r="W101" s="54" t="n">
        <f aca="false">O101/(T101-R101)-1</f>
        <v>0.0580487174089503</v>
      </c>
      <c r="X101" s="46" t="n">
        <f aca="false">R101/S101</f>
        <v>0.253415340674282</v>
      </c>
    </row>
    <row r="102" customFormat="false" ht="16" hidden="false" customHeight="false" outlineLevel="0" collapsed="false">
      <c r="A102" s="88" t="s">
        <v>229</v>
      </c>
      <c r="B102" s="0" t="n">
        <v>135</v>
      </c>
      <c r="C102" s="76" t="n">
        <v>113.477751847316</v>
      </c>
      <c r="D102" s="77" t="n">
        <v>1.18821113705246</v>
      </c>
      <c r="E102" s="46" t="n">
        <f aca="false">10%*M102+13%</f>
        <v>0.219890352368438</v>
      </c>
      <c r="F102" s="24" t="n">
        <f aca="false">IF(G102="",($F$1*C102-B102)/B102,H102/B102)</f>
        <v>0.118134114868891</v>
      </c>
      <c r="H102" s="4" t="n">
        <f aca="false">IF(G102="",$F$1*C102-B102,G102-B102)</f>
        <v>15.9481055073003</v>
      </c>
      <c r="I102" s="0" t="s">
        <v>95</v>
      </c>
      <c r="J102" s="58" t="s">
        <v>898</v>
      </c>
      <c r="K102" s="76" t="n">
        <f aca="false">D102*C102</f>
        <v>134.835528552657</v>
      </c>
      <c r="L102" s="76" t="n">
        <v>0.164471447343254</v>
      </c>
      <c r="M102" s="46" t="n">
        <f aca="false">K102/150</f>
        <v>0.898903523684378</v>
      </c>
      <c r="N102" s="51" t="n">
        <f aca="false">N101+C102-P102</f>
        <v>9174.23627324236</v>
      </c>
      <c r="O102" s="76" t="n">
        <f aca="false">N102*D102</f>
        <v>10900.9297138172</v>
      </c>
      <c r="P102" s="76"/>
      <c r="Q102" s="76"/>
      <c r="R102" s="51" t="n">
        <f aca="false">R101+Q102</f>
        <v>3686.13</v>
      </c>
      <c r="S102" s="51" t="n">
        <f aca="false">R102+O102</f>
        <v>14587.0597138172</v>
      </c>
      <c r="T102" s="0" t="n">
        <f aca="false">T101+B102</f>
        <v>14085</v>
      </c>
      <c r="U102" s="51" t="n">
        <f aca="false">S102-T102</f>
        <v>502.059713817229</v>
      </c>
      <c r="V102" s="54" t="n">
        <f aca="false">S102/T102-1</f>
        <v>0.0356449921062996</v>
      </c>
      <c r="W102" s="54" t="n">
        <f aca="false">O102/(T102-R102)-1</f>
        <v>0.0482802183138389</v>
      </c>
      <c r="X102" s="46" t="n">
        <f aca="false">R102/S102</f>
        <v>0.252698629629137</v>
      </c>
    </row>
    <row r="103" customFormat="false" ht="16" hidden="false" customHeight="false" outlineLevel="0" collapsed="false">
      <c r="A103" s="88" t="s">
        <v>231</v>
      </c>
      <c r="B103" s="0" t="n">
        <v>135</v>
      </c>
      <c r="C103" s="76" t="n">
        <v>113.486879723109</v>
      </c>
      <c r="D103" s="77" t="n">
        <v>1.18811545133632</v>
      </c>
      <c r="E103" s="46" t="n">
        <f aca="false">10%*M103+13%</f>
        <v>0.219890343548648</v>
      </c>
      <c r="F103" s="24" t="n">
        <f aca="false">IF(G103="",($F$1*C103-B103)/B103,H103/B103)</f>
        <v>0.118224054871696</v>
      </c>
      <c r="H103" s="4" t="n">
        <f aca="false">IF(G103="",$F$1*C103-B103,G103-B103)</f>
        <v>15.960247407679</v>
      </c>
      <c r="I103" s="0" t="s">
        <v>95</v>
      </c>
      <c r="J103" s="58" t="s">
        <v>899</v>
      </c>
      <c r="K103" s="76" t="n">
        <f aca="false">D103*C103</f>
        <v>134.835515322971</v>
      </c>
      <c r="L103" s="76" t="n">
        <v>0.16448467702853</v>
      </c>
      <c r="M103" s="46" t="n">
        <f aca="false">K103/150</f>
        <v>0.898903435486476</v>
      </c>
      <c r="N103" s="51" t="n">
        <f aca="false">N102+C103-P103</f>
        <v>9287.72315296547</v>
      </c>
      <c r="O103" s="76" t="n">
        <f aca="false">N103*D103</f>
        <v>11034.8873857723</v>
      </c>
      <c r="P103" s="76"/>
      <c r="Q103" s="76"/>
      <c r="R103" s="51" t="n">
        <f aca="false">R102+Q103</f>
        <v>3686.13</v>
      </c>
      <c r="S103" s="51" t="n">
        <f aca="false">R103+O103</f>
        <v>14721.0173857723</v>
      </c>
      <c r="T103" s="0" t="n">
        <f aca="false">T102+B103</f>
        <v>14220</v>
      </c>
      <c r="U103" s="51" t="n">
        <f aca="false">S103-T103</f>
        <v>501.017385772333</v>
      </c>
      <c r="V103" s="54" t="n">
        <f aca="false">S103/T103-1</f>
        <v>0.0352332901387014</v>
      </c>
      <c r="W103" s="54" t="n">
        <f aca="false">O103/(T103-R103)-1</f>
        <v>0.0475625184070367</v>
      </c>
      <c r="X103" s="46" t="n">
        <f aca="false">R103/S103</f>
        <v>0.250399133660598</v>
      </c>
    </row>
    <row r="104" customFormat="false" ht="16" hidden="false" customHeight="false" outlineLevel="0" collapsed="false">
      <c r="A104" s="88" t="s">
        <v>233</v>
      </c>
      <c r="B104" s="0" t="n">
        <v>135</v>
      </c>
      <c r="C104" s="76" t="n">
        <v>114.436178805486</v>
      </c>
      <c r="D104" s="77" t="n">
        <v>1.17824748119987</v>
      </c>
      <c r="E104" s="46" t="n">
        <f aca="false">10%*M104+13%</f>
        <v>0.219889426290469</v>
      </c>
      <c r="F104" s="24" t="n">
        <f aca="false">IF(G104="",($F$1*C104-B104)/B104,H104/B104)</f>
        <v>0.127577815163393</v>
      </c>
      <c r="H104" s="4" t="n">
        <f aca="false">IF(G104="",$F$1*C104-B104,G104-B104)</f>
        <v>17.223005047058</v>
      </c>
      <c r="I104" s="0" t="s">
        <v>95</v>
      </c>
      <c r="J104" s="58" t="s">
        <v>900</v>
      </c>
      <c r="K104" s="76" t="n">
        <f aca="false">D104*C104</f>
        <v>134.834139435703</v>
      </c>
      <c r="L104" s="76" t="n">
        <v>0.165860564297167</v>
      </c>
      <c r="M104" s="46" t="n">
        <f aca="false">K104/150</f>
        <v>0.898894262904686</v>
      </c>
      <c r="N104" s="51" t="n">
        <f aca="false">N103+C104-P104</f>
        <v>9402.15933177096</v>
      </c>
      <c r="O104" s="76" t="n">
        <f aca="false">N104*D104</f>
        <v>11078.070550499</v>
      </c>
      <c r="P104" s="76"/>
      <c r="Q104" s="76"/>
      <c r="R104" s="51" t="n">
        <f aca="false">R103+Q104</f>
        <v>3686.13</v>
      </c>
      <c r="S104" s="51" t="n">
        <f aca="false">R104+O104</f>
        <v>14764.200550499</v>
      </c>
      <c r="T104" s="0" t="n">
        <f aca="false">T103+B104</f>
        <v>14355</v>
      </c>
      <c r="U104" s="51" t="n">
        <f aca="false">S104-T104</f>
        <v>409.20055049903</v>
      </c>
      <c r="V104" s="54" t="n">
        <f aca="false">S104/T104-1</f>
        <v>0.0285057854753765</v>
      </c>
      <c r="W104" s="54" t="n">
        <f aca="false">O104/(T104-R104)-1</f>
        <v>0.0383546289812351</v>
      </c>
      <c r="X104" s="46" t="n">
        <f aca="false">R104/S104</f>
        <v>0.24966675218154</v>
      </c>
    </row>
    <row r="105" customFormat="false" ht="16" hidden="false" customHeight="false" outlineLevel="0" collapsed="false">
      <c r="A105" s="88" t="s">
        <v>235</v>
      </c>
      <c r="B105" s="0" t="n">
        <v>135</v>
      </c>
      <c r="C105" s="76" t="n">
        <v>113.076125312464</v>
      </c>
      <c r="D105" s="77" t="n">
        <v>1.19243660221125</v>
      </c>
      <c r="E105" s="46" t="n">
        <f aca="false">10%*M105+13%</f>
        <v>0.219890740439206</v>
      </c>
      <c r="F105" s="24" t="n">
        <f aca="false">IF(G105="",($F$1*C105-B105)/B105,H105/B105)</f>
        <v>0.114176754745482</v>
      </c>
      <c r="H105" s="4" t="n">
        <f aca="false">IF(G105="",$F$1*C105-B105,G105-B105)</f>
        <v>15.41386189064</v>
      </c>
      <c r="I105" s="0" t="s">
        <v>95</v>
      </c>
      <c r="J105" s="58" t="s">
        <v>901</v>
      </c>
      <c r="K105" s="76" t="n">
        <f aca="false">D105*C105</f>
        <v>134.836110658809</v>
      </c>
      <c r="L105" s="76" t="n">
        <v>0.163889341191138</v>
      </c>
      <c r="M105" s="46" t="n">
        <f aca="false">K105/150</f>
        <v>0.898907404392059</v>
      </c>
      <c r="N105" s="51" t="n">
        <f aca="false">N104+C105-P105</f>
        <v>9515.23545708342</v>
      </c>
      <c r="O105" s="76" t="n">
        <f aca="false">N105*D105</f>
        <v>11346.3150376846</v>
      </c>
      <c r="P105" s="76"/>
      <c r="Q105" s="76"/>
      <c r="R105" s="51" t="n">
        <f aca="false">R104+Q105</f>
        <v>3686.13</v>
      </c>
      <c r="S105" s="51" t="n">
        <f aca="false">R105+O105</f>
        <v>15032.4450376846</v>
      </c>
      <c r="T105" s="0" t="n">
        <f aca="false">T104+B105</f>
        <v>14490</v>
      </c>
      <c r="U105" s="51" t="n">
        <f aca="false">S105-T105</f>
        <v>542.445037684602</v>
      </c>
      <c r="V105" s="54" t="n">
        <f aca="false">S105/T105-1</f>
        <v>0.0374358204061147</v>
      </c>
      <c r="W105" s="54" t="n">
        <f aca="false">O105/(T105-R105)-1</f>
        <v>0.0502084010344999</v>
      </c>
      <c r="X105" s="46" t="n">
        <f aca="false">R105/S105</f>
        <v>0.245211606678707</v>
      </c>
    </row>
    <row r="106" customFormat="false" ht="16" hidden="false" customHeight="false" outlineLevel="0" collapsed="false">
      <c r="A106" s="88" t="s">
        <v>237</v>
      </c>
      <c r="B106" s="0" t="n">
        <v>135</v>
      </c>
      <c r="C106" s="76" t="n">
        <v>109.844857282063</v>
      </c>
      <c r="D106" s="77" t="n">
        <v>1.22755673141027</v>
      </c>
      <c r="E106" s="46" t="n">
        <f aca="false">10%*M106+13%</f>
        <v>0.219893862644931</v>
      </c>
      <c r="F106" s="24" t="n">
        <f aca="false">IF(G106="",($F$1*C106-B106)/B106,H106/B106)</f>
        <v>0.0823379937525934</v>
      </c>
      <c r="H106" s="4" t="n">
        <f aca="false">IF(G106="",$F$1*C106-B106,G106-B106)</f>
        <v>11.1156291566001</v>
      </c>
      <c r="I106" s="0" t="s">
        <v>95</v>
      </c>
      <c r="J106" s="58" t="s">
        <v>902</v>
      </c>
      <c r="K106" s="76" t="n">
        <f aca="false">D106*C106</f>
        <v>134.840793967396</v>
      </c>
      <c r="L106" s="76" t="n">
        <v>0.159206032603662</v>
      </c>
      <c r="M106" s="46" t="n">
        <f aca="false">K106/150</f>
        <v>0.898938626449309</v>
      </c>
      <c r="N106" s="51" t="n">
        <f aca="false">N105+C106-P106</f>
        <v>9625.08031436549</v>
      </c>
      <c r="O106" s="76" t="n">
        <f aca="false">N106*D106</f>
        <v>11815.3321302638</v>
      </c>
      <c r="P106" s="76"/>
      <c r="Q106" s="76"/>
      <c r="R106" s="51" t="n">
        <f aca="false">R105+Q106</f>
        <v>3686.13</v>
      </c>
      <c r="S106" s="51" t="n">
        <f aca="false">R106+O106</f>
        <v>15501.4621302638</v>
      </c>
      <c r="T106" s="0" t="n">
        <f aca="false">T105+B106</f>
        <v>14625</v>
      </c>
      <c r="U106" s="51" t="n">
        <f aca="false">S106-T106</f>
        <v>876.462130263792</v>
      </c>
      <c r="V106" s="54" t="n">
        <f aca="false">S106/T106-1</f>
        <v>0.0599290345479515</v>
      </c>
      <c r="W106" s="54" t="n">
        <f aca="false">O106/(T106-R106)-1</f>
        <v>0.0801236444224853</v>
      </c>
      <c r="X106" s="46" t="n">
        <f aca="false">R106/S106</f>
        <v>0.237792407517708</v>
      </c>
    </row>
    <row r="107" customFormat="false" ht="16" hidden="false" customHeight="false" outlineLevel="0" collapsed="false">
      <c r="A107" s="88" t="s">
        <v>239</v>
      </c>
      <c r="B107" s="0" t="n">
        <v>135</v>
      </c>
      <c r="C107" s="76" t="n">
        <v>110.620726724391</v>
      </c>
      <c r="D107" s="77" t="n">
        <v>1.21893675296582</v>
      </c>
      <c r="E107" s="46" t="n">
        <f aca="false">10%*M107+13%</f>
        <v>0.219893112962765</v>
      </c>
      <c r="F107" s="24" t="n">
        <f aca="false">IF(G107="",($F$1*C107-B107)/B107,H107/B107)</f>
        <v>0.0899828939909987</v>
      </c>
      <c r="H107" s="4" t="n">
        <f aca="false">IF(G107="",$F$1*C107-B107,G107-B107)</f>
        <v>12.1476906887848</v>
      </c>
      <c r="I107" s="0" t="s">
        <v>95</v>
      </c>
      <c r="J107" s="58" t="s">
        <v>903</v>
      </c>
      <c r="K107" s="76" t="n">
        <f aca="false">D107*C107</f>
        <v>134.839669444148</v>
      </c>
      <c r="L107" s="76" t="n">
        <v>0.160330555852067</v>
      </c>
      <c r="M107" s="46" t="n">
        <f aca="false">K107/150</f>
        <v>0.898931129627653</v>
      </c>
      <c r="N107" s="51" t="n">
        <f aca="false">N106+C107-P107</f>
        <v>9735.70104108988</v>
      </c>
      <c r="O107" s="76" t="n">
        <f aca="false">N107*D107</f>
        <v>11867.203814872</v>
      </c>
      <c r="P107" s="76"/>
      <c r="Q107" s="76"/>
      <c r="R107" s="51" t="n">
        <f aca="false">R106+Q107</f>
        <v>3686.13</v>
      </c>
      <c r="S107" s="51" t="n">
        <f aca="false">R107+O107</f>
        <v>15553.333814872</v>
      </c>
      <c r="T107" s="0" t="n">
        <f aca="false">T106+B107</f>
        <v>14760</v>
      </c>
      <c r="U107" s="51" t="n">
        <f aca="false">S107-T107</f>
        <v>793.333814872009</v>
      </c>
      <c r="V107" s="54" t="n">
        <f aca="false">S107/T107-1</f>
        <v>0.053748903446613</v>
      </c>
      <c r="W107" s="54" t="n">
        <f aca="false">O107/(T107-R107)-1</f>
        <v>0.0716401596616185</v>
      </c>
      <c r="X107" s="46" t="n">
        <f aca="false">R107/S107</f>
        <v>0.236999349713393</v>
      </c>
    </row>
    <row r="108" customFormat="false" ht="16" hidden="false" customHeight="false" outlineLevel="0" collapsed="false">
      <c r="A108" s="88" t="s">
        <v>241</v>
      </c>
      <c r="B108" s="0" t="n">
        <v>135</v>
      </c>
      <c r="C108" s="76" t="n">
        <v>110.775900612857</v>
      </c>
      <c r="D108" s="77" t="n">
        <v>1.21722724702316</v>
      </c>
      <c r="E108" s="46" t="n">
        <f aca="false">10%*M108+13%</f>
        <v>0.219892963026332</v>
      </c>
      <c r="F108" s="24" t="n">
        <f aca="false">IF(G108="",($F$1*C108-B108)/B108,H108/B108)</f>
        <v>0.0915118740386801</v>
      </c>
      <c r="H108" s="4" t="n">
        <f aca="false">IF(G108="",$F$1*C108-B108,G108-B108)</f>
        <v>12.3541029952218</v>
      </c>
      <c r="I108" s="0" t="s">
        <v>95</v>
      </c>
      <c r="J108" s="58" t="s">
        <v>904</v>
      </c>
      <c r="K108" s="76" t="n">
        <f aca="false">D108*C108</f>
        <v>134.839444539498</v>
      </c>
      <c r="L108" s="76" t="n">
        <v>0.160555460501748</v>
      </c>
      <c r="M108" s="46" t="n">
        <f aca="false">K108/150</f>
        <v>0.898929630263322</v>
      </c>
      <c r="N108" s="51" t="n">
        <f aca="false">N107+C108-P108</f>
        <v>9846.47694170273</v>
      </c>
      <c r="O108" s="76" t="n">
        <f aca="false">N108*D108</f>
        <v>11985.4000206258</v>
      </c>
      <c r="P108" s="76"/>
      <c r="Q108" s="76"/>
      <c r="R108" s="51" t="n">
        <f aca="false">R107+Q108</f>
        <v>3686.13</v>
      </c>
      <c r="S108" s="51" t="n">
        <f aca="false">R108+O108</f>
        <v>15671.5300206258</v>
      </c>
      <c r="T108" s="0" t="n">
        <f aca="false">T107+B108</f>
        <v>14895</v>
      </c>
      <c r="U108" s="51" t="n">
        <f aca="false">S108-T108</f>
        <v>776.530020625814</v>
      </c>
      <c r="V108" s="54" t="n">
        <f aca="false">S108/T108-1</f>
        <v>0.052133603264573</v>
      </c>
      <c r="W108" s="54" t="n">
        <f aca="false">O108/(T108-R108)-1</f>
        <v>0.0692781717180959</v>
      </c>
      <c r="X108" s="46" t="n">
        <f aca="false">R108/S108</f>
        <v>0.235211877535158</v>
      </c>
    </row>
    <row r="109" customFormat="false" ht="16" hidden="false" customHeight="false" outlineLevel="0" collapsed="false">
      <c r="A109" s="88" t="s">
        <v>243</v>
      </c>
      <c r="B109" s="0" t="n">
        <v>135</v>
      </c>
      <c r="C109" s="76" t="n">
        <v>111.570025806769</v>
      </c>
      <c r="D109" s="77" t="n">
        <v>1.20855303726836</v>
      </c>
      <c r="E109" s="46" t="n">
        <f aca="false">10%*M109+13%</f>
        <v>0.219892195704586</v>
      </c>
      <c r="F109" s="24" t="n">
        <f aca="false">IF(G109="",($F$1*C109-B109)/B109,H109/B109)</f>
        <v>0.0993366542826948</v>
      </c>
      <c r="H109" s="4" t="n">
        <f aca="false">IF(G109="",$F$1*C109-B109,G109-B109)</f>
        <v>13.4104483281638</v>
      </c>
      <c r="I109" s="0" t="s">
        <v>95</v>
      </c>
      <c r="J109" s="58" t="s">
        <v>905</v>
      </c>
      <c r="K109" s="76" t="n">
        <f aca="false">D109*C109</f>
        <v>134.838293556879</v>
      </c>
      <c r="L109" s="76" t="n">
        <v>0.161706443120704</v>
      </c>
      <c r="M109" s="46" t="n">
        <f aca="false">K109/150</f>
        <v>0.898921957045862</v>
      </c>
      <c r="N109" s="51" t="n">
        <f aca="false">N108+C109-P109</f>
        <v>9958.0469675095</v>
      </c>
      <c r="O109" s="76" t="n">
        <f aca="false">N109*D109</f>
        <v>12034.8279078446</v>
      </c>
      <c r="P109" s="76"/>
      <c r="Q109" s="76"/>
      <c r="R109" s="51" t="n">
        <f aca="false">R108+Q109</f>
        <v>3686.13</v>
      </c>
      <c r="S109" s="51" t="n">
        <f aca="false">R109+O109</f>
        <v>15720.9579078446</v>
      </c>
      <c r="T109" s="0" t="n">
        <f aca="false">T108+B109</f>
        <v>15030</v>
      </c>
      <c r="U109" s="51" t="n">
        <f aca="false">S109-T109</f>
        <v>690.957907844557</v>
      </c>
      <c r="V109" s="54" t="n">
        <f aca="false">S109/T109-1</f>
        <v>0.0459719166895913</v>
      </c>
      <c r="W109" s="54" t="n">
        <f aca="false">O109/(T109-R109)-1</f>
        <v>0.0609102456079413</v>
      </c>
      <c r="X109" s="46" t="n">
        <f aca="false">R109/S109</f>
        <v>0.234472353504659</v>
      </c>
    </row>
    <row r="110" customFormat="false" ht="16" hidden="false" customHeight="false" outlineLevel="0" collapsed="false">
      <c r="A110" s="88" t="s">
        <v>245</v>
      </c>
      <c r="B110" s="0" t="n">
        <v>135</v>
      </c>
      <c r="C110" s="76" t="n">
        <v>111.588281558353</v>
      </c>
      <c r="D110" s="77" t="n">
        <v>1.20835508186402</v>
      </c>
      <c r="E110" s="46" t="n">
        <f aca="false">10%*M110+13%</f>
        <v>0.219892178065006</v>
      </c>
      <c r="F110" s="24" t="n">
        <f aca="false">IF(G110="",($F$1*C110-B110)/B110,H110/B110)</f>
        <v>0.0995165342883044</v>
      </c>
      <c r="H110" s="4" t="n">
        <f aca="false">IF(G110="",$F$1*C110-B110,G110-B110)</f>
        <v>13.4347321289211</v>
      </c>
      <c r="I110" s="0" t="s">
        <v>95</v>
      </c>
      <c r="J110" s="58" t="s">
        <v>906</v>
      </c>
      <c r="K110" s="76" t="n">
        <f aca="false">D110*C110</f>
        <v>134.838267097509</v>
      </c>
      <c r="L110" s="76" t="n">
        <v>0.161732902491255</v>
      </c>
      <c r="M110" s="46" t="n">
        <f aca="false">K110/150</f>
        <v>0.898921780650058</v>
      </c>
      <c r="N110" s="51" t="n">
        <f aca="false">N109+C110-P110</f>
        <v>10069.6352490679</v>
      </c>
      <c r="O110" s="76" t="n">
        <f aca="false">N110*D110</f>
        <v>12167.6949257282</v>
      </c>
      <c r="P110" s="76"/>
      <c r="Q110" s="76"/>
      <c r="R110" s="51" t="n">
        <f aca="false">R109+Q110</f>
        <v>3686.13</v>
      </c>
      <c r="S110" s="51" t="n">
        <f aca="false">R110+O110</f>
        <v>15853.8249257282</v>
      </c>
      <c r="T110" s="0" t="n">
        <f aca="false">T109+B110</f>
        <v>15165</v>
      </c>
      <c r="U110" s="51" t="n">
        <f aca="false">S110-T110</f>
        <v>688.824925728197</v>
      </c>
      <c r="V110" s="54" t="n">
        <f aca="false">S110/T110-1</f>
        <v>0.0454220195007053</v>
      </c>
      <c r="W110" s="54" t="n">
        <f aca="false">O110/(T110-R110)-1</f>
        <v>0.0600080779491532</v>
      </c>
      <c r="X110" s="46" t="n">
        <f aca="false">R110/S110</f>
        <v>0.232507298224166</v>
      </c>
    </row>
    <row r="111" customFormat="false" ht="16" hidden="false" customHeight="false" outlineLevel="0" collapsed="false">
      <c r="A111" s="88" t="s">
        <v>247</v>
      </c>
      <c r="B111" s="0" t="n">
        <v>135</v>
      </c>
      <c r="C111" s="76" t="n">
        <v>111.232294402461</v>
      </c>
      <c r="D111" s="77" t="n">
        <v>1.21222693265105</v>
      </c>
      <c r="E111" s="46" t="n">
        <f aca="false">10%*M111+13%</f>
        <v>0.219892522036823</v>
      </c>
      <c r="F111" s="24" t="n">
        <f aca="false">IF(G111="",($F$1*C111-B111)/B111,H111/B111)</f>
        <v>0.0960088741789184</v>
      </c>
      <c r="H111" s="4" t="n">
        <f aca="false">IF(G111="",$F$1*C111-B111,G111-B111)</f>
        <v>12.961198014154</v>
      </c>
      <c r="I111" s="0" t="s">
        <v>95</v>
      </c>
      <c r="J111" s="58" t="s">
        <v>907</v>
      </c>
      <c r="K111" s="76" t="n">
        <f aca="false">D111*C111</f>
        <v>134.838783055234</v>
      </c>
      <c r="L111" s="76" t="n">
        <v>0.161216944765516</v>
      </c>
      <c r="M111" s="46" t="n">
        <f aca="false">K111/150</f>
        <v>0.89892522036823</v>
      </c>
      <c r="N111" s="51" t="n">
        <f aca="false">N110+C111-P111</f>
        <v>10180.8675434703</v>
      </c>
      <c r="O111" s="76" t="n">
        <f aca="false">N111*D111</f>
        <v>12341.5218339477</v>
      </c>
      <c r="P111" s="76"/>
      <c r="Q111" s="76"/>
      <c r="R111" s="51" t="n">
        <f aca="false">R110+Q111</f>
        <v>3686.13</v>
      </c>
      <c r="S111" s="51" t="n">
        <f aca="false">R111+O111</f>
        <v>16027.6518339477</v>
      </c>
      <c r="T111" s="0" t="n">
        <f aca="false">T110+B111</f>
        <v>15300</v>
      </c>
      <c r="U111" s="51" t="n">
        <f aca="false">S111-T111</f>
        <v>727.651833947681</v>
      </c>
      <c r="V111" s="54" t="n">
        <f aca="false">S111/T111-1</f>
        <v>0.0475589433952732</v>
      </c>
      <c r="W111" s="54" t="n">
        <f aca="false">O111/(T111-R111)-1</f>
        <v>0.0626536920034133</v>
      </c>
      <c r="X111" s="46" t="n">
        <f aca="false">R111/S111</f>
        <v>0.229985654679154</v>
      </c>
    </row>
    <row r="112" customFormat="false" ht="16" hidden="false" customHeight="false" outlineLevel="0" collapsed="false">
      <c r="A112" s="88" t="s">
        <v>249</v>
      </c>
      <c r="B112" s="0" t="n">
        <v>135</v>
      </c>
      <c r="C112" s="76" t="n">
        <v>109.671427642013</v>
      </c>
      <c r="D112" s="77" t="n">
        <v>1.22950022836907</v>
      </c>
      <c r="E112" s="46" t="n">
        <f aca="false">10%*M112+13%</f>
        <v>0.219894030220944</v>
      </c>
      <c r="F112" s="24" t="n">
        <f aca="false">IF(G112="",($F$1*C112-B112)/B112,H112/B112)</f>
        <v>0.080629133699303</v>
      </c>
      <c r="H112" s="4" t="n">
        <f aca="false">IF(G112="",$F$1*C112-B112,G112-B112)</f>
        <v>10.8849330494059</v>
      </c>
      <c r="I112" s="0" t="s">
        <v>95</v>
      </c>
      <c r="J112" s="58" t="s">
        <v>908</v>
      </c>
      <c r="K112" s="76" t="n">
        <f aca="false">D112*C112</f>
        <v>134.841045331417</v>
      </c>
      <c r="L112" s="76" t="n">
        <v>0.15895466858343</v>
      </c>
      <c r="M112" s="46" t="n">
        <f aca="false">K112/150</f>
        <v>0.898940302209444</v>
      </c>
      <c r="N112" s="51" t="n">
        <f aca="false">N111+C112-P112</f>
        <v>10290.5389711123</v>
      </c>
      <c r="O112" s="76" t="n">
        <f aca="false">N112*D112</f>
        <v>12652.2200150234</v>
      </c>
      <c r="P112" s="76"/>
      <c r="Q112" s="76"/>
      <c r="R112" s="51" t="n">
        <f aca="false">R111+Q112</f>
        <v>3686.13</v>
      </c>
      <c r="S112" s="51" t="n">
        <f aca="false">R112+O112</f>
        <v>16338.3500150234</v>
      </c>
      <c r="T112" s="0" t="n">
        <f aca="false">T111+B112</f>
        <v>15435</v>
      </c>
      <c r="U112" s="51" t="n">
        <f aca="false">S112-T112</f>
        <v>903.350015023376</v>
      </c>
      <c r="V112" s="54" t="n">
        <f aca="false">S112/T112-1</f>
        <v>0.0585260780708374</v>
      </c>
      <c r="W112" s="54" t="n">
        <f aca="false">O112/(T112-R112)-1</f>
        <v>0.0768882467014593</v>
      </c>
      <c r="X112" s="46" t="n">
        <f aca="false">R112/S112</f>
        <v>0.225612133208711</v>
      </c>
    </row>
    <row r="113" customFormat="false" ht="16" hidden="false" customHeight="false" outlineLevel="0" collapsed="false">
      <c r="A113" s="88" t="s">
        <v>251</v>
      </c>
      <c r="B113" s="0" t="n">
        <v>135</v>
      </c>
      <c r="C113" s="76" t="n">
        <v>106.604461375869</v>
      </c>
      <c r="D113" s="77" t="n">
        <v>1.26491413928941</v>
      </c>
      <c r="E113" s="46" t="n">
        <f aca="false">10%*M113+13%</f>
        <v>0.219896993670446</v>
      </c>
      <c r="F113" s="24" t="n">
        <f aca="false">IF(G113="",($F$1*C113-B113)/B113,H113/B113)</f>
        <v>0.0504092927569005</v>
      </c>
      <c r="H113" s="4" t="n">
        <f aca="false">IF(G113="",$F$1*C113-B113,G113-B113)</f>
        <v>6.80525452218157</v>
      </c>
      <c r="I113" s="0" t="s">
        <v>95</v>
      </c>
      <c r="J113" s="58" t="s">
        <v>909</v>
      </c>
      <c r="K113" s="76" t="n">
        <f aca="false">D113*C113</f>
        <v>134.845490505669</v>
      </c>
      <c r="L113" s="76" t="n">
        <v>0.154509494330909</v>
      </c>
      <c r="M113" s="46" t="n">
        <f aca="false">K113/150</f>
        <v>0.89896993670446</v>
      </c>
      <c r="N113" s="51" t="n">
        <f aca="false">N112+C113-P113</f>
        <v>10397.1434324882</v>
      </c>
      <c r="O113" s="76" t="n">
        <f aca="false">N113*D113</f>
        <v>13151.4937359744</v>
      </c>
      <c r="P113" s="76"/>
      <c r="Q113" s="76"/>
      <c r="R113" s="51" t="n">
        <f aca="false">R112+Q113</f>
        <v>3686.13</v>
      </c>
      <c r="S113" s="51" t="n">
        <f aca="false">R113+O113</f>
        <v>16837.6237359744</v>
      </c>
      <c r="T113" s="0" t="n">
        <f aca="false">T112+B113</f>
        <v>15570</v>
      </c>
      <c r="U113" s="51" t="n">
        <f aca="false">S113-T113</f>
        <v>1267.62373597436</v>
      </c>
      <c r="V113" s="54" t="n">
        <f aca="false">S113/T113-1</f>
        <v>0.0814144981357969</v>
      </c>
      <c r="W113" s="54" t="n">
        <f aca="false">O113/(T113-R113)-1</f>
        <v>0.106667586903455</v>
      </c>
      <c r="X113" s="46" t="n">
        <f aca="false">R113/S113</f>
        <v>0.218922221912134</v>
      </c>
    </row>
    <row r="114" customFormat="false" ht="16" hidden="false" customHeight="false" outlineLevel="0" collapsed="false">
      <c r="A114" s="88" t="s">
        <v>253</v>
      </c>
      <c r="B114" s="0" t="n">
        <v>135</v>
      </c>
      <c r="C114" s="76" t="n">
        <v>106.458415363196</v>
      </c>
      <c r="D114" s="77" t="n">
        <v>1.26665141239038</v>
      </c>
      <c r="E114" s="46" t="n">
        <f aca="false">10%*M114+13%</f>
        <v>0.219897134787089</v>
      </c>
      <c r="F114" s="24" t="n">
        <f aca="false">IF(G114="",($F$1*C114-B114)/B114,H114/B114)</f>
        <v>0.048970252712024</v>
      </c>
      <c r="H114" s="4" t="n">
        <f aca="false">IF(G114="",$F$1*C114-B114,G114-B114)</f>
        <v>6.61098411612323</v>
      </c>
      <c r="I114" s="0" t="s">
        <v>95</v>
      </c>
      <c r="J114" s="58" t="s">
        <v>910</v>
      </c>
      <c r="K114" s="76" t="n">
        <f aca="false">D114*C114</f>
        <v>134.845702180634</v>
      </c>
      <c r="L114" s="76" t="n">
        <v>0.154297819366504</v>
      </c>
      <c r="M114" s="46" t="n">
        <f aca="false">K114/150</f>
        <v>0.89897134787089</v>
      </c>
      <c r="N114" s="51" t="n">
        <f aca="false">N113+C114-P114</f>
        <v>10503.6018478514</v>
      </c>
      <c r="O114" s="76" t="n">
        <f aca="false">N114*D114</f>
        <v>13304.4021157671</v>
      </c>
      <c r="P114" s="76"/>
      <c r="Q114" s="76"/>
      <c r="R114" s="51" t="n">
        <f aca="false">R113+Q114</f>
        <v>3686.13</v>
      </c>
      <c r="S114" s="51" t="n">
        <f aca="false">R114+O114</f>
        <v>16990.5321157671</v>
      </c>
      <c r="T114" s="0" t="n">
        <f aca="false">T113+B114</f>
        <v>15705</v>
      </c>
      <c r="U114" s="51" t="n">
        <f aca="false">S114-T114</f>
        <v>1285.53211576715</v>
      </c>
      <c r="V114" s="54" t="n">
        <f aca="false">S114/T114-1</f>
        <v>0.0818549580240144</v>
      </c>
      <c r="W114" s="54" t="n">
        <f aca="false">O114/(T114-R114)-1</f>
        <v>0.106959482527654</v>
      </c>
      <c r="X114" s="46" t="n">
        <f aca="false">R114/S114</f>
        <v>0.216952004497804</v>
      </c>
    </row>
    <row r="115" customFormat="false" ht="16" hidden="false" customHeight="false" outlineLevel="0" collapsed="false">
      <c r="A115" s="88" t="s">
        <v>255</v>
      </c>
      <c r="B115" s="0" t="n">
        <v>135</v>
      </c>
      <c r="C115" s="76" t="n">
        <v>106.25760209577</v>
      </c>
      <c r="D115" s="77" t="n">
        <v>1.26904796056072</v>
      </c>
      <c r="E115" s="46" t="n">
        <f aca="false">10%*M115+13%</f>
        <v>0.219897328822473</v>
      </c>
      <c r="F115" s="24" t="n">
        <f aca="false">IF(G115="",($F$1*C115-B115)/B115,H115/B115)</f>
        <v>0.0469915726503191</v>
      </c>
      <c r="H115" s="4" t="n">
        <f aca="false">IF(G115="",$F$1*C115-B115,G115-B115)</f>
        <v>6.34386230779307</v>
      </c>
      <c r="I115" s="0" t="s">
        <v>95</v>
      </c>
      <c r="J115" s="58" t="s">
        <v>911</v>
      </c>
      <c r="K115" s="76" t="n">
        <f aca="false">D115*C115</f>
        <v>134.84599323371</v>
      </c>
      <c r="L115" s="76" t="n">
        <v>0.154006766290446</v>
      </c>
      <c r="M115" s="46" t="n">
        <f aca="false">K115/150</f>
        <v>0.89897328822473</v>
      </c>
      <c r="N115" s="51" t="n">
        <f aca="false">N114+C115-P115</f>
        <v>10609.8594499472</v>
      </c>
      <c r="O115" s="76" t="n">
        <f aca="false">N115*D115</f>
        <v>13464.4204967914</v>
      </c>
      <c r="P115" s="76"/>
      <c r="Q115" s="76"/>
      <c r="R115" s="51" t="n">
        <f aca="false">R114+Q115</f>
        <v>3686.13</v>
      </c>
      <c r="S115" s="51" t="n">
        <f aca="false">R115+O115</f>
        <v>17150.5504967914</v>
      </c>
      <c r="T115" s="0" t="n">
        <f aca="false">T114+B115</f>
        <v>15840</v>
      </c>
      <c r="U115" s="51" t="n">
        <f aca="false">S115-T115</f>
        <v>1310.55049679137</v>
      </c>
      <c r="V115" s="54" t="n">
        <f aca="false">S115/T115-1</f>
        <v>0.0827367737873337</v>
      </c>
      <c r="W115" s="54" t="n">
        <f aca="false">O115/(T115-R115)-1</f>
        <v>0.107829892601399</v>
      </c>
      <c r="X115" s="46" t="n">
        <f aca="false">R115/S115</f>
        <v>0.214927794923529</v>
      </c>
    </row>
    <row r="116" customFormat="false" ht="16" hidden="false" customHeight="false" outlineLevel="0" collapsed="false">
      <c r="A116" s="88" t="s">
        <v>257</v>
      </c>
      <c r="B116" s="0" t="n">
        <v>135</v>
      </c>
      <c r="C116" s="76" t="n">
        <v>107.307307811861</v>
      </c>
      <c r="D116" s="77" t="n">
        <v>1.25661965218923</v>
      </c>
      <c r="E116" s="46" t="n">
        <f aca="false">10%*M116+13%</f>
        <v>0.219896314546602</v>
      </c>
      <c r="F116" s="24" t="n">
        <f aca="false">IF(G116="",($F$1*C116-B116)/B116,H116/B116)</f>
        <v>0.0573346729728676</v>
      </c>
      <c r="H116" s="4" t="n">
        <f aca="false">IF(G116="",$F$1*C116-B116,G116-B116)</f>
        <v>7.74018085133713</v>
      </c>
      <c r="I116" s="0" t="s">
        <v>95</v>
      </c>
      <c r="J116" s="58" t="s">
        <v>912</v>
      </c>
      <c r="K116" s="76" t="n">
        <f aca="false">D116*C116</f>
        <v>134.844471819903</v>
      </c>
      <c r="L116" s="76" t="n">
        <v>0.155528180097112</v>
      </c>
      <c r="M116" s="46" t="n">
        <f aca="false">K116/150</f>
        <v>0.898963145466019</v>
      </c>
      <c r="N116" s="51" t="n">
        <f aca="false">N115+C116-P116</f>
        <v>10717.166757759</v>
      </c>
      <c r="O116" s="76" t="n">
        <f aca="false">N116*D116</f>
        <v>13467.4023635891</v>
      </c>
      <c r="P116" s="76"/>
      <c r="Q116" s="76"/>
      <c r="R116" s="51" t="n">
        <f aca="false">R115+Q116</f>
        <v>3686.13</v>
      </c>
      <c r="S116" s="51" t="n">
        <f aca="false">R116+O116</f>
        <v>17153.5323635891</v>
      </c>
      <c r="T116" s="0" t="n">
        <f aca="false">T115+B116</f>
        <v>15975</v>
      </c>
      <c r="U116" s="51" t="n">
        <f aca="false">S116-T116</f>
        <v>1178.53236358911</v>
      </c>
      <c r="V116" s="54" t="n">
        <f aca="false">S116/T116-1</f>
        <v>0.0737735438866423</v>
      </c>
      <c r="W116" s="54" t="n">
        <f aca="false">O116/(T116-R116)-1</f>
        <v>0.0959024193102465</v>
      </c>
      <c r="X116" s="46" t="n">
        <f aca="false">R116/S116</f>
        <v>0.214890433169576</v>
      </c>
    </row>
    <row r="117" customFormat="false" ht="16" hidden="false" customHeight="false" outlineLevel="0" collapsed="false">
      <c r="A117" s="88" t="s">
        <v>259</v>
      </c>
      <c r="B117" s="0" t="n">
        <v>135</v>
      </c>
      <c r="C117" s="76" t="n">
        <v>107.462481700326</v>
      </c>
      <c r="D117" s="77" t="n">
        <v>1.2548030231731</v>
      </c>
      <c r="E117" s="46" t="n">
        <f aca="false">10%*M117+13%</f>
        <v>0.219896164610169</v>
      </c>
      <c r="F117" s="24" t="n">
        <f aca="false">IF(G117="",($F$1*C117-B117)/B117,H117/B117)</f>
        <v>0.0588636530205486</v>
      </c>
      <c r="H117" s="4" t="n">
        <f aca="false">IF(G117="",$F$1*C117-B117,G117-B117)</f>
        <v>7.94659315777406</v>
      </c>
      <c r="I117" s="0" t="s">
        <v>95</v>
      </c>
      <c r="J117" s="58" t="s">
        <v>913</v>
      </c>
      <c r="K117" s="76" t="n">
        <f aca="false">D117*C117</f>
        <v>134.844246915253</v>
      </c>
      <c r="L117" s="76" t="n">
        <v>0.155753084746793</v>
      </c>
      <c r="M117" s="46" t="n">
        <f aca="false">K117/150</f>
        <v>0.898961646101688</v>
      </c>
      <c r="N117" s="51" t="n">
        <f aca="false">N116+C117-P117</f>
        <v>10824.6292394594</v>
      </c>
      <c r="O117" s="76" t="n">
        <f aca="false">N117*D117</f>
        <v>13582.7774944015</v>
      </c>
      <c r="P117" s="76"/>
      <c r="Q117" s="76"/>
      <c r="R117" s="51" t="n">
        <f aca="false">R116+Q117</f>
        <v>3686.13</v>
      </c>
      <c r="S117" s="51" t="n">
        <f aca="false">R117+O117</f>
        <v>17268.9074944015</v>
      </c>
      <c r="T117" s="0" t="n">
        <f aca="false">T116+B117</f>
        <v>16110</v>
      </c>
      <c r="U117" s="51" t="n">
        <f aca="false">S117-T117</f>
        <v>1158.90749440151</v>
      </c>
      <c r="V117" s="54" t="n">
        <f aca="false">S117/T117-1</f>
        <v>0.0719371504904724</v>
      </c>
      <c r="W117" s="54" t="n">
        <f aca="false">O117/(T117-R117)-1</f>
        <v>0.0932807164274507</v>
      </c>
      <c r="X117" s="46" t="n">
        <f aca="false">R117/S117</f>
        <v>0.21345473077524</v>
      </c>
    </row>
    <row r="118" customFormat="false" ht="16" hidden="false" customHeight="false" outlineLevel="0" collapsed="false">
      <c r="A118" s="88" t="s">
        <v>261</v>
      </c>
      <c r="B118" s="0" t="n">
        <v>135</v>
      </c>
      <c r="C118" s="76" t="n">
        <v>106.339752977899</v>
      </c>
      <c r="D118" s="77" t="n">
        <v>1.26806646047568</v>
      </c>
      <c r="E118" s="46" t="n">
        <f aca="false">10%*M118+13%</f>
        <v>0.219897249444361</v>
      </c>
      <c r="F118" s="24" t="n">
        <f aca="false">IF(G118="",($F$1*C118-B118)/B118,H118/B118)</f>
        <v>0.0478010326755621</v>
      </c>
      <c r="H118" s="4" t="n">
        <f aca="false">IF(G118="",$F$1*C118-B118,G118-B118)</f>
        <v>6.45313941120088</v>
      </c>
      <c r="I118" s="0" t="s">
        <v>95</v>
      </c>
      <c r="J118" s="58" t="s">
        <v>914</v>
      </c>
      <c r="K118" s="76" t="n">
        <f aca="false">D118*C118</f>
        <v>134.845874166542</v>
      </c>
      <c r="L118" s="76" t="n">
        <v>0.154125833457924</v>
      </c>
      <c r="M118" s="46" t="n">
        <f aca="false">K118/150</f>
        <v>0.898972494443614</v>
      </c>
      <c r="N118" s="51" t="n">
        <f aca="false">N117+C118-P118</f>
        <v>10930.9689924373</v>
      </c>
      <c r="O118" s="76" t="n">
        <f aca="false">N118*D118</f>
        <v>13861.1951598093</v>
      </c>
      <c r="P118" s="76"/>
      <c r="Q118" s="76"/>
      <c r="R118" s="51" t="n">
        <f aca="false">R117+Q118</f>
        <v>3686.13</v>
      </c>
      <c r="S118" s="51" t="n">
        <f aca="false">R118+O118</f>
        <v>17547.3251598093</v>
      </c>
      <c r="T118" s="0" t="n">
        <f aca="false">T117+B118</f>
        <v>16245</v>
      </c>
      <c r="U118" s="51" t="n">
        <f aca="false">S118-T118</f>
        <v>1302.32515980931</v>
      </c>
      <c r="V118" s="54" t="n">
        <f aca="false">S118/T118-1</f>
        <v>0.0801677537586525</v>
      </c>
      <c r="W118" s="54" t="n">
        <f aca="false">O118/(T118-R118)-1</f>
        <v>0.103697638386997</v>
      </c>
      <c r="X118" s="46" t="n">
        <f aca="false">R118/S118</f>
        <v>0.210067914421668</v>
      </c>
    </row>
    <row r="119" customFormat="false" ht="16" hidden="false" customHeight="false" outlineLevel="0" collapsed="false">
      <c r="A119" s="88" t="s">
        <v>263</v>
      </c>
      <c r="B119" s="0" t="n">
        <v>135</v>
      </c>
      <c r="C119" s="76" t="n">
        <v>106.494926866364</v>
      </c>
      <c r="D119" s="77" t="n">
        <v>1.26621664740053</v>
      </c>
      <c r="E119" s="46" t="n">
        <f aca="false">10%*M119+13%</f>
        <v>0.219897099507928</v>
      </c>
      <c r="F119" s="24" t="n">
        <f aca="false">IF(G119="",($F$1*C119-B119)/B119,H119/B119)</f>
        <v>0.0493300127232433</v>
      </c>
      <c r="H119" s="4" t="n">
        <f aca="false">IF(G119="",$F$1*C119-B119,G119-B119)</f>
        <v>6.65955171763784</v>
      </c>
      <c r="I119" s="0" t="s">
        <v>95</v>
      </c>
      <c r="J119" s="58" t="s">
        <v>915</v>
      </c>
      <c r="K119" s="76" t="n">
        <f aca="false">D119*C119</f>
        <v>134.845649261892</v>
      </c>
      <c r="L119" s="76" t="n">
        <v>0.154350738107605</v>
      </c>
      <c r="M119" s="46" t="n">
        <f aca="false">K119/150</f>
        <v>0.898970995079283</v>
      </c>
      <c r="N119" s="51" t="n">
        <f aca="false">N118+C119-P119</f>
        <v>11037.4639193036</v>
      </c>
      <c r="O119" s="76" t="n">
        <f aca="false">N119*D119</f>
        <v>13975.8205597049</v>
      </c>
      <c r="P119" s="76"/>
      <c r="Q119" s="76"/>
      <c r="R119" s="51" t="n">
        <f aca="false">R118+Q119</f>
        <v>3686.13</v>
      </c>
      <c r="S119" s="51" t="n">
        <f aca="false">R119+O119</f>
        <v>17661.9505597049</v>
      </c>
      <c r="T119" s="0" t="n">
        <f aca="false">T118+B119</f>
        <v>16380</v>
      </c>
      <c r="U119" s="51" t="n">
        <f aca="false">S119-T119</f>
        <v>1281.95055970494</v>
      </c>
      <c r="V119" s="54" t="n">
        <f aca="false">S119/T119-1</f>
        <v>0.0782631599331463</v>
      </c>
      <c r="W119" s="54" t="n">
        <f aca="false">O119/(T119-R119)-1</f>
        <v>0.100989734391871</v>
      </c>
      <c r="X119" s="46" t="n">
        <f aca="false">R119/S119</f>
        <v>0.20870458149791</v>
      </c>
    </row>
    <row r="120" customFormat="false" ht="16" hidden="false" customHeight="false" outlineLevel="0" collapsed="false">
      <c r="A120" s="88" t="s">
        <v>265</v>
      </c>
      <c r="B120" s="0" t="n">
        <v>135</v>
      </c>
      <c r="C120" s="76" t="n">
        <v>103.674413246607</v>
      </c>
      <c r="D120" s="77" t="n">
        <v>1.30070412758334</v>
      </c>
      <c r="E120" s="46" t="n">
        <f aca="false">10%*M120+13%</f>
        <v>0.219899824823095</v>
      </c>
      <c r="F120" s="24" t="n">
        <f aca="false">IF(G120="",($F$1*C120-B120)/B120,H120/B120)</f>
        <v>0.0215385518565692</v>
      </c>
      <c r="H120" s="4" t="n">
        <f aca="false">IF(G120="",$F$1*C120-B120,G120-B120)</f>
        <v>2.90770450063684</v>
      </c>
      <c r="I120" s="0" t="s">
        <v>95</v>
      </c>
      <c r="J120" s="58" t="s">
        <v>916</v>
      </c>
      <c r="K120" s="76" t="n">
        <f aca="false">D120*C120</f>
        <v>134.849737234642</v>
      </c>
      <c r="L120" s="76" t="n">
        <v>0.150262765357519</v>
      </c>
      <c r="M120" s="46" t="n">
        <f aca="false">K120/150</f>
        <v>0.89899824823095</v>
      </c>
      <c r="N120" s="51" t="n">
        <f aca="false">N119+C120-P120</f>
        <v>11141.1383325502</v>
      </c>
      <c r="O120" s="76" t="n">
        <f aca="false">N120*D120</f>
        <v>14491.324615125</v>
      </c>
      <c r="P120" s="76"/>
      <c r="Q120" s="76"/>
      <c r="R120" s="51" t="n">
        <f aca="false">R119+Q120</f>
        <v>3686.13</v>
      </c>
      <c r="S120" s="51" t="n">
        <f aca="false">R120+O120</f>
        <v>18177.454615125</v>
      </c>
      <c r="T120" s="0" t="n">
        <f aca="false">T119+B120</f>
        <v>16515</v>
      </c>
      <c r="U120" s="51" t="n">
        <f aca="false">S120-T120</f>
        <v>1662.45461512501</v>
      </c>
      <c r="V120" s="54" t="n">
        <f aca="false">S120/T120-1</f>
        <v>0.100663313056313</v>
      </c>
      <c r="W120" s="54" t="n">
        <f aca="false">O120/(T120-R120)-1</f>
        <v>0.12958698740614</v>
      </c>
      <c r="X120" s="46" t="n">
        <f aca="false">R120/S120</f>
        <v>0.202785817819227</v>
      </c>
    </row>
    <row r="121" customFormat="false" ht="16" hidden="false" customHeight="false" outlineLevel="0" collapsed="false">
      <c r="A121" s="88" t="s">
        <v>267</v>
      </c>
      <c r="B121" s="0" t="n">
        <v>135</v>
      </c>
      <c r="C121" s="76" t="n">
        <v>103.647029619231</v>
      </c>
      <c r="D121" s="77" t="n">
        <v>1.30104815756995</v>
      </c>
      <c r="E121" s="46" t="n">
        <f aca="false">10%*M121+13%</f>
        <v>0.219899851282466</v>
      </c>
      <c r="F121" s="24" t="n">
        <f aca="false">IF(G121="",($F$1*C121-B121)/B121,H121/B121)</f>
        <v>0.0212687318481551</v>
      </c>
      <c r="H121" s="4" t="n">
        <f aca="false">IF(G121="",$F$1*C121-B121,G121-B121)</f>
        <v>2.87127879950094</v>
      </c>
      <c r="I121" s="0" t="s">
        <v>95</v>
      </c>
      <c r="J121" s="58" t="s">
        <v>917</v>
      </c>
      <c r="K121" s="76" t="n">
        <f aca="false">D121*C121</f>
        <v>134.849776923698</v>
      </c>
      <c r="L121" s="76" t="n">
        <v>0.150223076301693</v>
      </c>
      <c r="M121" s="46" t="n">
        <f aca="false">K121/150</f>
        <v>0.898998512824655</v>
      </c>
      <c r="N121" s="51" t="n">
        <f aca="false">N120+C121-P121</f>
        <v>11244.7853621695</v>
      </c>
      <c r="O121" s="76" t="n">
        <f aca="false">N121*D121</f>
        <v>14630.0072777201</v>
      </c>
      <c r="P121" s="76"/>
      <c r="Q121" s="76"/>
      <c r="R121" s="51" t="n">
        <f aca="false">R120+Q121</f>
        <v>3686.13</v>
      </c>
      <c r="S121" s="51" t="n">
        <f aca="false">R121+O121</f>
        <v>18316.1372777201</v>
      </c>
      <c r="T121" s="0" t="n">
        <f aca="false">T120+B121</f>
        <v>16650</v>
      </c>
      <c r="U121" s="51" t="n">
        <f aca="false">S121-T121</f>
        <v>1666.1372777201</v>
      </c>
      <c r="V121" s="54" t="n">
        <f aca="false">S121/T121-1</f>
        <v>0.100068304968174</v>
      </c>
      <c r="W121" s="54" t="n">
        <f aca="false">O121/(T121-R121)-1</f>
        <v>0.128521597155795</v>
      </c>
      <c r="X121" s="46" t="n">
        <f aca="false">R121/S121</f>
        <v>0.201250402533499</v>
      </c>
    </row>
    <row r="122" customFormat="false" ht="16" hidden="false" customHeight="false" outlineLevel="0" collapsed="false">
      <c r="A122" s="88" t="s">
        <v>269</v>
      </c>
      <c r="B122" s="0" t="n">
        <v>135</v>
      </c>
      <c r="C122" s="76" t="n">
        <v>104.696735335322</v>
      </c>
      <c r="D122" s="77" t="n">
        <v>1.28798911520976</v>
      </c>
      <c r="E122" s="46" t="n">
        <f aca="false">10%*M122+13%</f>
        <v>0.219898837006594</v>
      </c>
      <c r="F122" s="24" t="n">
        <f aca="false">IF(G122="",($F$1*C122-B122)/B122,H122/B122)</f>
        <v>0.0316118321707037</v>
      </c>
      <c r="H122" s="4" t="n">
        <f aca="false">IF(G122="",$F$1*C122-B122,G122-B122)</f>
        <v>4.267597343045</v>
      </c>
      <c r="I122" s="0" t="s">
        <v>95</v>
      </c>
      <c r="J122" s="58" t="s">
        <v>918</v>
      </c>
      <c r="K122" s="76" t="n">
        <f aca="false">D122*C122</f>
        <v>134.848255509892</v>
      </c>
      <c r="L122" s="76" t="n">
        <v>0.15174449010836</v>
      </c>
      <c r="M122" s="46" t="n">
        <f aca="false">K122/150</f>
        <v>0.898988370065944</v>
      </c>
      <c r="N122" s="51" t="n">
        <f aca="false">N121+C122-P122</f>
        <v>11349.4820975048</v>
      </c>
      <c r="O122" s="76" t="n">
        <f aca="false">N122*D122</f>
        <v>14618.0094048542</v>
      </c>
      <c r="P122" s="76"/>
      <c r="Q122" s="76"/>
      <c r="R122" s="51" t="n">
        <f aca="false">R121+Q122</f>
        <v>3686.13</v>
      </c>
      <c r="S122" s="51" t="n">
        <f aca="false">R122+O122</f>
        <v>18304.1394048542</v>
      </c>
      <c r="T122" s="0" t="n">
        <f aca="false">T121+B122</f>
        <v>16785</v>
      </c>
      <c r="U122" s="51" t="n">
        <f aca="false">S122-T122</f>
        <v>1519.13940485421</v>
      </c>
      <c r="V122" s="54" t="n">
        <f aca="false">S122/T122-1</f>
        <v>0.0905057733008166</v>
      </c>
      <c r="W122" s="54" t="n">
        <f aca="false">O122/(T122-R122)-1</f>
        <v>0.115974844002132</v>
      </c>
      <c r="X122" s="46" t="n">
        <f aca="false">R122/S122</f>
        <v>0.201382316779255</v>
      </c>
    </row>
    <row r="123" customFormat="false" ht="16" hidden="false" customHeight="false" outlineLevel="0" collapsed="false">
      <c r="A123" s="88" t="s">
        <v>271</v>
      </c>
      <c r="B123" s="0" t="n">
        <v>135</v>
      </c>
      <c r="C123" s="76" t="n">
        <v>105.207896379679</v>
      </c>
      <c r="D123" s="77" t="n">
        <v>1.28172427439165</v>
      </c>
      <c r="E123" s="46" t="n">
        <f aca="false">10%*M123+13%</f>
        <v>0.219898343098344</v>
      </c>
      <c r="F123" s="24" t="n">
        <f aca="false">IF(G123="",($F$1*C123-B123)/B123,H123/B123)</f>
        <v>0.0366484723277707</v>
      </c>
      <c r="H123" s="4" t="n">
        <f aca="false">IF(G123="",$F$1*C123-B123,G123-B123)</f>
        <v>4.94754376424905</v>
      </c>
      <c r="I123" s="0" t="s">
        <v>95</v>
      </c>
      <c r="J123" s="58" t="s">
        <v>919</v>
      </c>
      <c r="K123" s="76" t="n">
        <f aca="false">D123*C123</f>
        <v>134.847514647516</v>
      </c>
      <c r="L123" s="76" t="n">
        <v>0.15248535248378</v>
      </c>
      <c r="M123" s="46" t="n">
        <f aca="false">K123/150</f>
        <v>0.898983430983441</v>
      </c>
      <c r="N123" s="51" t="n">
        <f aca="false">N122+C123-P123</f>
        <v>11454.6899938845</v>
      </c>
      <c r="O123" s="76" t="n">
        <f aca="false">N123*D123</f>
        <v>14681.7542207929</v>
      </c>
      <c r="P123" s="76"/>
      <c r="Q123" s="76"/>
      <c r="R123" s="51" t="n">
        <f aca="false">R122+Q123</f>
        <v>3686.13</v>
      </c>
      <c r="S123" s="51" t="n">
        <f aca="false">R123+O123</f>
        <v>18367.8842207929</v>
      </c>
      <c r="T123" s="0" t="n">
        <f aca="false">T122+B123</f>
        <v>16920</v>
      </c>
      <c r="U123" s="51" t="n">
        <f aca="false">S123-T123</f>
        <v>1447.88422079287</v>
      </c>
      <c r="V123" s="54" t="n">
        <f aca="false">S123/T123-1</f>
        <v>0.0855723534747561</v>
      </c>
      <c r="W123" s="54" t="n">
        <f aca="false">O123/(T123-R123)-1</f>
        <v>0.109407468925784</v>
      </c>
      <c r="X123" s="46" t="n">
        <f aca="false">R123/S123</f>
        <v>0.200683429604114</v>
      </c>
    </row>
    <row r="124" customFormat="false" ht="16" hidden="false" customHeight="false" outlineLevel="0" collapsed="false">
      <c r="A124" s="88" t="s">
        <v>273</v>
      </c>
      <c r="B124" s="0" t="n">
        <v>135</v>
      </c>
      <c r="C124" s="76" t="n">
        <v>104.669351707945</v>
      </c>
      <c r="D124" s="77" t="n">
        <v>1.28832645849579</v>
      </c>
      <c r="E124" s="46" t="n">
        <f aca="false">10%*M124+13%</f>
        <v>0.219898863465965</v>
      </c>
      <c r="F124" s="24" t="n">
        <f aca="false">IF(G124="",($F$1*C124-B124)/B124,H124/B124)</f>
        <v>0.0313420121622894</v>
      </c>
      <c r="H124" s="4" t="n">
        <f aca="false">IF(G124="",$F$1*C124-B124,G124-B124)</f>
        <v>4.23117164190907</v>
      </c>
      <c r="I124" s="0" t="s">
        <v>95</v>
      </c>
      <c r="J124" s="58" t="s">
        <v>920</v>
      </c>
      <c r="K124" s="76" t="n">
        <f aca="false">D124*C124</f>
        <v>134.848295198947</v>
      </c>
      <c r="L124" s="76" t="n">
        <v>0.151704801052534</v>
      </c>
      <c r="M124" s="46" t="n">
        <f aca="false">K124/150</f>
        <v>0.89898863465965</v>
      </c>
      <c r="N124" s="51" t="n">
        <f aca="false">N123+C124-P124</f>
        <v>11559.3593455924</v>
      </c>
      <c r="O124" s="76" t="n">
        <f aca="false">N124*D124</f>
        <v>14892.2284881872</v>
      </c>
      <c r="P124" s="76"/>
      <c r="Q124" s="76"/>
      <c r="R124" s="51" t="n">
        <f aca="false">R123+Q124</f>
        <v>3686.13</v>
      </c>
      <c r="S124" s="51" t="n">
        <f aca="false">R124+O124</f>
        <v>18578.3584881872</v>
      </c>
      <c r="T124" s="0" t="n">
        <f aca="false">T123+B124</f>
        <v>17055</v>
      </c>
      <c r="U124" s="51" t="n">
        <f aca="false">S124-T124</f>
        <v>1523.35848818725</v>
      </c>
      <c r="V124" s="54" t="n">
        <f aca="false">S124/T124-1</f>
        <v>0.0893203452469802</v>
      </c>
      <c r="W124" s="54" t="n">
        <f aca="false">O124/(T124-R124)-1</f>
        <v>0.113948186210745</v>
      </c>
      <c r="X124" s="46" t="n">
        <f aca="false">R124/S124</f>
        <v>0.198409886553958</v>
      </c>
    </row>
    <row r="125" customFormat="false" ht="16" hidden="false" customHeight="false" outlineLevel="0" collapsed="false">
      <c r="A125" s="88" t="s">
        <v>275</v>
      </c>
      <c r="B125" s="0" t="n">
        <v>135</v>
      </c>
      <c r="C125" s="76" t="n">
        <v>106.969576407553</v>
      </c>
      <c r="D125" s="77" t="n">
        <v>1.26059171071689</v>
      </c>
      <c r="E125" s="46" t="n">
        <f aca="false">10%*M125+13%</f>
        <v>0.219896640878839</v>
      </c>
      <c r="F125" s="24" t="n">
        <f aca="false">IF(G125="",($F$1*C125-B125)/B125,H125/B125)</f>
        <v>0.054006892869091</v>
      </c>
      <c r="H125" s="4" t="n">
        <f aca="false">IF(G125="",$F$1*C125-B125,G125-B125)</f>
        <v>7.29093053732728</v>
      </c>
      <c r="I125" s="0" t="s">
        <v>95</v>
      </c>
      <c r="J125" s="58" t="s">
        <v>921</v>
      </c>
      <c r="K125" s="76" t="n">
        <f aca="false">D125*C125</f>
        <v>134.844961318258</v>
      </c>
      <c r="L125" s="76" t="n">
        <v>0.155038681741924</v>
      </c>
      <c r="M125" s="46" t="n">
        <f aca="false">K125/150</f>
        <v>0.898966408788387</v>
      </c>
      <c r="N125" s="51" t="n">
        <f aca="false">N124+C125-P125</f>
        <v>11666.328922</v>
      </c>
      <c r="O125" s="76" t="n">
        <f aca="false">N125*D125</f>
        <v>14706.4775335698</v>
      </c>
      <c r="P125" s="76"/>
      <c r="Q125" s="76"/>
      <c r="R125" s="51" t="n">
        <f aca="false">R124+Q125</f>
        <v>3686.13</v>
      </c>
      <c r="S125" s="51" t="n">
        <f aca="false">R125+O125</f>
        <v>18392.6075335698</v>
      </c>
      <c r="T125" s="0" t="n">
        <f aca="false">T124+B125</f>
        <v>17190</v>
      </c>
      <c r="U125" s="51" t="n">
        <f aca="false">S125-T125</f>
        <v>1202.6075335698</v>
      </c>
      <c r="V125" s="54" t="n">
        <f aca="false">S125/T125-1</f>
        <v>0.0699597169034207</v>
      </c>
      <c r="W125" s="54" t="n">
        <f aca="false">O125/(T125-R125)-1</f>
        <v>0.0890565099908249</v>
      </c>
      <c r="X125" s="46" t="n">
        <f aca="false">R125/S125</f>
        <v>0.200413671268315</v>
      </c>
    </row>
    <row r="126" customFormat="false" ht="16" hidden="false" customHeight="false" outlineLevel="0" collapsed="false">
      <c r="A126" s="88" t="s">
        <v>277</v>
      </c>
      <c r="B126" s="0" t="n">
        <v>135</v>
      </c>
      <c r="C126" s="76" t="n">
        <v>107.133878171811</v>
      </c>
      <c r="D126" s="77" t="n">
        <v>1.25865622980317</v>
      </c>
      <c r="E126" s="46" t="n">
        <f aca="false">10%*M126+13%</f>
        <v>0.219896482122615</v>
      </c>
      <c r="F126" s="24" t="n">
        <f aca="false">IF(G126="",($F$1*C126-B126)/B126,H126/B126)</f>
        <v>0.055625812919577</v>
      </c>
      <c r="H126" s="4" t="n">
        <f aca="false">IF(G126="",$F$1*C126-B126,G126-B126)</f>
        <v>7.5094847441429</v>
      </c>
      <c r="I126" s="0" t="s">
        <v>95</v>
      </c>
      <c r="J126" s="58" t="s">
        <v>922</v>
      </c>
      <c r="K126" s="76" t="n">
        <f aca="false">D126*C126</f>
        <v>134.844723183923</v>
      </c>
      <c r="L126" s="76" t="n">
        <v>0.15527681607688</v>
      </c>
      <c r="M126" s="46" t="n">
        <f aca="false">K126/150</f>
        <v>0.898964821226154</v>
      </c>
      <c r="N126" s="51" t="n">
        <f aca="false">N125+C126-P126</f>
        <v>11773.4628001718</v>
      </c>
      <c r="O126" s="76" t="n">
        <f aca="false">N126*D126</f>
        <v>14818.742299792</v>
      </c>
      <c r="P126" s="76"/>
      <c r="Q126" s="76"/>
      <c r="R126" s="51" t="n">
        <f aca="false">R125+Q126</f>
        <v>3686.13</v>
      </c>
      <c r="S126" s="51" t="n">
        <f aca="false">R126+O126</f>
        <v>18504.872299792</v>
      </c>
      <c r="T126" s="0" t="n">
        <f aca="false">T125+B126</f>
        <v>17325</v>
      </c>
      <c r="U126" s="51" t="n">
        <f aca="false">S126-T126</f>
        <v>1179.87229979201</v>
      </c>
      <c r="V126" s="54" t="n">
        <f aca="false">S126/T126-1</f>
        <v>0.0681022972462919</v>
      </c>
      <c r="W126" s="54" t="n">
        <f aca="false">O126/(T126-R126)-1</f>
        <v>0.0865080684684294</v>
      </c>
      <c r="X126" s="46" t="n">
        <f aca="false">R126/S126</f>
        <v>0.199197808030344</v>
      </c>
    </row>
    <row r="127" customFormat="false" ht="16" hidden="false" customHeight="false" outlineLevel="0" collapsed="false">
      <c r="A127" s="88" t="s">
        <v>279</v>
      </c>
      <c r="B127" s="0" t="n">
        <v>135</v>
      </c>
      <c r="C127" s="76" t="n">
        <v>107.2616684329</v>
      </c>
      <c r="D127" s="77" t="n">
        <v>1.25715495515235</v>
      </c>
      <c r="E127" s="46" t="n">
        <f aca="false">10%*M127+13%</f>
        <v>0.219896358645553</v>
      </c>
      <c r="F127" s="24" t="n">
        <f aca="false">IF(G127="",($F$1*C127-B127)/B127,H127/B127)</f>
        <v>0.0568849729588439</v>
      </c>
      <c r="H127" s="4" t="n">
        <f aca="false">IF(G127="",$F$1*C127-B127,G127-B127)</f>
        <v>7.67947134944393</v>
      </c>
      <c r="I127" s="0" t="s">
        <v>95</v>
      </c>
      <c r="J127" s="58" t="s">
        <v>923</v>
      </c>
      <c r="K127" s="76" t="n">
        <f aca="false">D127*C127</f>
        <v>134.844537968329</v>
      </c>
      <c r="L127" s="76" t="n">
        <v>0.155462031670735</v>
      </c>
      <c r="M127" s="46" t="n">
        <f aca="false">K127/150</f>
        <v>0.898963586455528</v>
      </c>
      <c r="N127" s="51" t="n">
        <f aca="false">N126+C127-P127</f>
        <v>11880.7244686047</v>
      </c>
      <c r="O127" s="76" t="n">
        <f aca="false">N127*D127</f>
        <v>14935.9116365062</v>
      </c>
      <c r="P127" s="76"/>
      <c r="Q127" s="76"/>
      <c r="R127" s="51" t="n">
        <f aca="false">R126+Q127</f>
        <v>3686.13</v>
      </c>
      <c r="S127" s="51" t="n">
        <f aca="false">R127+O127</f>
        <v>18622.0416365062</v>
      </c>
      <c r="T127" s="0" t="n">
        <f aca="false">T126+B127</f>
        <v>17460</v>
      </c>
      <c r="U127" s="51" t="n">
        <f aca="false">S127-T127</f>
        <v>1162.04163650616</v>
      </c>
      <c r="V127" s="54" t="n">
        <f aca="false">S127/T127-1</f>
        <v>0.0665545038090585</v>
      </c>
      <c r="W127" s="54" t="n">
        <f aca="false">O127/(T127-R127)-1</f>
        <v>0.0843656602324663</v>
      </c>
      <c r="X127" s="46" t="n">
        <f aca="false">R127/S127</f>
        <v>0.197944461297617</v>
      </c>
    </row>
    <row r="128" customFormat="false" ht="16" hidden="false" customHeight="false" outlineLevel="0" collapsed="false">
      <c r="A128" s="88" t="s">
        <v>281</v>
      </c>
      <c r="B128" s="0" t="n">
        <v>135</v>
      </c>
      <c r="C128" s="76" t="n">
        <v>107.206901178148</v>
      </c>
      <c r="D128" s="77" t="n">
        <v>1.25779792032574</v>
      </c>
      <c r="E128" s="46" t="n">
        <f aca="false">10%*M128+13%</f>
        <v>0.219896411564294</v>
      </c>
      <c r="F128" s="24" t="n">
        <f aca="false">IF(G128="",($F$1*C128-B128)/B128,H128/B128)</f>
        <v>0.0563453329420152</v>
      </c>
      <c r="H128" s="4" t="n">
        <f aca="false">IF(G128="",$F$1*C128-B128,G128-B128)</f>
        <v>7.60661994717205</v>
      </c>
      <c r="I128" s="0" t="s">
        <v>95</v>
      </c>
      <c r="J128" s="58" t="s">
        <v>924</v>
      </c>
      <c r="K128" s="76" t="n">
        <f aca="false">D128*C128</f>
        <v>134.844617346441</v>
      </c>
      <c r="L128" s="76" t="n">
        <v>0.155382653559083</v>
      </c>
      <c r="M128" s="46" t="n">
        <f aca="false">K128/150</f>
        <v>0.898964115642939</v>
      </c>
      <c r="N128" s="51" t="n">
        <f aca="false">N127+C128-P128</f>
        <v>11987.9313697828</v>
      </c>
      <c r="O128" s="76" t="n">
        <f aca="false">N128*D128</f>
        <v>15078.3951459205</v>
      </c>
      <c r="P128" s="76"/>
      <c r="Q128" s="76"/>
      <c r="R128" s="51" t="n">
        <f aca="false">R127+Q128</f>
        <v>3686.13</v>
      </c>
      <c r="S128" s="51" t="n">
        <f aca="false">R128+O128</f>
        <v>18764.5251459205</v>
      </c>
      <c r="T128" s="0" t="n">
        <f aca="false">T127+B128</f>
        <v>17595</v>
      </c>
      <c r="U128" s="51" t="n">
        <f aca="false">S128-T128</f>
        <v>1169.52514592048</v>
      </c>
      <c r="V128" s="54" t="n">
        <f aca="false">S128/T128-1</f>
        <v>0.0664691756703884</v>
      </c>
      <c r="W128" s="54" t="n">
        <f aca="false">O128/(T128-R128)-1</f>
        <v>0.0840848426881897</v>
      </c>
      <c r="X128" s="46" t="n">
        <f aca="false">R128/S128</f>
        <v>0.19644142184975</v>
      </c>
    </row>
    <row r="129" customFormat="false" ht="16" hidden="false" customHeight="false" outlineLevel="0" collapsed="false">
      <c r="A129" s="88" t="s">
        <v>283</v>
      </c>
      <c r="B129" s="0" t="n">
        <v>135</v>
      </c>
      <c r="C129" s="76" t="n">
        <v>106.421903860028</v>
      </c>
      <c r="D129" s="77" t="n">
        <v>1.26708647570083</v>
      </c>
      <c r="E129" s="46" t="n">
        <f aca="false">10%*M129+13%</f>
        <v>0.21989717006625</v>
      </c>
      <c r="F129" s="24" t="n">
        <f aca="false">IF(G129="",($F$1*C129-B129)/B129,H129/B129)</f>
        <v>0.0486104927008051</v>
      </c>
      <c r="H129" s="4" t="n">
        <f aca="false">IF(G129="",$F$1*C129-B129,G129-B129)</f>
        <v>6.56241651460869</v>
      </c>
      <c r="I129" s="0" t="s">
        <v>95</v>
      </c>
      <c r="J129" s="58" t="s">
        <v>925</v>
      </c>
      <c r="K129" s="76" t="n">
        <f aca="false">D129*C129</f>
        <v>134.845755099375</v>
      </c>
      <c r="L129" s="76" t="n">
        <v>0.154244900625402</v>
      </c>
      <c r="M129" s="46" t="n">
        <f aca="false">K129/150</f>
        <v>0.898971700662497</v>
      </c>
      <c r="N129" s="51" t="n">
        <f aca="false">N128+C129-P129</f>
        <v>12094.3532736428</v>
      </c>
      <c r="O129" s="76" t="n">
        <f aca="false">N129*D129</f>
        <v>15324.5914653809</v>
      </c>
      <c r="P129" s="76"/>
      <c r="Q129" s="76"/>
      <c r="R129" s="51" t="n">
        <f aca="false">R128+Q129</f>
        <v>3686.13</v>
      </c>
      <c r="S129" s="51" t="n">
        <f aca="false">R129+O129</f>
        <v>19010.7214653809</v>
      </c>
      <c r="T129" s="0" t="n">
        <f aca="false">T128+B129</f>
        <v>17730</v>
      </c>
      <c r="U129" s="51" t="n">
        <f aca="false">S129-T129</f>
        <v>1280.72146538087</v>
      </c>
      <c r="V129" s="54" t="n">
        <f aca="false">S129/T129-1</f>
        <v>0.0722347132194514</v>
      </c>
      <c r="W129" s="54" t="n">
        <f aca="false">O129/(T129-R129)-1</f>
        <v>0.0911943406896298</v>
      </c>
      <c r="X129" s="46" t="n">
        <f aca="false">R129/S129</f>
        <v>0.193897428180859</v>
      </c>
    </row>
    <row r="130" customFormat="false" ht="16" hidden="false" customHeight="false" outlineLevel="0" collapsed="false">
      <c r="A130" s="88" t="s">
        <v>285</v>
      </c>
      <c r="B130" s="0" t="n">
        <v>135</v>
      </c>
      <c r="C130" s="76" t="n">
        <v>106.020277325175</v>
      </c>
      <c r="D130" s="77" t="n">
        <v>1.2718919494234</v>
      </c>
      <c r="E130" s="46" t="n">
        <f aca="false">10%*M130+13%</f>
        <v>0.219897558137018</v>
      </c>
      <c r="F130" s="24" t="n">
        <f aca="false">IF(G130="",($F$1*C130-B130)/B130,H130/B130)</f>
        <v>0.0446531325773953</v>
      </c>
      <c r="H130" s="4" t="n">
        <f aca="false">IF(G130="",$F$1*C130-B130,G130-B130)</f>
        <v>6.02817289794837</v>
      </c>
      <c r="I130" s="0" t="s">
        <v>95</v>
      </c>
      <c r="J130" s="58" t="s">
        <v>926</v>
      </c>
      <c r="K130" s="76" t="n">
        <f aca="false">D130*C130</f>
        <v>134.846337205527</v>
      </c>
      <c r="L130" s="76" t="n">
        <v>0.153662794473287</v>
      </c>
      <c r="M130" s="46" t="n">
        <f aca="false">K130/150</f>
        <v>0.898975581370178</v>
      </c>
      <c r="N130" s="51" t="n">
        <f aca="false">N129+C130-P130</f>
        <v>12200.373550968</v>
      </c>
      <c r="O130" s="76" t="n">
        <f aca="false">N130*D130</f>
        <v>15517.5568994344</v>
      </c>
      <c r="P130" s="76"/>
      <c r="Q130" s="76"/>
      <c r="R130" s="51" t="n">
        <f aca="false">R129+Q130</f>
        <v>3686.13</v>
      </c>
      <c r="S130" s="51" t="n">
        <f aca="false">R130+O130</f>
        <v>19203.6868994344</v>
      </c>
      <c r="T130" s="0" t="n">
        <f aca="false">T129+B130</f>
        <v>17865</v>
      </c>
      <c r="U130" s="51" t="n">
        <f aca="false">S130-T130</f>
        <v>1338.68689943438</v>
      </c>
      <c r="V130" s="54" t="n">
        <f aca="false">S130/T130-1</f>
        <v>0.0749334956302481</v>
      </c>
      <c r="W130" s="54" t="n">
        <f aca="false">O130/(T130-R130)-1</f>
        <v>0.0944142163257284</v>
      </c>
      <c r="X130" s="46" t="n">
        <f aca="false">R130/S130</f>
        <v>0.19194907828395</v>
      </c>
    </row>
    <row r="131" customFormat="false" ht="16" hidden="false" customHeight="false" outlineLevel="0" collapsed="false">
      <c r="A131" s="88" t="s">
        <v>287</v>
      </c>
      <c r="B131" s="0" t="n">
        <v>135</v>
      </c>
      <c r="C131" s="76" t="n">
        <v>106.467543238988</v>
      </c>
      <c r="D131" s="77" t="n">
        <v>1.26654269318735</v>
      </c>
      <c r="E131" s="46" t="n">
        <f aca="false">10%*M131+13%</f>
        <v>0.219897125967299</v>
      </c>
      <c r="F131" s="24" t="n">
        <f aca="false">IF(G131="",($F$1*C131-B131)/B131,H131/B131)</f>
        <v>0.049060192714829</v>
      </c>
      <c r="H131" s="4" t="n">
        <f aca="false">IF(G131="",$F$1*C131-B131,G131-B131)</f>
        <v>6.62312601650191</v>
      </c>
      <c r="I131" s="0" t="s">
        <v>95</v>
      </c>
      <c r="J131" s="58" t="s">
        <v>927</v>
      </c>
      <c r="K131" s="76" t="n">
        <f aca="false">D131*C131</f>
        <v>134.845688950948</v>
      </c>
      <c r="L131" s="76" t="n">
        <v>0.154311049051779</v>
      </c>
      <c r="M131" s="46" t="n">
        <f aca="false">K131/150</f>
        <v>0.898971259672988</v>
      </c>
      <c r="N131" s="51" t="n">
        <f aca="false">N130+C131-P131</f>
        <v>12306.841094207</v>
      </c>
      <c r="O131" s="76" t="n">
        <f aca="false">N131*D131</f>
        <v>15587.1396640857</v>
      </c>
      <c r="P131" s="76"/>
      <c r="Q131" s="76"/>
      <c r="R131" s="51" t="n">
        <f aca="false">R130+Q131</f>
        <v>3686.13</v>
      </c>
      <c r="S131" s="51" t="n">
        <f aca="false">R131+O131</f>
        <v>19273.2696640857</v>
      </c>
      <c r="T131" s="0" t="n">
        <f aca="false">T130+B131</f>
        <v>18000</v>
      </c>
      <c r="U131" s="51" t="n">
        <f aca="false">S131-T131</f>
        <v>1273.26966408566</v>
      </c>
      <c r="V131" s="54" t="n">
        <f aca="false">S131/T131-1</f>
        <v>0.0707372035603142</v>
      </c>
      <c r="W131" s="54" t="n">
        <f aca="false">O131/(T131-R131)-1</f>
        <v>0.088953557918694</v>
      </c>
      <c r="X131" s="46" t="n">
        <f aca="false">R131/S131</f>
        <v>0.191256079754274</v>
      </c>
    </row>
    <row r="132" customFormat="false" ht="16" hidden="false" customHeight="false" outlineLevel="0" collapsed="false">
      <c r="A132" s="88" t="s">
        <v>289</v>
      </c>
      <c r="B132" s="0" t="n">
        <v>135</v>
      </c>
      <c r="C132" s="76" t="n">
        <v>106.504054742156</v>
      </c>
      <c r="D132" s="77" t="n">
        <v>1.26610800272971</v>
      </c>
      <c r="E132" s="46" t="n">
        <f aca="false">10%*M132+13%</f>
        <v>0.219897090688138</v>
      </c>
      <c r="F132" s="24" t="n">
        <f aca="false">IF(G132="",($F$1*C132-B132)/B132,H132/B132)</f>
        <v>0.0494199527260479</v>
      </c>
      <c r="H132" s="4" t="n">
        <f aca="false">IF(G132="",$F$1*C132-B132,G132-B132)</f>
        <v>6.67169361801646</v>
      </c>
      <c r="I132" s="0" t="s">
        <v>95</v>
      </c>
      <c r="J132" s="58" t="s">
        <v>928</v>
      </c>
      <c r="K132" s="76" t="n">
        <f aca="false">D132*C132</f>
        <v>134.845636032207</v>
      </c>
      <c r="L132" s="76" t="n">
        <v>0.154363967792881</v>
      </c>
      <c r="M132" s="46" t="n">
        <f aca="false">K132/150</f>
        <v>0.898970906881381</v>
      </c>
      <c r="N132" s="51" t="n">
        <f aca="false">N131+C132-P132</f>
        <v>12413.3451489492</v>
      </c>
      <c r="O132" s="76" t="n">
        <f aca="false">N132*D132</f>
        <v>15716.6356337305</v>
      </c>
      <c r="P132" s="76"/>
      <c r="Q132" s="76"/>
      <c r="R132" s="51" t="n">
        <f aca="false">R131+Q132</f>
        <v>3686.13</v>
      </c>
      <c r="S132" s="51" t="n">
        <f aca="false">R132+O132</f>
        <v>19402.7656337305</v>
      </c>
      <c r="T132" s="0" t="n">
        <f aca="false">T131+B132</f>
        <v>18135</v>
      </c>
      <c r="U132" s="51" t="n">
        <f aca="false">S132-T132</f>
        <v>1267.76563373053</v>
      </c>
      <c r="V132" s="54" t="n">
        <f aca="false">S132/T132-1</f>
        <v>0.0699071206909585</v>
      </c>
      <c r="W132" s="54" t="n">
        <f aca="false">O132/(T132-R132)-1</f>
        <v>0.0877415073795065</v>
      </c>
      <c r="X132" s="46" t="n">
        <f aca="false">R132/S132</f>
        <v>0.189979617833031</v>
      </c>
    </row>
    <row r="133" customFormat="false" ht="16" hidden="false" customHeight="false" outlineLevel="0" collapsed="false">
      <c r="A133" s="88" t="s">
        <v>291</v>
      </c>
      <c r="B133" s="0" t="n">
        <v>135</v>
      </c>
      <c r="C133" s="76" t="n">
        <v>107.425970197158</v>
      </c>
      <c r="D133" s="77" t="n">
        <v>1.25522999314333</v>
      </c>
      <c r="E133" s="46" t="n">
        <f aca="false">10%*M133+13%</f>
        <v>0.21989619988933</v>
      </c>
      <c r="F133" s="24" t="n">
        <f aca="false">IF(G133="",($F$1*C133-B133)/B133,H133/B133)</f>
        <v>0.0585038930093295</v>
      </c>
      <c r="H133" s="4" t="n">
        <f aca="false">IF(G133="",$F$1*C133-B133,G133-B133)</f>
        <v>7.89802555625948</v>
      </c>
      <c r="I133" s="0" t="s">
        <v>95</v>
      </c>
      <c r="J133" s="58" t="s">
        <v>929</v>
      </c>
      <c r="K133" s="76" t="n">
        <f aca="false">D133*C133</f>
        <v>134.844299833994</v>
      </c>
      <c r="L133" s="76" t="n">
        <v>0.155700166005692</v>
      </c>
      <c r="M133" s="46" t="n">
        <f aca="false">K133/150</f>
        <v>0.898961998893295</v>
      </c>
      <c r="N133" s="51" t="n">
        <f aca="false">N132+C133-P133</f>
        <v>12520.7711191463</v>
      </c>
      <c r="O133" s="76" t="n">
        <f aca="false">N133*D133</f>
        <v>15716.4474460353</v>
      </c>
      <c r="P133" s="76"/>
      <c r="Q133" s="76"/>
      <c r="R133" s="51" t="n">
        <f aca="false">R132+Q133</f>
        <v>3686.13</v>
      </c>
      <c r="S133" s="51" t="n">
        <f aca="false">R133+O133</f>
        <v>19402.5774460353</v>
      </c>
      <c r="T133" s="0" t="n">
        <f aca="false">T132+B133</f>
        <v>18270</v>
      </c>
      <c r="U133" s="51" t="n">
        <f aca="false">S133-T133</f>
        <v>1132.57744603526</v>
      </c>
      <c r="V133" s="54" t="n">
        <f aca="false">S133/T133-1</f>
        <v>0.0619911026839224</v>
      </c>
      <c r="W133" s="54" t="n">
        <f aca="false">O133/(T133-R133)-1</f>
        <v>0.0776595955693009</v>
      </c>
      <c r="X133" s="46" t="n">
        <f aca="false">R133/S133</f>
        <v>0.189981460465874</v>
      </c>
    </row>
    <row r="134" customFormat="false" ht="16" hidden="false" customHeight="false" outlineLevel="0" collapsed="false">
      <c r="A134" s="88" t="s">
        <v>293</v>
      </c>
      <c r="B134" s="0" t="n">
        <v>135</v>
      </c>
      <c r="C134" s="76" t="n">
        <v>106.348880853691</v>
      </c>
      <c r="D134" s="77" t="n">
        <v>1.26795749851257</v>
      </c>
      <c r="E134" s="46" t="n">
        <f aca="false">10%*M134+13%</f>
        <v>0.219897240624571</v>
      </c>
      <c r="F134" s="24" t="n">
        <f aca="false">IF(G134="",($F$1*C134-B134)/B134,H134/B134)</f>
        <v>0.0478909726783669</v>
      </c>
      <c r="H134" s="4" t="n">
        <f aca="false">IF(G134="",$F$1*C134-B134,G134-B134)</f>
        <v>6.46528131157953</v>
      </c>
      <c r="I134" s="0" t="s">
        <v>95</v>
      </c>
      <c r="J134" s="58" t="s">
        <v>930</v>
      </c>
      <c r="K134" s="76" t="n">
        <f aca="false">D134*C134</f>
        <v>134.845860936857</v>
      </c>
      <c r="L134" s="76" t="n">
        <v>0.154139063143199</v>
      </c>
      <c r="M134" s="46" t="n">
        <f aca="false">K134/150</f>
        <v>0.898972406245712</v>
      </c>
      <c r="N134" s="51" t="n">
        <f aca="false">N133+C134-P134</f>
        <v>12627.12</v>
      </c>
      <c r="O134" s="76" t="n">
        <f aca="false">N134*D134</f>
        <v>16010.651488618</v>
      </c>
      <c r="P134" s="76"/>
      <c r="Q134" s="76"/>
      <c r="R134" s="51" t="n">
        <f aca="false">R133+Q134</f>
        <v>3686.13</v>
      </c>
      <c r="S134" s="51" t="n">
        <f aca="false">R134+O134</f>
        <v>19696.781488618</v>
      </c>
      <c r="T134" s="0" t="n">
        <f aca="false">T133+B134</f>
        <v>18405</v>
      </c>
      <c r="U134" s="51" t="n">
        <f aca="false">S134-T134</f>
        <v>1291.78148861802</v>
      </c>
      <c r="V134" s="54" t="n">
        <f aca="false">S134/T134-1</f>
        <v>0.0701864432826957</v>
      </c>
      <c r="W134" s="54" t="n">
        <f aca="false">O134/(T134-R134)-1</f>
        <v>0.0877636318968791</v>
      </c>
      <c r="X134" s="46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{3B3A73F0-4442-4435-AFAD-FAF1FBBF3D73}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{81EC9CD2-FC48-4AAA-8330-F030AD5D7447}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{C22DD1FD-8ACF-46AA-8BAF-1C6E5CBA3619}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{E4484060-A85F-49F2-9183-88D0B0732DE8}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3A73F0-4442-4435-AFAD-FAF1FBBF3D7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1EC9CD2-FC48-4AAA-8330-F030AD5D744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C22DD1FD-8ACF-46AA-8BAF-1C6E5CBA361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E4484060-A85F-49F2-9183-88D0B0732DE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F36" activeCellId="0" sqref="F36"/>
    </sheetView>
  </sheetViews>
  <sheetFormatPr defaultRowHeight="16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5.55"/>
    <col collapsed="false" customWidth="true" hidden="false" outlineLevel="0" max="4" min="3" style="0" width="7.87"/>
    <col collapsed="false" customWidth="true" hidden="false" outlineLevel="0" max="5" min="5" style="0" width="5.55"/>
    <col collapsed="false" customWidth="true" hidden="false" outlineLevel="0" max="6" min="6" style="2" width="10.64"/>
    <col collapsed="false" customWidth="true" hidden="false" outlineLevel="0" max="7" min="7" style="60" width="8.48"/>
    <col collapsed="false" customWidth="true" hidden="false" outlineLevel="0" max="8" min="8" style="4" width="7.71"/>
    <col collapsed="false" customWidth="true" hidden="false" outlineLevel="0" max="9" min="9" style="0" width="5.55"/>
    <col collapsed="false" customWidth="true" hidden="false" outlineLevel="0" max="10" min="10" style="0" width="15.73"/>
    <col collapsed="false" customWidth="true" hidden="false" outlineLevel="0" max="11" min="11" style="0" width="6.94"/>
    <col collapsed="false" customWidth="true" hidden="false" outlineLevel="0" max="12" min="12" style="0" width="5.55"/>
    <col collapsed="false" customWidth="true" hidden="false" outlineLevel="0" max="13" min="13" style="0" width="6.94"/>
    <col collapsed="false" customWidth="true" hidden="false" outlineLevel="0" max="14" min="14" style="0" width="8.48"/>
    <col collapsed="false" customWidth="true" hidden="false" outlineLevel="0" max="16" min="15" style="0" width="9.25"/>
    <col collapsed="false" customWidth="true" hidden="false" outlineLevel="0" max="17" min="17" style="89" width="9.25"/>
    <col collapsed="false" customWidth="true" hidden="false" outlineLevel="0" max="21" min="18" style="0" width="9.25"/>
    <col collapsed="false" customWidth="true" hidden="false" outlineLevel="0" max="23" min="22" style="0" width="17.57"/>
    <col collapsed="false" customWidth="true" hidden="false" outlineLevel="0" max="1025" min="24" style="0" width="9.64"/>
  </cols>
  <sheetData>
    <row r="1" customFormat="false" ht="34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58" t="n">
        <v>0.8525</v>
      </c>
      <c r="G1" s="12" t="s">
        <v>513</v>
      </c>
      <c r="H1" s="90" t="str">
        <f aca="false">"盈利"&amp;ROUND(SUM(H2:H19969),2)</f>
        <v>盈利773.57</v>
      </c>
      <c r="I1" s="9" t="s">
        <v>6</v>
      </c>
      <c r="J1" s="9" t="s">
        <v>7</v>
      </c>
      <c r="K1" s="9" t="s">
        <v>11</v>
      </c>
      <c r="L1" s="9" t="s">
        <v>12</v>
      </c>
      <c r="M1" s="15" t="s">
        <v>796</v>
      </c>
      <c r="N1" s="10" t="s">
        <v>14</v>
      </c>
      <c r="O1" s="10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9" t="s">
        <v>931</v>
      </c>
      <c r="U1" s="10" t="s">
        <v>515</v>
      </c>
      <c r="V1" s="9" t="s">
        <v>22</v>
      </c>
      <c r="W1" s="18" t="s">
        <v>23</v>
      </c>
      <c r="X1" s="9" t="s">
        <v>797</v>
      </c>
    </row>
    <row r="2" customFormat="false" ht="16" hidden="false" customHeight="false" outlineLevel="0" collapsed="false">
      <c r="A2" s="86" t="s">
        <v>516</v>
      </c>
      <c r="B2" s="20" t="n">
        <v>150</v>
      </c>
      <c r="C2" s="34" t="n">
        <v>206.73</v>
      </c>
      <c r="D2" s="69" t="n">
        <v>0.7256</v>
      </c>
      <c r="E2" s="23" t="n">
        <v>0.23</v>
      </c>
      <c r="F2" s="24" t="n">
        <f aca="false">IF(G2="",($F$1*C2-B2)/B2,H2/B2)</f>
        <v>0.262733333333333</v>
      </c>
      <c r="G2" s="25" t="n">
        <v>189.41</v>
      </c>
      <c r="H2" s="70" t="n">
        <f aca="false">IF(G2="",$F$1*C2-B2,G2-B2)</f>
        <v>39.41</v>
      </c>
      <c r="I2" s="27" t="s">
        <v>26</v>
      </c>
      <c r="J2" s="20" t="s">
        <v>932</v>
      </c>
      <c r="K2" s="76" t="n">
        <f aca="false">D2*C2</f>
        <v>150.003288</v>
      </c>
      <c r="L2" s="76" t="n">
        <f aca="false">K2-B2</f>
        <v>0.00328799999999774</v>
      </c>
      <c r="M2" s="46" t="n">
        <f aca="false">K2/150</f>
        <v>1.00002192</v>
      </c>
      <c r="N2" s="0" t="n">
        <v>206.73</v>
      </c>
      <c r="O2" s="76" t="n">
        <f aca="false">N2*D2</f>
        <v>150.003288</v>
      </c>
      <c r="P2" s="76"/>
      <c r="Q2" s="91"/>
      <c r="R2" s="0" t="n">
        <v>0</v>
      </c>
      <c r="S2" s="51" t="n">
        <f aca="false">O2+R2</f>
        <v>150.003288</v>
      </c>
      <c r="T2" s="0" t="n">
        <f aca="false">B2</f>
        <v>150</v>
      </c>
      <c r="U2" s="51" t="n">
        <f aca="false">S2-T2</f>
        <v>0.00328799999999774</v>
      </c>
      <c r="V2" s="54" t="n">
        <f aca="false">S2/T2-1</f>
        <v>2.19200000000086E-005</v>
      </c>
      <c r="W2" s="54" t="n">
        <f aca="false">O2/(T2-R2)-1</f>
        <v>2.19200000000086E-005</v>
      </c>
      <c r="X2" s="46" t="n">
        <f aca="false">R2/S2</f>
        <v>0</v>
      </c>
    </row>
    <row r="3" customFormat="false" ht="16" hidden="false" customHeight="false" outlineLevel="0" collapsed="false">
      <c r="A3" s="86" t="s">
        <v>519</v>
      </c>
      <c r="B3" s="20" t="n">
        <v>150</v>
      </c>
      <c r="C3" s="34" t="n">
        <v>207.61</v>
      </c>
      <c r="D3" s="69" t="n">
        <v>0.7225</v>
      </c>
      <c r="E3" s="23" t="n">
        <v>0.23</v>
      </c>
      <c r="F3" s="24" t="n">
        <f aca="false">IF(G3="",($F$1*C3-B3)/B3,H3/B3)</f>
        <v>0.268066666666667</v>
      </c>
      <c r="G3" s="25" t="n">
        <v>190.21</v>
      </c>
      <c r="H3" s="70" t="n">
        <f aca="false">IF(G3="",$F$1*C3-B3,G3-B3)</f>
        <v>40.21</v>
      </c>
      <c r="I3" s="27" t="s">
        <v>26</v>
      </c>
      <c r="J3" s="20" t="s">
        <v>933</v>
      </c>
      <c r="K3" s="76" t="n">
        <f aca="false">D3*C3</f>
        <v>149.998225</v>
      </c>
      <c r="L3" s="76" t="n">
        <f aca="false">K3-B3</f>
        <v>-0.00177499999998076</v>
      </c>
      <c r="M3" s="46" t="n">
        <f aca="false">K3/150</f>
        <v>0.999988166666667</v>
      </c>
      <c r="N3" s="0" t="n">
        <f aca="false">N2+C3</f>
        <v>414.34</v>
      </c>
      <c r="O3" s="76" t="n">
        <f aca="false">N3*D3</f>
        <v>299.36065</v>
      </c>
      <c r="P3" s="76"/>
      <c r="Q3" s="91"/>
      <c r="R3" s="0" t="n">
        <v>0</v>
      </c>
      <c r="S3" s="51" t="n">
        <f aca="false">O3+R3</f>
        <v>299.36065</v>
      </c>
      <c r="T3" s="0" t="n">
        <f aca="false">T2+B3</f>
        <v>300</v>
      </c>
      <c r="U3" s="51" t="n">
        <f aca="false">S3-T3</f>
        <v>-0.639349999999979</v>
      </c>
      <c r="V3" s="54" t="n">
        <f aca="false">S3/T3-1</f>
        <v>-0.00213116666666657</v>
      </c>
      <c r="W3" s="54" t="n">
        <f aca="false">O3/(T3-R3)-1</f>
        <v>-0.00213116666666657</v>
      </c>
      <c r="X3" s="46" t="n">
        <f aca="false">R3/S3</f>
        <v>0</v>
      </c>
    </row>
    <row r="4" customFormat="false" ht="16" hidden="false" customHeight="false" outlineLevel="0" collapsed="false">
      <c r="A4" s="86" t="s">
        <v>521</v>
      </c>
      <c r="B4" s="20" t="n">
        <v>150</v>
      </c>
      <c r="C4" s="34" t="n">
        <v>203.09</v>
      </c>
      <c r="D4" s="69" t="n">
        <v>0.7386</v>
      </c>
      <c r="E4" s="23" t="n">
        <v>0.23</v>
      </c>
      <c r="F4" s="24" t="n">
        <f aca="false">IF(G4="",($F$1*C4-B4)/B4,H4/B4)</f>
        <v>0.240466666666667</v>
      </c>
      <c r="G4" s="25" t="n">
        <v>186.07</v>
      </c>
      <c r="H4" s="70" t="n">
        <f aca="false">IF(G4="",$F$1*C4-B4,G4-B4)</f>
        <v>36.07</v>
      </c>
      <c r="I4" s="27" t="s">
        <v>26</v>
      </c>
      <c r="J4" s="20" t="s">
        <v>934</v>
      </c>
      <c r="K4" s="76" t="n">
        <f aca="false">D4*C4</f>
        <v>150.002274</v>
      </c>
      <c r="L4" s="76" t="n">
        <f aca="false">K4-B4</f>
        <v>0.00227399999999989</v>
      </c>
      <c r="M4" s="46" t="n">
        <f aca="false">K4/150</f>
        <v>1.00001516</v>
      </c>
      <c r="N4" s="0" t="n">
        <f aca="false">N3+C4</f>
        <v>617.43</v>
      </c>
      <c r="O4" s="76" t="n">
        <f aca="false">N4*D4</f>
        <v>456.033798</v>
      </c>
      <c r="P4" s="76"/>
      <c r="Q4" s="91"/>
      <c r="R4" s="0" t="n">
        <v>0</v>
      </c>
      <c r="S4" s="51" t="n">
        <f aca="false">O4+R4</f>
        <v>456.033798</v>
      </c>
      <c r="T4" s="0" t="n">
        <f aca="false">T3+B4</f>
        <v>450</v>
      </c>
      <c r="U4" s="51" t="n">
        <f aca="false">S4-T4</f>
        <v>6.03379800000005</v>
      </c>
      <c r="V4" s="54" t="n">
        <f aca="false">S4/T4-1</f>
        <v>0.0134084400000001</v>
      </c>
      <c r="W4" s="54" t="n">
        <f aca="false">O4/(T4-R4)-1</f>
        <v>0.0134084400000001</v>
      </c>
      <c r="X4" s="46" t="n">
        <f aca="false">R4/S4</f>
        <v>0</v>
      </c>
    </row>
    <row r="5" customFormat="false" ht="16" hidden="false" customHeight="false" outlineLevel="0" collapsed="false">
      <c r="A5" s="86" t="s">
        <v>523</v>
      </c>
      <c r="B5" s="20" t="n">
        <v>150</v>
      </c>
      <c r="C5" s="34" t="n">
        <v>199.68</v>
      </c>
      <c r="D5" s="69" t="n">
        <v>0.7512</v>
      </c>
      <c r="E5" s="23" t="n">
        <v>0.23</v>
      </c>
      <c r="F5" s="24" t="n">
        <f aca="false">IF(G5="",($F$1*C5-B5)/B5,H5/B5)</f>
        <v>0.239533333333333</v>
      </c>
      <c r="G5" s="25" t="n">
        <v>185.93</v>
      </c>
      <c r="H5" s="70" t="n">
        <f aca="false">IF(G5="",$F$1*C5-B5,G5-B5)</f>
        <v>35.93</v>
      </c>
      <c r="I5" s="27" t="s">
        <v>26</v>
      </c>
      <c r="J5" s="20" t="s">
        <v>801</v>
      </c>
      <c r="K5" s="76" t="n">
        <f aca="false">D5*C5</f>
        <v>149.999616</v>
      </c>
      <c r="L5" s="76" t="n">
        <f aca="false">K5-B5</f>
        <v>-0.00038399999996841</v>
      </c>
      <c r="M5" s="46" t="n">
        <f aca="false">K5/150</f>
        <v>0.99999744</v>
      </c>
      <c r="N5" s="0" t="n">
        <f aca="false">N4+C5</f>
        <v>817.11</v>
      </c>
      <c r="O5" s="76" t="n">
        <f aca="false">N5*D5</f>
        <v>613.813032</v>
      </c>
      <c r="P5" s="76"/>
      <c r="Q5" s="91"/>
      <c r="R5" s="0" t="n">
        <v>0</v>
      </c>
      <c r="S5" s="51" t="n">
        <f aca="false">O5+R5</f>
        <v>613.813032</v>
      </c>
      <c r="T5" s="0" t="n">
        <f aca="false">T4+B5</f>
        <v>600</v>
      </c>
      <c r="U5" s="51" t="n">
        <f aca="false">S5-T5</f>
        <v>13.8130320000001</v>
      </c>
      <c r="V5" s="54" t="n">
        <f aca="false">S5/T5-1</f>
        <v>0.0230217200000002</v>
      </c>
      <c r="W5" s="54" t="n">
        <f aca="false">O5/(T5-R5)-1</f>
        <v>0.0230217200000002</v>
      </c>
      <c r="X5" s="46" t="n">
        <f aca="false">R5/S5</f>
        <v>0</v>
      </c>
    </row>
    <row r="6" customFormat="false" ht="16" hidden="false" customHeight="false" outlineLevel="0" collapsed="false">
      <c r="A6" s="86" t="s">
        <v>524</v>
      </c>
      <c r="B6" s="20" t="n">
        <v>150</v>
      </c>
      <c r="C6" s="34" t="n">
        <v>200.16</v>
      </c>
      <c r="D6" s="69" t="n">
        <v>0.7494</v>
      </c>
      <c r="E6" s="23" t="n">
        <v>0.23</v>
      </c>
      <c r="F6" s="24" t="n">
        <f aca="false">IF(G6="",($F$1*C6-B6)/B6,H6/B6)</f>
        <v>0.242533333333333</v>
      </c>
      <c r="G6" s="25" t="n">
        <v>186.38</v>
      </c>
      <c r="H6" s="70" t="n">
        <f aca="false">IF(G6="",$F$1*C6-B6,G6-B6)</f>
        <v>36.38</v>
      </c>
      <c r="I6" s="27" t="s">
        <v>26</v>
      </c>
      <c r="J6" s="20" t="s">
        <v>935</v>
      </c>
      <c r="K6" s="76" t="n">
        <f aca="false">D6*C6</f>
        <v>149.999904</v>
      </c>
      <c r="L6" s="76" t="n">
        <f aca="false">K6-B6</f>
        <v>-9.60000000418404E-005</v>
      </c>
      <c r="M6" s="46" t="n">
        <f aca="false">K6/150</f>
        <v>0.99999936</v>
      </c>
      <c r="N6" s="0" t="n">
        <f aca="false">N5+C6</f>
        <v>1017.27</v>
      </c>
      <c r="O6" s="76" t="n">
        <f aca="false">N6*D6</f>
        <v>762.342138</v>
      </c>
      <c r="P6" s="76"/>
      <c r="Q6" s="91"/>
      <c r="R6" s="0" t="n">
        <v>0</v>
      </c>
      <c r="S6" s="51" t="n">
        <f aca="false">O6+R6</f>
        <v>762.342138</v>
      </c>
      <c r="T6" s="0" t="n">
        <f aca="false">T5+B6</f>
        <v>750</v>
      </c>
      <c r="U6" s="51" t="n">
        <f aca="false">S6-T6</f>
        <v>12.3421379999999</v>
      </c>
      <c r="V6" s="54" t="n">
        <f aca="false">S6/T6-1</f>
        <v>0.0164561839999997</v>
      </c>
      <c r="W6" s="54" t="n">
        <f aca="false">O6/(T6-R6)-1</f>
        <v>0.0164561839999997</v>
      </c>
      <c r="X6" s="46" t="n">
        <f aca="false">R6/S6</f>
        <v>0</v>
      </c>
    </row>
    <row r="7" customFormat="false" ht="16" hidden="false" customHeight="false" outlineLevel="0" collapsed="false">
      <c r="A7" s="86" t="s">
        <v>526</v>
      </c>
      <c r="B7" s="20" t="n">
        <v>150</v>
      </c>
      <c r="C7" s="34" t="n">
        <v>199.63</v>
      </c>
      <c r="D7" s="69" t="n">
        <v>0.7514</v>
      </c>
      <c r="E7" s="23" t="n">
        <v>0.23</v>
      </c>
      <c r="F7" s="24" t="n">
        <f aca="false">IF(G7="",($F$1*C7-B7)/B7,H7/B7)</f>
        <v>0.2392</v>
      </c>
      <c r="G7" s="25" t="n">
        <v>185.88</v>
      </c>
      <c r="H7" s="70" t="n">
        <f aca="false">IF(G7="",$F$1*C7-B7,G7-B7)</f>
        <v>35.88</v>
      </c>
      <c r="I7" s="27" t="s">
        <v>26</v>
      </c>
      <c r="J7" s="20" t="s">
        <v>936</v>
      </c>
      <c r="K7" s="76" t="n">
        <f aca="false">D7*C7</f>
        <v>150.001982</v>
      </c>
      <c r="L7" s="76" t="n">
        <f aca="false">K7-B7</f>
        <v>0.00198199999996973</v>
      </c>
      <c r="M7" s="46" t="n">
        <f aca="false">K7/150</f>
        <v>1.00001321333333</v>
      </c>
      <c r="N7" s="0" t="n">
        <f aca="false">N6+C7</f>
        <v>1216.9</v>
      </c>
      <c r="O7" s="76" t="n">
        <f aca="false">N7*D7</f>
        <v>914.37866</v>
      </c>
      <c r="P7" s="76"/>
      <c r="Q7" s="91"/>
      <c r="R7" s="0" t="n">
        <v>0</v>
      </c>
      <c r="S7" s="51" t="n">
        <f aca="false">O7+R7</f>
        <v>914.37866</v>
      </c>
      <c r="T7" s="0" t="n">
        <f aca="false">T6+B7</f>
        <v>900</v>
      </c>
      <c r="U7" s="51" t="n">
        <f aca="false">S7-T7</f>
        <v>14.3786599999999</v>
      </c>
      <c r="V7" s="54" t="n">
        <f aca="false">S7/T7-1</f>
        <v>0.0159762888888888</v>
      </c>
      <c r="W7" s="54" t="n">
        <f aca="false">O7/(T7-R7)-1</f>
        <v>0.0159762888888888</v>
      </c>
      <c r="X7" s="46" t="n">
        <f aca="false">R7/S7</f>
        <v>0</v>
      </c>
    </row>
    <row r="8" customFormat="false" ht="16" hidden="false" customHeight="false" outlineLevel="0" collapsed="false">
      <c r="A8" s="86" t="s">
        <v>528</v>
      </c>
      <c r="B8" s="20" t="n">
        <v>150</v>
      </c>
      <c r="C8" s="34" t="n">
        <v>199.95</v>
      </c>
      <c r="D8" s="69" t="n">
        <v>0.7502</v>
      </c>
      <c r="E8" s="23" t="n">
        <v>0.23</v>
      </c>
      <c r="F8" s="24" t="n">
        <f aca="false">IF(G8="",($F$1*C8-B8)/B8,H8/B8)</f>
        <v>0.241866666666667</v>
      </c>
      <c r="G8" s="25" t="n">
        <v>186.28</v>
      </c>
      <c r="H8" s="70" t="n">
        <f aca="false">IF(G8="",$F$1*C8-B8,G8-B8)</f>
        <v>36.28</v>
      </c>
      <c r="I8" s="27" t="s">
        <v>26</v>
      </c>
      <c r="J8" s="20" t="s">
        <v>804</v>
      </c>
      <c r="K8" s="76" t="n">
        <f aca="false">D8*C8</f>
        <v>150.00249</v>
      </c>
      <c r="L8" s="76" t="n">
        <f aca="false">K8-B8</f>
        <v>0.00249000000002297</v>
      </c>
      <c r="M8" s="46" t="n">
        <f aca="false">K8/150</f>
        <v>1.0000166</v>
      </c>
      <c r="N8" s="0" t="n">
        <f aca="false">N7+C8</f>
        <v>1416.85</v>
      </c>
      <c r="O8" s="76" t="n">
        <f aca="false">N8*D8</f>
        <v>1062.92087</v>
      </c>
      <c r="P8" s="76"/>
      <c r="Q8" s="91"/>
      <c r="R8" s="0" t="n">
        <v>0</v>
      </c>
      <c r="S8" s="51" t="n">
        <f aca="false">O8+R8</f>
        <v>1062.92087</v>
      </c>
      <c r="T8" s="0" t="n">
        <f aca="false">T7+B8</f>
        <v>1050</v>
      </c>
      <c r="U8" s="51" t="n">
        <f aca="false">S8-T8</f>
        <v>12.9208700000002</v>
      </c>
      <c r="V8" s="54" t="n">
        <f aca="false">S8/T8-1</f>
        <v>0.0123055904761906</v>
      </c>
      <c r="W8" s="54" t="n">
        <f aca="false">O8/(T8-R8)-1</f>
        <v>0.0123055904761906</v>
      </c>
      <c r="X8" s="46" t="n">
        <f aca="false">R8/S8</f>
        <v>0</v>
      </c>
    </row>
    <row r="9" customFormat="false" ht="16" hidden="false" customHeight="false" outlineLevel="0" collapsed="false">
      <c r="A9" s="86" t="s">
        <v>529</v>
      </c>
      <c r="B9" s="20" t="n">
        <v>150</v>
      </c>
      <c r="C9" s="34" t="n">
        <v>198.49</v>
      </c>
      <c r="D9" s="69" t="n">
        <v>0.7557</v>
      </c>
      <c r="E9" s="23" t="n">
        <v>0.23</v>
      </c>
      <c r="F9" s="24" t="n">
        <f aca="false">IF(G9="",($F$1*C9-B9)/B9,H9/B9)</f>
        <v>0.232133333333333</v>
      </c>
      <c r="G9" s="25" t="n">
        <v>184.82</v>
      </c>
      <c r="H9" s="70" t="n">
        <f aca="false">IF(G9="",$F$1*C9-B9,G9-B9)</f>
        <v>34.82</v>
      </c>
      <c r="I9" s="27" t="s">
        <v>26</v>
      </c>
      <c r="J9" s="20" t="s">
        <v>937</v>
      </c>
      <c r="K9" s="76" t="n">
        <f aca="false">D9*C9</f>
        <v>149.998893</v>
      </c>
      <c r="L9" s="76" t="n">
        <f aca="false">K9-B9</f>
        <v>-0.00110699999999042</v>
      </c>
      <c r="M9" s="46" t="n">
        <f aca="false">K9/150</f>
        <v>0.99999262</v>
      </c>
      <c r="N9" s="0" t="n">
        <f aca="false">N8+C9</f>
        <v>1615.34</v>
      </c>
      <c r="O9" s="76" t="n">
        <f aca="false">N9*D9</f>
        <v>1220.712438</v>
      </c>
      <c r="P9" s="76"/>
      <c r="Q9" s="91"/>
      <c r="R9" s="0" t="n">
        <v>0</v>
      </c>
      <c r="S9" s="51" t="n">
        <f aca="false">O9+R9</f>
        <v>1220.712438</v>
      </c>
      <c r="T9" s="0" t="n">
        <f aca="false">T8+B9</f>
        <v>1200</v>
      </c>
      <c r="U9" s="51" t="n">
        <f aca="false">S9-T9</f>
        <v>20.7124380000002</v>
      </c>
      <c r="V9" s="54" t="n">
        <f aca="false">S9/T9-1</f>
        <v>0.0172603650000003</v>
      </c>
      <c r="W9" s="54" t="n">
        <f aca="false">O9/(T9-R9)-1</f>
        <v>0.0172603650000003</v>
      </c>
      <c r="X9" s="46" t="n">
        <f aca="false">R9/S9</f>
        <v>0</v>
      </c>
    </row>
    <row r="10" customFormat="false" ht="16" hidden="false" customHeight="false" outlineLevel="0" collapsed="false">
      <c r="A10" s="86" t="s">
        <v>531</v>
      </c>
      <c r="B10" s="20" t="n">
        <v>150</v>
      </c>
      <c r="C10" s="34" t="n">
        <v>199.76</v>
      </c>
      <c r="D10" s="69" t="n">
        <v>0.7509</v>
      </c>
      <c r="E10" s="23" t="n">
        <v>0.23</v>
      </c>
      <c r="F10" s="24" t="n">
        <f aca="false">IF(G10="",($F$1*C10-B10)/B10,H10/B10)</f>
        <v>0.240066666666667</v>
      </c>
      <c r="G10" s="25" t="n">
        <v>186.01</v>
      </c>
      <c r="H10" s="70" t="n">
        <f aca="false">IF(G10="",$F$1*C10-B10,G10-B10)</f>
        <v>36.01</v>
      </c>
      <c r="I10" s="27" t="s">
        <v>26</v>
      </c>
      <c r="J10" s="20" t="s">
        <v>806</v>
      </c>
      <c r="K10" s="76" t="n">
        <f aca="false">D10*C10</f>
        <v>149.999784</v>
      </c>
      <c r="L10" s="76" t="n">
        <f aca="false">K10-B10</f>
        <v>-0.000215999999994665</v>
      </c>
      <c r="M10" s="46" t="n">
        <f aca="false">K10/150</f>
        <v>0.99999856</v>
      </c>
      <c r="N10" s="0" t="n">
        <f aca="false">N9+C10</f>
        <v>1815.1</v>
      </c>
      <c r="O10" s="76" t="n">
        <f aca="false">N10*D10</f>
        <v>1362.95859</v>
      </c>
      <c r="P10" s="76"/>
      <c r="Q10" s="91"/>
      <c r="R10" s="0" t="n">
        <v>0</v>
      </c>
      <c r="S10" s="51" t="n">
        <f aca="false">O10+R10</f>
        <v>1362.95859</v>
      </c>
      <c r="T10" s="0" t="n">
        <f aca="false">T9+B10</f>
        <v>1350</v>
      </c>
      <c r="U10" s="51" t="n">
        <f aca="false">S10-T10</f>
        <v>12.9585900000002</v>
      </c>
      <c r="V10" s="54" t="n">
        <f aca="false">S10/T10-1</f>
        <v>0.00959895555555579</v>
      </c>
      <c r="W10" s="54" t="n">
        <f aca="false">O10/(T10-R10)-1</f>
        <v>0.00959895555555579</v>
      </c>
      <c r="X10" s="46" t="n">
        <f aca="false">R10/S10</f>
        <v>0</v>
      </c>
    </row>
    <row r="11" customFormat="false" ht="16" hidden="false" customHeight="false" outlineLevel="0" collapsed="false">
      <c r="A11" s="85" t="s">
        <v>532</v>
      </c>
      <c r="B11" s="20" t="n">
        <v>150</v>
      </c>
      <c r="C11" s="34" t="n">
        <v>197.11</v>
      </c>
      <c r="D11" s="69" t="n">
        <v>0.761</v>
      </c>
      <c r="E11" s="23" t="n">
        <v>0.23</v>
      </c>
      <c r="F11" s="24" t="n">
        <f aca="false">IF(G11="",($F$1*C11-B11)/B11,H11/B11)</f>
        <v>0.2388</v>
      </c>
      <c r="G11" s="25" t="n">
        <v>185.82</v>
      </c>
      <c r="H11" s="70" t="n">
        <f aca="false">IF(G11="",$F$1*C11-B11,G11-B11)</f>
        <v>35.82</v>
      </c>
      <c r="I11" s="27" t="s">
        <v>26</v>
      </c>
      <c r="J11" s="20" t="s">
        <v>938</v>
      </c>
      <c r="K11" s="76" t="n">
        <f aca="false">D11*C11</f>
        <v>150.00071</v>
      </c>
      <c r="L11" s="76" t="n">
        <f aca="false">K11-B11</f>
        <v>0.000710000000026412</v>
      </c>
      <c r="M11" s="46" t="n">
        <f aca="false">K11/150</f>
        <v>1.00000473333333</v>
      </c>
      <c r="N11" s="51" t="n">
        <f aca="false">N10+C11-P11</f>
        <v>2012.21</v>
      </c>
      <c r="O11" s="76" t="n">
        <f aca="false">N11*D11</f>
        <v>1531.29181</v>
      </c>
      <c r="P11" s="76"/>
      <c r="Q11" s="91"/>
      <c r="R11" s="0" t="n">
        <v>0</v>
      </c>
      <c r="S11" s="51" t="n">
        <f aca="false">O11+R11</f>
        <v>1531.29181</v>
      </c>
      <c r="T11" s="0" t="n">
        <f aca="false">T10+B11</f>
        <v>1500</v>
      </c>
      <c r="U11" s="51" t="n">
        <f aca="false">S11-T11</f>
        <v>31.2918099999999</v>
      </c>
      <c r="V11" s="54" t="n">
        <f aca="false">S11/T11-1</f>
        <v>0.0208612066666667</v>
      </c>
      <c r="W11" s="54" t="n">
        <f aca="false">O11/(T11-R11)-1</f>
        <v>0.0208612066666667</v>
      </c>
      <c r="X11" s="46" t="n">
        <f aca="false">R11/S11</f>
        <v>0</v>
      </c>
    </row>
    <row r="12" customFormat="false" ht="16" hidden="false" customHeight="false" outlineLevel="0" collapsed="false">
      <c r="A12" s="85" t="s">
        <v>534</v>
      </c>
      <c r="B12" s="20" t="n">
        <v>150</v>
      </c>
      <c r="C12" s="34" t="n">
        <v>197.58</v>
      </c>
      <c r="D12" s="69" t="n">
        <v>0.7592</v>
      </c>
      <c r="E12" s="23" t="n">
        <v>0.23</v>
      </c>
      <c r="F12" s="24" t="n">
        <f aca="false">IF(G12="",($F$1*C12-B12)/B12,H12/B12)</f>
        <v>0.241733333333333</v>
      </c>
      <c r="G12" s="25" t="n">
        <v>186.26</v>
      </c>
      <c r="H12" s="70" t="n">
        <f aca="false">IF(G12="",$F$1*C12-B12,G12-B12)</f>
        <v>36.26</v>
      </c>
      <c r="I12" s="27" t="s">
        <v>26</v>
      </c>
      <c r="J12" s="20" t="s">
        <v>939</v>
      </c>
      <c r="K12" s="76" t="n">
        <f aca="false">D12*C12</f>
        <v>150.002736</v>
      </c>
      <c r="L12" s="76" t="n">
        <f aca="false">K12-B12</f>
        <v>0.00273600000002716</v>
      </c>
      <c r="M12" s="46" t="n">
        <f aca="false">K12/150</f>
        <v>1.00001824</v>
      </c>
      <c r="N12" s="51" t="n">
        <f aca="false">N11+C12-P12</f>
        <v>2209.79</v>
      </c>
      <c r="O12" s="76" t="n">
        <f aca="false">N12*D12</f>
        <v>1677.672568</v>
      </c>
      <c r="P12" s="76"/>
      <c r="Q12" s="91"/>
      <c r="R12" s="0" t="n">
        <v>0</v>
      </c>
      <c r="S12" s="51" t="n">
        <f aca="false">O12+R12</f>
        <v>1677.672568</v>
      </c>
      <c r="T12" s="0" t="n">
        <f aca="false">T11+B12</f>
        <v>1650</v>
      </c>
      <c r="U12" s="51" t="n">
        <f aca="false">S12-T12</f>
        <v>27.6725680000002</v>
      </c>
      <c r="V12" s="54" t="n">
        <f aca="false">S12/T12-1</f>
        <v>0.0167712533333335</v>
      </c>
      <c r="W12" s="54" t="n">
        <f aca="false">O12/(T12-R12)-1</f>
        <v>0.0167712533333335</v>
      </c>
      <c r="X12" s="46" t="n">
        <f aca="false">R12/S12</f>
        <v>0</v>
      </c>
    </row>
    <row r="13" customFormat="false" ht="16" hidden="false" customHeight="false" outlineLevel="0" collapsed="false">
      <c r="A13" s="86" t="s">
        <v>536</v>
      </c>
      <c r="B13" s="20" t="n">
        <v>150</v>
      </c>
      <c r="C13" s="34" t="n">
        <v>198.99</v>
      </c>
      <c r="D13" s="69" t="n">
        <v>0.7538</v>
      </c>
      <c r="E13" s="23" t="n">
        <v>0.23</v>
      </c>
      <c r="F13" s="24" t="n">
        <f aca="false">IF(G13="",($F$1*C13-B13)/B13,H13/B13)</f>
        <v>0.235266666666667</v>
      </c>
      <c r="G13" s="25" t="n">
        <v>185.29</v>
      </c>
      <c r="H13" s="70" t="n">
        <f aca="false">IF(G13="",$F$1*C13-B13,G13-B13)</f>
        <v>35.29</v>
      </c>
      <c r="I13" s="27" t="s">
        <v>26</v>
      </c>
      <c r="J13" s="20" t="s">
        <v>940</v>
      </c>
      <c r="K13" s="76" t="n">
        <f aca="false">D13*C13</f>
        <v>149.998662</v>
      </c>
      <c r="L13" s="76" t="n">
        <f aca="false">K13-B13</f>
        <v>-0.00133799999997564</v>
      </c>
      <c r="M13" s="46" t="n">
        <f aca="false">K13/150</f>
        <v>0.99999108</v>
      </c>
      <c r="N13" s="51" t="n">
        <f aca="false">N12+C13-P13</f>
        <v>2408.78</v>
      </c>
      <c r="O13" s="76" t="n">
        <f aca="false">N13*D13</f>
        <v>1815.738364</v>
      </c>
      <c r="P13" s="76"/>
      <c r="Q13" s="91"/>
      <c r="R13" s="0" t="n">
        <v>0</v>
      </c>
      <c r="S13" s="51" t="n">
        <f aca="false">O13+R13</f>
        <v>1815.738364</v>
      </c>
      <c r="T13" s="0" t="n">
        <f aca="false">T12+B13</f>
        <v>1800</v>
      </c>
      <c r="U13" s="51" t="n">
        <f aca="false">S13-T13</f>
        <v>15.7383639999998</v>
      </c>
      <c r="V13" s="54" t="n">
        <f aca="false">S13/T13-1</f>
        <v>0.0087435355555554</v>
      </c>
      <c r="W13" s="54" t="n">
        <f aca="false">O13/(T13-R13)-1</f>
        <v>0.0087435355555554</v>
      </c>
      <c r="X13" s="46" t="n">
        <f aca="false">R13/S13</f>
        <v>0</v>
      </c>
    </row>
    <row r="14" customFormat="false" ht="16" hidden="false" customHeight="false" outlineLevel="0" collapsed="false">
      <c r="A14" s="85" t="s">
        <v>538</v>
      </c>
      <c r="B14" s="20" t="n">
        <v>150</v>
      </c>
      <c r="C14" s="34" t="n">
        <v>197.08</v>
      </c>
      <c r="D14" s="69" t="n">
        <v>0.7611</v>
      </c>
      <c r="E14" s="23" t="n">
        <v>0.23</v>
      </c>
      <c r="F14" s="24" t="n">
        <f aca="false">IF(G14="",($F$1*C14-B14)/B14,H14/B14)</f>
        <v>0.238533333333333</v>
      </c>
      <c r="G14" s="25" t="n">
        <v>185.78</v>
      </c>
      <c r="H14" s="70" t="n">
        <f aca="false">IF(G14="",$F$1*C14-B14,G14-B14)</f>
        <v>35.78</v>
      </c>
      <c r="I14" s="27" t="s">
        <v>26</v>
      </c>
      <c r="J14" s="20" t="s">
        <v>941</v>
      </c>
      <c r="K14" s="76" t="n">
        <f aca="false">D14*C14</f>
        <v>149.997588</v>
      </c>
      <c r="L14" s="76" t="n">
        <f aca="false">K14-B14</f>
        <v>-0.00241199999999253</v>
      </c>
      <c r="M14" s="46" t="n">
        <f aca="false">K14/150</f>
        <v>0.99998392</v>
      </c>
      <c r="N14" s="51" t="n">
        <f aca="false">N13+C14-P14</f>
        <v>2605.86</v>
      </c>
      <c r="O14" s="76" t="n">
        <f aca="false">N14*D14</f>
        <v>1983.320046</v>
      </c>
      <c r="P14" s="76"/>
      <c r="Q14" s="91"/>
      <c r="R14" s="0" t="n">
        <v>0</v>
      </c>
      <c r="S14" s="51" t="n">
        <f aca="false">O14+R14</f>
        <v>1983.320046</v>
      </c>
      <c r="T14" s="0" t="n">
        <f aca="false">T13+B14</f>
        <v>1950</v>
      </c>
      <c r="U14" s="51" t="n">
        <f aca="false">S14-T14</f>
        <v>33.3200459999998</v>
      </c>
      <c r="V14" s="54" t="n">
        <f aca="false">S14/T14-1</f>
        <v>0.0170872030769229</v>
      </c>
      <c r="W14" s="54" t="n">
        <f aca="false">O14/(T14-R14)-1</f>
        <v>0.0170872030769229</v>
      </c>
      <c r="X14" s="46" t="n">
        <f aca="false">R14/S14</f>
        <v>0</v>
      </c>
    </row>
    <row r="15" customFormat="false" ht="16" hidden="false" customHeight="false" outlineLevel="0" collapsed="false">
      <c r="A15" s="85" t="s">
        <v>540</v>
      </c>
      <c r="B15" s="20" t="n">
        <v>150</v>
      </c>
      <c r="C15" s="34" t="n">
        <v>195.98</v>
      </c>
      <c r="D15" s="69" t="n">
        <v>0.7654</v>
      </c>
      <c r="E15" s="23" t="n">
        <v>0.23</v>
      </c>
      <c r="F15" s="24" t="n">
        <f aca="false">IF(G15="",($F$1*C15-B15)/B15,H15/B15)</f>
        <v>0.231666666666667</v>
      </c>
      <c r="G15" s="25" t="n">
        <v>184.75</v>
      </c>
      <c r="H15" s="70" t="n">
        <f aca="false">IF(G15="",$F$1*C15-B15,G15-B15)</f>
        <v>34.75</v>
      </c>
      <c r="I15" s="27" t="s">
        <v>26</v>
      </c>
      <c r="J15" s="20" t="s">
        <v>942</v>
      </c>
      <c r="K15" s="76" t="n">
        <f aca="false">D15*C15</f>
        <v>150.003092</v>
      </c>
      <c r="L15" s="76" t="n">
        <f aca="false">K15-B15</f>
        <v>0.00309199999995258</v>
      </c>
      <c r="M15" s="46" t="n">
        <f aca="false">K15/150</f>
        <v>1.00002061333333</v>
      </c>
      <c r="N15" s="51" t="n">
        <f aca="false">N14+C15-P15</f>
        <v>2801.84</v>
      </c>
      <c r="O15" s="76" t="n">
        <f aca="false">N15*D15</f>
        <v>2144.528336</v>
      </c>
      <c r="P15" s="76"/>
      <c r="Q15" s="91"/>
      <c r="R15" s="0" t="n">
        <v>0</v>
      </c>
      <c r="S15" s="51" t="n">
        <f aca="false">O15+R15</f>
        <v>2144.528336</v>
      </c>
      <c r="T15" s="0" t="n">
        <f aca="false">T14+B15</f>
        <v>2100</v>
      </c>
      <c r="U15" s="51" t="n">
        <f aca="false">S15-T15</f>
        <v>44.5283359999994</v>
      </c>
      <c r="V15" s="54" t="n">
        <f aca="false">S15/T15-1</f>
        <v>0.0212039695238093</v>
      </c>
      <c r="W15" s="54" t="n">
        <f aca="false">O15/(T15-R15)-1</f>
        <v>0.0212039695238093</v>
      </c>
      <c r="X15" s="46" t="n">
        <f aca="false">R15/S15</f>
        <v>0</v>
      </c>
    </row>
    <row r="16" customFormat="false" ht="16" hidden="false" customHeight="false" outlineLevel="0" collapsed="false">
      <c r="A16" s="86" t="s">
        <v>542</v>
      </c>
      <c r="B16" s="20" t="n">
        <v>150</v>
      </c>
      <c r="C16" s="34" t="n">
        <v>198.78</v>
      </c>
      <c r="D16" s="69" t="n">
        <v>0.7546</v>
      </c>
      <c r="E16" s="23" t="n">
        <v>0.23</v>
      </c>
      <c r="F16" s="24" t="n">
        <f aca="false">IF(G16="",($F$1*C16-B16)/B16,H16/B16)</f>
        <v>0.233933333333333</v>
      </c>
      <c r="G16" s="25" t="n">
        <v>185.09</v>
      </c>
      <c r="H16" s="70" t="n">
        <f aca="false">IF(G16="",$F$1*C16-B16,G16-B16)</f>
        <v>35.09</v>
      </c>
      <c r="I16" s="27" t="s">
        <v>26</v>
      </c>
      <c r="J16" s="20" t="s">
        <v>943</v>
      </c>
      <c r="K16" s="76" t="n">
        <f aca="false">D16*C16</f>
        <v>149.999388</v>
      </c>
      <c r="L16" s="76" t="n">
        <f aca="false">K16-B16</f>
        <v>-0.000611999999989621</v>
      </c>
      <c r="M16" s="46" t="n">
        <f aca="false">K16/150</f>
        <v>0.99999592</v>
      </c>
      <c r="N16" s="51" t="n">
        <f aca="false">N15+C16-P16</f>
        <v>3000.62</v>
      </c>
      <c r="O16" s="76" t="n">
        <f aca="false">N16*D16</f>
        <v>2264.267852</v>
      </c>
      <c r="P16" s="76"/>
      <c r="Q16" s="91"/>
      <c r="R16" s="0" t="n">
        <v>0</v>
      </c>
      <c r="S16" s="51" t="n">
        <f aca="false">O16+R16</f>
        <v>2264.267852</v>
      </c>
      <c r="T16" s="0" t="n">
        <f aca="false">T15+B16</f>
        <v>2250</v>
      </c>
      <c r="U16" s="51" t="n">
        <f aca="false">S16-T16</f>
        <v>14.2678519999999</v>
      </c>
      <c r="V16" s="54" t="n">
        <f aca="false">S16/T16-1</f>
        <v>0.00634126755555564</v>
      </c>
      <c r="W16" s="54" t="n">
        <f aca="false">O16/(T16-R16)-1</f>
        <v>0.00634126755555564</v>
      </c>
      <c r="X16" s="46" t="n">
        <f aca="false">R16/S16</f>
        <v>0</v>
      </c>
    </row>
    <row r="17" customFormat="false" ht="16" hidden="false" customHeight="false" outlineLevel="0" collapsed="false">
      <c r="A17" s="86" t="s">
        <v>544</v>
      </c>
      <c r="B17" s="20" t="n">
        <v>150</v>
      </c>
      <c r="C17" s="34" t="n">
        <v>198.44</v>
      </c>
      <c r="D17" s="69" t="n">
        <v>0.7559</v>
      </c>
      <c r="E17" s="23" t="n">
        <v>0.23</v>
      </c>
      <c r="F17" s="24" t="n">
        <f aca="false">IF(G17="",($F$1*C17-B17)/B17,H17/B17)</f>
        <v>0.231933333333333</v>
      </c>
      <c r="G17" s="25" t="n">
        <v>184.79</v>
      </c>
      <c r="H17" s="70" t="n">
        <f aca="false">IF(G17="",$F$1*C17-B17,G17-B17)</f>
        <v>34.79</v>
      </c>
      <c r="I17" s="27" t="s">
        <v>26</v>
      </c>
      <c r="J17" s="20" t="s">
        <v>944</v>
      </c>
      <c r="K17" s="76" t="n">
        <f aca="false">D17*C17</f>
        <v>150.000796</v>
      </c>
      <c r="L17" s="76" t="n">
        <f aca="false">K17-B17</f>
        <v>0.000796000000008235</v>
      </c>
      <c r="M17" s="46" t="n">
        <f aca="false">K17/150</f>
        <v>1.00000530666667</v>
      </c>
      <c r="N17" s="51" t="n">
        <f aca="false">N16+C17-P17</f>
        <v>3199.06</v>
      </c>
      <c r="O17" s="76" t="n">
        <f aca="false">N17*D17</f>
        <v>2418.169454</v>
      </c>
      <c r="P17" s="76"/>
      <c r="Q17" s="91"/>
      <c r="R17" s="0" t="n">
        <v>0</v>
      </c>
      <c r="S17" s="51" t="n">
        <f aca="false">O17+R17</f>
        <v>2418.169454</v>
      </c>
      <c r="T17" s="0" t="n">
        <f aca="false">T16+B17</f>
        <v>2400</v>
      </c>
      <c r="U17" s="51" t="n">
        <f aca="false">S17-T17</f>
        <v>18.1694539999999</v>
      </c>
      <c r="V17" s="54" t="n">
        <f aca="false">S17/T17-1</f>
        <v>0.00757060583333336</v>
      </c>
      <c r="W17" s="54" t="n">
        <f aca="false">O17/(T17-R17)-1</f>
        <v>0.00757060583333336</v>
      </c>
      <c r="X17" s="46" t="n">
        <f aca="false">R17/S17</f>
        <v>0</v>
      </c>
    </row>
    <row r="18" customFormat="false" ht="16" hidden="false" customHeight="false" outlineLevel="0" collapsed="false">
      <c r="A18" s="85" t="s">
        <v>546</v>
      </c>
      <c r="B18" s="20" t="n">
        <v>150</v>
      </c>
      <c r="C18" s="34" t="n">
        <v>197.45</v>
      </c>
      <c r="D18" s="69" t="n">
        <v>0.7597</v>
      </c>
      <c r="E18" s="23" t="n">
        <v>0.23</v>
      </c>
      <c r="F18" s="24" t="n">
        <f aca="false">IF(G18="",($F$1*C18-B18)/B18,H18/B18)</f>
        <v>0.240933333333333</v>
      </c>
      <c r="G18" s="25" t="n">
        <v>186.14</v>
      </c>
      <c r="H18" s="70" t="n">
        <f aca="false">IF(G18="",$F$1*C18-B18,G18-B18)</f>
        <v>36.14</v>
      </c>
      <c r="I18" s="27" t="s">
        <v>26</v>
      </c>
      <c r="J18" s="20" t="s">
        <v>945</v>
      </c>
      <c r="K18" s="76" t="n">
        <f aca="false">D18*C18</f>
        <v>150.002765</v>
      </c>
      <c r="L18" s="76" t="n">
        <f aca="false">K18-B18</f>
        <v>0.00276500000001079</v>
      </c>
      <c r="M18" s="46" t="n">
        <f aca="false">K18/150</f>
        <v>1.00001843333333</v>
      </c>
      <c r="N18" s="51" t="n">
        <f aca="false">N17+C18-P18</f>
        <v>3396.51</v>
      </c>
      <c r="O18" s="76" t="n">
        <f aca="false">N18*D18</f>
        <v>2580.328647</v>
      </c>
      <c r="P18" s="76"/>
      <c r="Q18" s="91"/>
      <c r="R18" s="0" t="n">
        <v>0</v>
      </c>
      <c r="S18" s="51" t="n">
        <f aca="false">O18+R18</f>
        <v>2580.328647</v>
      </c>
      <c r="T18" s="0" t="n">
        <f aca="false">T17+B18</f>
        <v>2550</v>
      </c>
      <c r="U18" s="51" t="n">
        <f aca="false">S18-T18</f>
        <v>30.3286469999998</v>
      </c>
      <c r="V18" s="54" t="n">
        <f aca="false">S18/T18-1</f>
        <v>0.0118935870588235</v>
      </c>
      <c r="W18" s="54" t="n">
        <f aca="false">O18/(T18-R18)-1</f>
        <v>0.0118935870588235</v>
      </c>
      <c r="X18" s="46" t="n">
        <f aca="false">R18/S18</f>
        <v>0</v>
      </c>
    </row>
    <row r="19" customFormat="false" ht="16" hidden="false" customHeight="false" outlineLevel="0" collapsed="false">
      <c r="A19" s="86" t="s">
        <v>548</v>
      </c>
      <c r="B19" s="20" t="n">
        <v>150</v>
      </c>
      <c r="C19" s="34" t="n">
        <v>198.26</v>
      </c>
      <c r="D19" s="69" t="n">
        <v>0.7566</v>
      </c>
      <c r="E19" s="23" t="n">
        <v>0.23</v>
      </c>
      <c r="F19" s="24" t="n">
        <f aca="false">IF(G19="",($F$1*C19-B19)/B19,H19/B19)</f>
        <v>0.230733333333333</v>
      </c>
      <c r="G19" s="25" t="n">
        <v>184.61</v>
      </c>
      <c r="H19" s="70" t="n">
        <f aca="false">IF(G19="",$F$1*C19-B19,G19-B19)</f>
        <v>34.61</v>
      </c>
      <c r="I19" s="27" t="s">
        <v>26</v>
      </c>
      <c r="J19" s="20" t="s">
        <v>946</v>
      </c>
      <c r="K19" s="76" t="n">
        <f aca="false">D19*C19</f>
        <v>150.003516</v>
      </c>
      <c r="L19" s="76" t="n">
        <f aca="false">K19-B19</f>
        <v>0.00351599999999053</v>
      </c>
      <c r="M19" s="46" t="n">
        <f aca="false">K19/150</f>
        <v>1.00002344</v>
      </c>
      <c r="N19" s="51" t="n">
        <f aca="false">N18+C19-P19</f>
        <v>3594.77</v>
      </c>
      <c r="O19" s="76" t="n">
        <f aca="false">N19*D19</f>
        <v>2719.802982</v>
      </c>
      <c r="P19" s="76"/>
      <c r="Q19" s="91"/>
      <c r="R19" s="0" t="n">
        <v>0</v>
      </c>
      <c r="S19" s="51" t="n">
        <f aca="false">O19+R19</f>
        <v>2719.802982</v>
      </c>
      <c r="T19" s="0" t="n">
        <f aca="false">T18+B19</f>
        <v>2700</v>
      </c>
      <c r="U19" s="51" t="n">
        <f aca="false">S19-T19</f>
        <v>19.8029819999997</v>
      </c>
      <c r="V19" s="54" t="n">
        <f aca="false">S19/T19-1</f>
        <v>0.00733443777777776</v>
      </c>
      <c r="W19" s="54" t="n">
        <f aca="false">O19/(T19-R19)-1</f>
        <v>0.00733443777777776</v>
      </c>
      <c r="X19" s="46" t="n">
        <f aca="false">R19/S19</f>
        <v>0</v>
      </c>
    </row>
    <row r="20" customFormat="false" ht="16" hidden="false" customHeight="false" outlineLevel="0" collapsed="false">
      <c r="A20" s="85" t="s">
        <v>550</v>
      </c>
      <c r="B20" s="20" t="n">
        <v>270</v>
      </c>
      <c r="C20" s="34" t="n">
        <v>357.76</v>
      </c>
      <c r="D20" s="69" t="n">
        <v>0.7547</v>
      </c>
      <c r="E20" s="23" t="n">
        <f aca="false">10%*M20+13%</f>
        <v>0.310000981333333</v>
      </c>
      <c r="F20" s="24" t="n">
        <f aca="false">IF(G20="",($F$1*C20-B20)/B20,H20/B20)</f>
        <v>0.31537037037037</v>
      </c>
      <c r="G20" s="25" t="n">
        <v>355.15</v>
      </c>
      <c r="H20" s="70" t="n">
        <f aca="false">IF(G20="",$F$1*C20-B20,G20-B20)</f>
        <v>85.15</v>
      </c>
      <c r="I20" s="27" t="s">
        <v>26</v>
      </c>
      <c r="J20" s="20" t="s">
        <v>947</v>
      </c>
      <c r="K20" s="76" t="n">
        <f aca="false">D20*C20</f>
        <v>270.001472</v>
      </c>
      <c r="L20" s="76" t="n">
        <f aca="false">K20-B20</f>
        <v>0.00147199999997838</v>
      </c>
      <c r="M20" s="46" t="n">
        <f aca="false">K20/150</f>
        <v>1.80000981333333</v>
      </c>
      <c r="N20" s="51" t="n">
        <f aca="false">N19+C20-P20</f>
        <v>3952.53</v>
      </c>
      <c r="O20" s="76" t="n">
        <f aca="false">N20*D20</f>
        <v>2982.974391</v>
      </c>
      <c r="P20" s="76"/>
      <c r="Q20" s="91"/>
      <c r="R20" s="0" t="n">
        <v>0</v>
      </c>
      <c r="S20" s="51" t="n">
        <f aca="false">O20+R20</f>
        <v>2982.974391</v>
      </c>
      <c r="T20" s="0" t="n">
        <f aca="false">T19+B20</f>
        <v>2970</v>
      </c>
      <c r="U20" s="51" t="n">
        <f aca="false">S20-T20</f>
        <v>12.9743909999997</v>
      </c>
      <c r="V20" s="54" t="n">
        <f aca="false">S20/T20-1</f>
        <v>0.00436848181818172</v>
      </c>
      <c r="W20" s="54" t="n">
        <f aca="false">O20/(T20-R20)-1</f>
        <v>0.00436848181818172</v>
      </c>
      <c r="X20" s="46" t="n">
        <f aca="false">R20/S20</f>
        <v>0</v>
      </c>
    </row>
    <row r="21" customFormat="false" ht="16" hidden="false" customHeight="false" outlineLevel="0" collapsed="false">
      <c r="A21" s="85" t="s">
        <v>552</v>
      </c>
      <c r="B21" s="20" t="n">
        <v>270</v>
      </c>
      <c r="C21" s="34" t="n">
        <v>361.93</v>
      </c>
      <c r="D21" s="69" t="n">
        <v>0.746</v>
      </c>
      <c r="E21" s="23" t="n">
        <f aca="false">10%*M21+13%</f>
        <v>0.309999853333333</v>
      </c>
      <c r="F21" s="24" t="n">
        <f aca="false">IF(G21="",($F$1*C21-B21)/B21,H21/B21)</f>
        <v>0.330703703703704</v>
      </c>
      <c r="G21" s="25" t="n">
        <v>359.29</v>
      </c>
      <c r="H21" s="70" t="n">
        <f aca="false">IF(G21="",$F$1*C21-B21,G21-B21)</f>
        <v>89.29</v>
      </c>
      <c r="I21" s="27" t="s">
        <v>26</v>
      </c>
      <c r="J21" s="20" t="s">
        <v>948</v>
      </c>
      <c r="K21" s="76" t="n">
        <f aca="false">D21*C21</f>
        <v>269.99978</v>
      </c>
      <c r="L21" s="76" t="n">
        <f aca="false">K21-B21</f>
        <v>-0.000220000000012988</v>
      </c>
      <c r="M21" s="46" t="n">
        <f aca="false">K21/150</f>
        <v>1.79999853333333</v>
      </c>
      <c r="N21" s="51" t="n">
        <f aca="false">N20+C21-P21</f>
        <v>4314.46</v>
      </c>
      <c r="O21" s="76" t="n">
        <f aca="false">N21*D21</f>
        <v>3218.58716</v>
      </c>
      <c r="P21" s="76"/>
      <c r="Q21" s="91"/>
      <c r="R21" s="0" t="n">
        <v>0</v>
      </c>
      <c r="S21" s="51" t="n">
        <f aca="false">O21+R21</f>
        <v>3218.58716</v>
      </c>
      <c r="T21" s="0" t="n">
        <f aca="false">T20+B21</f>
        <v>3240</v>
      </c>
      <c r="U21" s="51" t="n">
        <f aca="false">S21-T21</f>
        <v>-21.41284</v>
      </c>
      <c r="V21" s="54" t="n">
        <f aca="false">S21/T21-1</f>
        <v>-0.00660890123456792</v>
      </c>
      <c r="W21" s="54" t="n">
        <f aca="false">O21/(T21-R21)-1</f>
        <v>-0.00660890123456792</v>
      </c>
      <c r="X21" s="46" t="n">
        <f aca="false">R21/S21</f>
        <v>0</v>
      </c>
    </row>
    <row r="22" customFormat="false" ht="16" hidden="false" customHeight="false" outlineLevel="0" collapsed="false">
      <c r="A22" s="85" t="s">
        <v>554</v>
      </c>
      <c r="B22" s="20" t="n">
        <v>270</v>
      </c>
      <c r="C22" s="34" t="n">
        <v>365.31</v>
      </c>
      <c r="D22" s="69" t="n">
        <v>0.7391</v>
      </c>
      <c r="E22" s="23" t="n">
        <f aca="false">10%*M22+13%</f>
        <v>0.310000414</v>
      </c>
      <c r="F22" s="24" t="n">
        <f aca="false">IF(G22="",($F$1*C22-B22)/B22,H22/B22)</f>
        <v>0.343111111111111</v>
      </c>
      <c r="G22" s="25" t="n">
        <v>362.64</v>
      </c>
      <c r="H22" s="70" t="n">
        <f aca="false">IF(G22="",$F$1*C22-B22,G22-B22)</f>
        <v>92.64</v>
      </c>
      <c r="I22" s="27" t="s">
        <v>26</v>
      </c>
      <c r="J22" s="20" t="s">
        <v>949</v>
      </c>
      <c r="K22" s="76" t="n">
        <f aca="false">D22*C22</f>
        <v>270.000621</v>
      </c>
      <c r="L22" s="76" t="n">
        <f aca="false">K22-B22</f>
        <v>0.000621000000023741</v>
      </c>
      <c r="M22" s="46" t="n">
        <f aca="false">K22/150</f>
        <v>1.80000414</v>
      </c>
      <c r="N22" s="51" t="n">
        <f aca="false">N21+C22-P22</f>
        <v>4679.77</v>
      </c>
      <c r="O22" s="76" t="n">
        <f aca="false">N22*D22</f>
        <v>3458.818007</v>
      </c>
      <c r="P22" s="76"/>
      <c r="Q22" s="91"/>
      <c r="R22" s="0" t="n">
        <v>0</v>
      </c>
      <c r="S22" s="51" t="n">
        <f aca="false">O22+R22</f>
        <v>3458.818007</v>
      </c>
      <c r="T22" s="0" t="n">
        <f aca="false">T21+B22</f>
        <v>3510</v>
      </c>
      <c r="U22" s="51" t="n">
        <f aca="false">S22-T22</f>
        <v>-51.1819929999992</v>
      </c>
      <c r="V22" s="54" t="n">
        <f aca="false">S22/T22-1</f>
        <v>-0.0145817643874642</v>
      </c>
      <c r="W22" s="54" t="n">
        <f aca="false">O22/(T22-R22)-1</f>
        <v>-0.0145817643874642</v>
      </c>
      <c r="X22" s="46" t="n">
        <f aca="false">R22/S22</f>
        <v>0</v>
      </c>
    </row>
    <row r="23" customFormat="false" ht="16" hidden="false" customHeight="false" outlineLevel="0" collapsed="false">
      <c r="A23" s="85" t="s">
        <v>556</v>
      </c>
      <c r="B23" s="20" t="n">
        <v>270</v>
      </c>
      <c r="C23" s="34" t="n">
        <v>368.2</v>
      </c>
      <c r="D23" s="69" t="n">
        <v>0.7333</v>
      </c>
      <c r="E23" s="23" t="n">
        <f aca="false">10%*M23+13%</f>
        <v>0.310000706666667</v>
      </c>
      <c r="F23" s="24" t="n">
        <f aca="false">IF(G23="",($F$1*C23-B23)/B23,H23/B23)</f>
        <v>0.316074074074074</v>
      </c>
      <c r="G23" s="25" t="n">
        <v>355.34</v>
      </c>
      <c r="H23" s="70" t="n">
        <f aca="false">IF(G23="",$F$1*C23-B23,G23-B23)</f>
        <v>85.34</v>
      </c>
      <c r="I23" s="27" t="s">
        <v>26</v>
      </c>
      <c r="J23" s="20" t="s">
        <v>950</v>
      </c>
      <c r="K23" s="76" t="n">
        <f aca="false">D23*C23</f>
        <v>270.00106</v>
      </c>
      <c r="L23" s="76" t="n">
        <f aca="false">K23-B23</f>
        <v>0.00105999999993855</v>
      </c>
      <c r="M23" s="46" t="n">
        <f aca="false">K23/150</f>
        <v>1.80000706666667</v>
      </c>
      <c r="N23" s="51" t="n">
        <f aca="false">N22+C23-P23</f>
        <v>5047.97</v>
      </c>
      <c r="O23" s="76" t="n">
        <f aca="false">N23*D23</f>
        <v>3701.676401</v>
      </c>
      <c r="P23" s="76"/>
      <c r="Q23" s="91"/>
      <c r="R23" s="0" t="n">
        <v>0</v>
      </c>
      <c r="S23" s="51" t="n">
        <f aca="false">O23+R23</f>
        <v>3701.676401</v>
      </c>
      <c r="T23" s="0" t="n">
        <f aca="false">T22+B23</f>
        <v>3780</v>
      </c>
      <c r="U23" s="51" t="n">
        <f aca="false">S23-T23</f>
        <v>-78.3235990000007</v>
      </c>
      <c r="V23" s="54" t="n">
        <f aca="false">S23/T23-1</f>
        <v>-0.0207205288359791</v>
      </c>
      <c r="W23" s="54" t="n">
        <f aca="false">O23/(T23-R23)-1</f>
        <v>-0.0207205288359791</v>
      </c>
      <c r="X23" s="46" t="n">
        <f aca="false">R23/S23</f>
        <v>0</v>
      </c>
    </row>
    <row r="24" customFormat="false" ht="16" hidden="false" customHeight="false" outlineLevel="0" collapsed="false">
      <c r="A24" s="85" t="s">
        <v>558</v>
      </c>
      <c r="B24" s="20" t="n">
        <v>270</v>
      </c>
      <c r="C24" s="34" t="n">
        <v>358.76</v>
      </c>
      <c r="D24" s="69" t="n">
        <v>0.7526</v>
      </c>
      <c r="E24" s="23" t="n">
        <f aca="false">10%*M24+13%</f>
        <v>0.310001850666667</v>
      </c>
      <c r="F24" s="24" t="n">
        <f aca="false">IF(G24="",($F$1*C24-B24)/B24,H24/B24)</f>
        <v>0.319037037037037</v>
      </c>
      <c r="G24" s="25" t="n">
        <v>356.14</v>
      </c>
      <c r="H24" s="70" t="n">
        <f aca="false">IF(G24="",$F$1*C24-B24,G24-B24)</f>
        <v>86.14</v>
      </c>
      <c r="I24" s="27" t="s">
        <v>26</v>
      </c>
      <c r="J24" s="20" t="s">
        <v>951</v>
      </c>
      <c r="K24" s="76" t="n">
        <f aca="false">D24*C24</f>
        <v>270.002776</v>
      </c>
      <c r="L24" s="76" t="n">
        <f aca="false">K24-B24</f>
        <v>0.00277599999998301</v>
      </c>
      <c r="M24" s="46" t="n">
        <f aca="false">K24/150</f>
        <v>1.80001850666667</v>
      </c>
      <c r="N24" s="51" t="n">
        <f aca="false">N23+C24-P24</f>
        <v>5406.73</v>
      </c>
      <c r="O24" s="76" t="n">
        <f aca="false">N24*D24</f>
        <v>4069.104998</v>
      </c>
      <c r="P24" s="76"/>
      <c r="Q24" s="91"/>
      <c r="R24" s="0" t="n">
        <v>0</v>
      </c>
      <c r="S24" s="51" t="n">
        <f aca="false">O24+R24</f>
        <v>4069.104998</v>
      </c>
      <c r="T24" s="0" t="n">
        <f aca="false">T23+B24</f>
        <v>4050</v>
      </c>
      <c r="U24" s="51" t="n">
        <f aca="false">S24-T24</f>
        <v>19.1049980000007</v>
      </c>
      <c r="V24" s="54" t="n">
        <f aca="false">S24/T24-1</f>
        <v>0.00471728345679034</v>
      </c>
      <c r="W24" s="54" t="n">
        <f aca="false">O24/(T24-R24)-1</f>
        <v>0.00471728345679034</v>
      </c>
      <c r="X24" s="46" t="n">
        <f aca="false">R24/S24</f>
        <v>0</v>
      </c>
    </row>
    <row r="25" customFormat="false" ht="16" hidden="false" customHeight="false" outlineLevel="0" collapsed="false">
      <c r="A25" s="85" t="s">
        <v>560</v>
      </c>
      <c r="B25" s="20" t="n">
        <v>270</v>
      </c>
      <c r="C25" s="34" t="n">
        <v>350.56</v>
      </c>
      <c r="D25" s="69" t="n">
        <v>0.7702</v>
      </c>
      <c r="E25" s="23" t="n">
        <f aca="false">10%*M25+13%</f>
        <v>0.310000874666667</v>
      </c>
      <c r="F25" s="24" t="n">
        <f aca="false">IF(G25="",($F$1*C25-B25)/B25,H25/B25)</f>
        <v>0.313296296296296</v>
      </c>
      <c r="G25" s="25" t="n">
        <v>354.59</v>
      </c>
      <c r="H25" s="70" t="n">
        <f aca="false">IF(G25="",$F$1*C25-B25,G25-B25)</f>
        <v>84.59</v>
      </c>
      <c r="I25" s="27" t="s">
        <v>26</v>
      </c>
      <c r="J25" s="20" t="s">
        <v>952</v>
      </c>
      <c r="K25" s="76" t="n">
        <f aca="false">D25*C25</f>
        <v>270.001312</v>
      </c>
      <c r="L25" s="76" t="n">
        <f aca="false">K25-B25</f>
        <v>0.00131199999998444</v>
      </c>
      <c r="M25" s="46" t="n">
        <f aca="false">K25/150</f>
        <v>1.80000874666667</v>
      </c>
      <c r="N25" s="51" t="n">
        <f aca="false">N24+C25-P25</f>
        <v>5757.29</v>
      </c>
      <c r="O25" s="76" t="n">
        <f aca="false">N25*D25</f>
        <v>4434.264758</v>
      </c>
      <c r="P25" s="76"/>
      <c r="Q25" s="91"/>
      <c r="R25" s="0" t="n">
        <v>0</v>
      </c>
      <c r="S25" s="51" t="n">
        <f aca="false">O25+R25</f>
        <v>4434.264758</v>
      </c>
      <c r="T25" s="0" t="n">
        <f aca="false">T24+B25</f>
        <v>4320</v>
      </c>
      <c r="U25" s="51" t="n">
        <f aca="false">S25-T25</f>
        <v>114.264758</v>
      </c>
      <c r="V25" s="54" t="n">
        <f aca="false">S25/T25-1</f>
        <v>0.0264501754629631</v>
      </c>
      <c r="W25" s="54" t="n">
        <f aca="false">O25/(T25-R25)-1</f>
        <v>0.0264501754629631</v>
      </c>
      <c r="X25" s="46" t="n">
        <f aca="false">R25/S25</f>
        <v>0</v>
      </c>
    </row>
    <row r="26" customFormat="false" ht="16" hidden="false" customHeight="false" outlineLevel="0" collapsed="false">
      <c r="A26" s="85" t="s">
        <v>562</v>
      </c>
      <c r="B26" s="20" t="n">
        <v>120</v>
      </c>
      <c r="C26" s="34" t="n">
        <v>154.58</v>
      </c>
      <c r="D26" s="69" t="n">
        <v>0.7763</v>
      </c>
      <c r="E26" s="23" t="n">
        <f aca="false">10%*M26+13%</f>
        <v>0.210000302666667</v>
      </c>
      <c r="F26" s="24" t="n">
        <f aca="false">IF(G26="",($F$1*C26-B26)/B26,H26/B26)</f>
        <v>0.214333333333333</v>
      </c>
      <c r="G26" s="25" t="n">
        <v>145.72</v>
      </c>
      <c r="H26" s="70" t="n">
        <f aca="false">IF(G26="",$F$1*C26-B26,G26-B26)</f>
        <v>25.72</v>
      </c>
      <c r="I26" s="27" t="s">
        <v>26</v>
      </c>
      <c r="J26" s="20" t="s">
        <v>953</v>
      </c>
      <c r="K26" s="76" t="n">
        <f aca="false">D26*C26</f>
        <v>120.000454</v>
      </c>
      <c r="L26" s="76" t="n">
        <f aca="false">K26-B26</f>
        <v>0.00045400000001905</v>
      </c>
      <c r="M26" s="46" t="n">
        <f aca="false">K26/150</f>
        <v>0.800003026666667</v>
      </c>
      <c r="N26" s="51" t="n">
        <f aca="false">N25+C26-P26</f>
        <v>5911.87</v>
      </c>
      <c r="O26" s="76" t="n">
        <f aca="false">N26*D26</f>
        <v>4589.384681</v>
      </c>
      <c r="P26" s="76"/>
      <c r="Q26" s="91"/>
      <c r="R26" s="0" t="n">
        <v>0</v>
      </c>
      <c r="S26" s="51" t="n">
        <f aca="false">O26+R26</f>
        <v>4589.384681</v>
      </c>
      <c r="T26" s="0" t="n">
        <f aca="false">T25+B26</f>
        <v>4440</v>
      </c>
      <c r="U26" s="51" t="n">
        <f aca="false">S26-T26</f>
        <v>149.384681000001</v>
      </c>
      <c r="V26" s="54" t="n">
        <f aca="false">S26/T26-1</f>
        <v>0.0336451984234238</v>
      </c>
      <c r="W26" s="54" t="n">
        <f aca="false">O26/(T26-R26)-1</f>
        <v>0.0336451984234238</v>
      </c>
      <c r="X26" s="46" t="n">
        <f aca="false">R26/S26</f>
        <v>0</v>
      </c>
    </row>
    <row r="27" customFormat="false" ht="16" hidden="false" customHeight="false" outlineLevel="0" collapsed="false">
      <c r="A27" s="85" t="s">
        <v>564</v>
      </c>
      <c r="B27" s="20" t="n">
        <v>120</v>
      </c>
      <c r="C27" s="34" t="n">
        <v>152.23</v>
      </c>
      <c r="D27" s="69" t="n">
        <v>0.7883</v>
      </c>
      <c r="E27" s="23" t="n">
        <f aca="false">10%*M27+13%</f>
        <v>0.210001939333333</v>
      </c>
      <c r="F27" s="24" t="n">
        <f aca="false">IF(G27="",($F$1*C27-B27)/B27,H27/B27)</f>
        <v>0.21025</v>
      </c>
      <c r="G27" s="25" t="n">
        <v>145.23</v>
      </c>
      <c r="H27" s="70" t="n">
        <f aca="false">IF(G27="",$F$1*C27-B27,G27-B27)</f>
        <v>25.23</v>
      </c>
      <c r="I27" s="27" t="s">
        <v>26</v>
      </c>
      <c r="J27" s="20" t="s">
        <v>954</v>
      </c>
      <c r="K27" s="76" t="n">
        <f aca="false">D27*C27</f>
        <v>120.002909</v>
      </c>
      <c r="L27" s="76" t="n">
        <f aca="false">K27-B27</f>
        <v>0.00290899999998828</v>
      </c>
      <c r="M27" s="46" t="n">
        <f aca="false">K27/150</f>
        <v>0.800019393333333</v>
      </c>
      <c r="N27" s="51" t="n">
        <f aca="false">N26+C27-P27</f>
        <v>6064.1</v>
      </c>
      <c r="O27" s="76" t="n">
        <f aca="false">N27*D27</f>
        <v>4780.33003</v>
      </c>
      <c r="P27" s="76"/>
      <c r="Q27" s="91"/>
      <c r="R27" s="0" t="n">
        <v>0</v>
      </c>
      <c r="S27" s="51" t="n">
        <f aca="false">O27+R27</f>
        <v>4780.33003</v>
      </c>
      <c r="T27" s="0" t="n">
        <f aca="false">T26+B27</f>
        <v>4560</v>
      </c>
      <c r="U27" s="51" t="n">
        <f aca="false">S27-T27</f>
        <v>220.33003</v>
      </c>
      <c r="V27" s="54" t="n">
        <f aca="false">S27/T27-1</f>
        <v>0.0483179890350878</v>
      </c>
      <c r="W27" s="54" t="n">
        <f aca="false">O27/(T27-R27)-1</f>
        <v>0.0483179890350878</v>
      </c>
      <c r="X27" s="46" t="n">
        <f aca="false">R27/S27</f>
        <v>0</v>
      </c>
    </row>
    <row r="28" customFormat="false" ht="16" hidden="false" customHeight="false" outlineLevel="0" collapsed="false">
      <c r="A28" s="85" t="s">
        <v>566</v>
      </c>
      <c r="B28" s="20" t="n">
        <v>120</v>
      </c>
      <c r="C28" s="34" t="n">
        <v>151.59</v>
      </c>
      <c r="D28" s="69" t="n">
        <v>0.7916</v>
      </c>
      <c r="E28" s="23" t="n">
        <f aca="false">10%*M28+13%</f>
        <v>0.209999096</v>
      </c>
      <c r="F28" s="24" t="n">
        <f aca="false">IF(G28="",($F$1*C28-B28)/B28,H28/B28)</f>
        <v>0.219166666666667</v>
      </c>
      <c r="G28" s="25" t="n">
        <v>146.3</v>
      </c>
      <c r="H28" s="70" t="n">
        <f aca="false">IF(G28="",$F$1*C28-B28,G28-B28)</f>
        <v>26.3</v>
      </c>
      <c r="I28" s="27" t="s">
        <v>26</v>
      </c>
      <c r="J28" s="20" t="s">
        <v>955</v>
      </c>
      <c r="K28" s="76" t="n">
        <f aca="false">D28*C28</f>
        <v>119.998644</v>
      </c>
      <c r="L28" s="76" t="n">
        <f aca="false">K28-B28</f>
        <v>-0.00135600000001546</v>
      </c>
      <c r="M28" s="46" t="n">
        <f aca="false">K28/150</f>
        <v>0.79999096</v>
      </c>
      <c r="N28" s="51" t="n">
        <f aca="false">N27+C28-P28</f>
        <v>6215.69</v>
      </c>
      <c r="O28" s="76" t="n">
        <f aca="false">N28*D28</f>
        <v>4920.340204</v>
      </c>
      <c r="P28" s="76"/>
      <c r="Q28" s="91"/>
      <c r="R28" s="0" t="n">
        <v>0</v>
      </c>
      <c r="S28" s="51" t="n">
        <f aca="false">O28+R28</f>
        <v>4920.340204</v>
      </c>
      <c r="T28" s="0" t="n">
        <f aca="false">T27+B28</f>
        <v>4680</v>
      </c>
      <c r="U28" s="51" t="n">
        <f aca="false">S28-T28</f>
        <v>240.340203999999</v>
      </c>
      <c r="V28" s="54" t="n">
        <f aca="false">S28/T28-1</f>
        <v>0.0513547444444442</v>
      </c>
      <c r="W28" s="54" t="n">
        <f aca="false">O28/(T28-R28)-1</f>
        <v>0.0513547444444442</v>
      </c>
      <c r="X28" s="46" t="n">
        <f aca="false">R28/S28</f>
        <v>0</v>
      </c>
    </row>
    <row r="29" customFormat="false" ht="16" hidden="false" customHeight="false" outlineLevel="0" collapsed="false">
      <c r="A29" s="85" t="s">
        <v>568</v>
      </c>
      <c r="B29" s="20" t="n">
        <v>120</v>
      </c>
      <c r="C29" s="34" t="n">
        <v>152.56</v>
      </c>
      <c r="D29" s="69" t="n">
        <v>0.7866</v>
      </c>
      <c r="E29" s="23" t="n">
        <f aca="false">10%*M29+13%</f>
        <v>0.210002464</v>
      </c>
      <c r="F29" s="24" t="n">
        <f aca="false">IF(G29="",($F$1*C29-B29)/B29,H29/B29)</f>
        <v>0.212833333333333</v>
      </c>
      <c r="G29" s="25" t="n">
        <v>145.54</v>
      </c>
      <c r="H29" s="70" t="n">
        <f aca="false">IF(G29="",$F$1*C29-B29,G29-B29)</f>
        <v>25.54</v>
      </c>
      <c r="I29" s="27" t="s">
        <v>26</v>
      </c>
      <c r="J29" s="20" t="s">
        <v>956</v>
      </c>
      <c r="K29" s="76" t="n">
        <f aca="false">D29*C29</f>
        <v>120.003696</v>
      </c>
      <c r="L29" s="76" t="n">
        <f aca="false">K29-B29</f>
        <v>0.00369599999997661</v>
      </c>
      <c r="M29" s="46" t="n">
        <f aca="false">K29/150</f>
        <v>0.80002464</v>
      </c>
      <c r="N29" s="51" t="n">
        <f aca="false">N28+C29-P29</f>
        <v>6368.25</v>
      </c>
      <c r="O29" s="76" t="n">
        <f aca="false">N29*D29</f>
        <v>5009.26545</v>
      </c>
      <c r="P29" s="76"/>
      <c r="Q29" s="91"/>
      <c r="R29" s="0" t="n">
        <v>0</v>
      </c>
      <c r="S29" s="51" t="n">
        <f aca="false">O29+R29</f>
        <v>5009.26545</v>
      </c>
      <c r="T29" s="0" t="n">
        <f aca="false">T28+B29</f>
        <v>4800</v>
      </c>
      <c r="U29" s="51" t="n">
        <f aca="false">S29-T29</f>
        <v>209.26545</v>
      </c>
      <c r="V29" s="54" t="n">
        <f aca="false">S29/T29-1</f>
        <v>0.04359696875</v>
      </c>
      <c r="W29" s="54" t="n">
        <f aca="false">O29/(T29-R29)-1</f>
        <v>0.04359696875</v>
      </c>
      <c r="X29" s="46" t="n">
        <f aca="false">R29/S29</f>
        <v>0</v>
      </c>
    </row>
    <row r="30" customFormat="false" ht="16" hidden="false" customHeight="false" outlineLevel="0" collapsed="false">
      <c r="A30" s="85" t="s">
        <v>570</v>
      </c>
      <c r="B30" s="20" t="n">
        <v>120</v>
      </c>
      <c r="C30" s="34" t="n">
        <v>147.64</v>
      </c>
      <c r="D30" s="69" t="n">
        <v>0.8128</v>
      </c>
      <c r="E30" s="23" t="n">
        <f aca="false">10%*M30+13%</f>
        <v>0.210001194666667</v>
      </c>
      <c r="F30" s="24" t="n">
        <f aca="false">IF(G30="",($F$1*C30-B30)/B30,H30/B30)</f>
        <v>0.22125</v>
      </c>
      <c r="G30" s="25" t="n">
        <v>146.55</v>
      </c>
      <c r="H30" s="70" t="n">
        <f aca="false">IF(G30="",$F$1*C30-B30,G30-B30)</f>
        <v>26.55</v>
      </c>
      <c r="I30" s="27" t="s">
        <v>26</v>
      </c>
      <c r="J30" s="20" t="s">
        <v>957</v>
      </c>
      <c r="K30" s="76" t="n">
        <f aca="false">D30*C30</f>
        <v>120.001792</v>
      </c>
      <c r="L30" s="76" t="n">
        <f aca="false">K30-B30</f>
        <v>0.00179199999996627</v>
      </c>
      <c r="M30" s="46" t="n">
        <f aca="false">K30/150</f>
        <v>0.800011946666666</v>
      </c>
      <c r="N30" s="51" t="n">
        <f aca="false">N29+C30-P30</f>
        <v>6515.89</v>
      </c>
      <c r="O30" s="76" t="n">
        <f aca="false">N30*D30</f>
        <v>5296.115392</v>
      </c>
      <c r="P30" s="76"/>
      <c r="Q30" s="91"/>
      <c r="R30" s="0" t="n">
        <v>0</v>
      </c>
      <c r="S30" s="51" t="n">
        <f aca="false">O30+R30</f>
        <v>5296.115392</v>
      </c>
      <c r="T30" s="0" t="n">
        <f aca="false">T29+B30</f>
        <v>4920</v>
      </c>
      <c r="U30" s="51" t="n">
        <f aca="false">S30-T30</f>
        <v>376.115392</v>
      </c>
      <c r="V30" s="54" t="n">
        <f aca="false">S30/T30-1</f>
        <v>0.0764462178861789</v>
      </c>
      <c r="W30" s="54" t="n">
        <f aca="false">O30/(T30-R30)-1</f>
        <v>0.0764462178861789</v>
      </c>
      <c r="X30" s="46" t="n">
        <f aca="false">R30/S30</f>
        <v>0</v>
      </c>
    </row>
    <row r="31" customFormat="false" ht="16" hidden="false" customHeight="false" outlineLevel="0" collapsed="false">
      <c r="A31" s="85" t="s">
        <v>572</v>
      </c>
      <c r="B31" s="20" t="n">
        <v>105</v>
      </c>
      <c r="C31" s="34" t="n">
        <v>129.06</v>
      </c>
      <c r="D31" s="69" t="n">
        <v>0.8136</v>
      </c>
      <c r="E31" s="23" t="n">
        <f aca="false">10%*M31+13%</f>
        <v>0.200002144</v>
      </c>
      <c r="F31" s="24" t="n">
        <f aca="false">IF(G31="",($F$1*C31-B31)/B31,H31/B31)</f>
        <v>0.220190476190476</v>
      </c>
      <c r="G31" s="25" t="n">
        <v>128.12</v>
      </c>
      <c r="H31" s="70" t="n">
        <f aca="false">IF(G31="",$F$1*C31-B31,G31-B31)</f>
        <v>23.12</v>
      </c>
      <c r="I31" s="27" t="s">
        <v>26</v>
      </c>
      <c r="J31" s="20" t="s">
        <v>958</v>
      </c>
      <c r="K31" s="76" t="n">
        <f aca="false">D31*C31</f>
        <v>105.003216</v>
      </c>
      <c r="L31" s="76" t="n">
        <f aca="false">K31-B31</f>
        <v>0.00321600000000899</v>
      </c>
      <c r="M31" s="46" t="n">
        <f aca="false">K31/150</f>
        <v>0.70002144</v>
      </c>
      <c r="N31" s="51" t="n">
        <f aca="false">N30+C31-P31</f>
        <v>6644.95</v>
      </c>
      <c r="O31" s="76" t="n">
        <f aca="false">N31*D31</f>
        <v>5406.33132</v>
      </c>
      <c r="P31" s="76"/>
      <c r="Q31" s="91"/>
      <c r="R31" s="0" t="n">
        <v>0</v>
      </c>
      <c r="S31" s="51" t="n">
        <f aca="false">O31+R31</f>
        <v>5406.33132</v>
      </c>
      <c r="T31" s="0" t="n">
        <f aca="false">T30+B31</f>
        <v>5025</v>
      </c>
      <c r="U31" s="51" t="n">
        <f aca="false">S31-T31</f>
        <v>381.331320000002</v>
      </c>
      <c r="V31" s="54" t="n">
        <f aca="false">S31/T31-1</f>
        <v>0.0758868298507467</v>
      </c>
      <c r="W31" s="54" t="n">
        <f aca="false">O31/(T31-R31)-1</f>
        <v>0.0758868298507467</v>
      </c>
      <c r="X31" s="46" t="n">
        <f aca="false">R31/S31</f>
        <v>0</v>
      </c>
    </row>
    <row r="32" customFormat="false" ht="16" hidden="false" customHeight="false" outlineLevel="0" collapsed="false">
      <c r="A32" s="85" t="s">
        <v>574</v>
      </c>
      <c r="B32" s="20" t="n">
        <v>105</v>
      </c>
      <c r="C32" s="34" t="n">
        <v>129.04</v>
      </c>
      <c r="D32" s="69" t="n">
        <v>0.8137</v>
      </c>
      <c r="E32" s="23" t="n">
        <f aca="false">10%*M32+13%</f>
        <v>0.199999898666667</v>
      </c>
      <c r="F32" s="24" t="n">
        <f aca="false">IF(G32="",($F$1*C32-B32)/B32,H32/B32)</f>
        <v>0.22</v>
      </c>
      <c r="G32" s="25" t="n">
        <v>128.1</v>
      </c>
      <c r="H32" s="70" t="n">
        <f aca="false">IF(G32="",$F$1*C32-B32,G32-B32)</f>
        <v>23.1</v>
      </c>
      <c r="I32" s="27" t="s">
        <v>26</v>
      </c>
      <c r="J32" s="20" t="s">
        <v>959</v>
      </c>
      <c r="K32" s="76" t="n">
        <f aca="false">D32*C32</f>
        <v>104.999848</v>
      </c>
      <c r="L32" s="76" t="n">
        <f aca="false">K32-B32</f>
        <v>-0.00015199999999993</v>
      </c>
      <c r="M32" s="46" t="n">
        <f aca="false">K32/150</f>
        <v>0.699998986666667</v>
      </c>
      <c r="N32" s="51" t="n">
        <f aca="false">N31+C32-P32</f>
        <v>6773.99</v>
      </c>
      <c r="O32" s="76" t="n">
        <f aca="false">N32*D32</f>
        <v>5511.995663</v>
      </c>
      <c r="P32" s="76"/>
      <c r="Q32" s="91"/>
      <c r="R32" s="0" t="n">
        <v>0</v>
      </c>
      <c r="S32" s="51" t="n">
        <f aca="false">O32+R32</f>
        <v>5511.995663</v>
      </c>
      <c r="T32" s="0" t="n">
        <f aca="false">T31+B32</f>
        <v>5130</v>
      </c>
      <c r="U32" s="51" t="n">
        <f aca="false">S32-T32</f>
        <v>381.995663000001</v>
      </c>
      <c r="V32" s="54" t="n">
        <f aca="false">S32/T32-1</f>
        <v>0.0744630922027294</v>
      </c>
      <c r="W32" s="54" t="n">
        <f aca="false">O32/(T32-R32)-1</f>
        <v>0.0744630922027294</v>
      </c>
      <c r="X32" s="46" t="n">
        <f aca="false">R32/S32</f>
        <v>0</v>
      </c>
    </row>
    <row r="33" customFormat="false" ht="16" hidden="false" customHeight="false" outlineLevel="0" collapsed="false">
      <c r="A33" s="85" t="s">
        <v>576</v>
      </c>
      <c r="B33" s="20" t="n">
        <v>105</v>
      </c>
      <c r="C33" s="34" t="n">
        <v>129.26</v>
      </c>
      <c r="D33" s="69" t="n">
        <v>0.8123</v>
      </c>
      <c r="E33" s="23" t="n">
        <f aca="false">10%*M33+13%</f>
        <v>0.199998598666667</v>
      </c>
      <c r="F33" s="24" t="n">
        <f aca="false">IF(G33="",($F$1*C33-B33)/B33,H33/B33)</f>
        <v>0.222095238095238</v>
      </c>
      <c r="G33" s="25" t="n">
        <v>128.32</v>
      </c>
      <c r="H33" s="70" t="n">
        <f aca="false">IF(G33="",$F$1*C33-B33,G33-B33)</f>
        <v>23.32</v>
      </c>
      <c r="I33" s="27" t="s">
        <v>26</v>
      </c>
      <c r="J33" s="20" t="s">
        <v>960</v>
      </c>
      <c r="K33" s="76" t="n">
        <f aca="false">D33*C33</f>
        <v>104.997898</v>
      </c>
      <c r="L33" s="76" t="n">
        <f aca="false">K33-B33</f>
        <v>-0.00210200000000782</v>
      </c>
      <c r="M33" s="46" t="n">
        <f aca="false">K33/150</f>
        <v>0.699985986666667</v>
      </c>
      <c r="N33" s="51" t="n">
        <f aca="false">N32+C33-P33</f>
        <v>6903.25</v>
      </c>
      <c r="O33" s="76" t="n">
        <f aca="false">N33*D33</f>
        <v>5607.509975</v>
      </c>
      <c r="P33" s="76"/>
      <c r="Q33" s="91"/>
      <c r="R33" s="0" t="n">
        <v>0</v>
      </c>
      <c r="S33" s="51" t="n">
        <f aca="false">O33+R33</f>
        <v>5607.509975</v>
      </c>
      <c r="T33" s="0" t="n">
        <f aca="false">T32+B33</f>
        <v>5235</v>
      </c>
      <c r="U33" s="51" t="n">
        <f aca="false">S33-T33</f>
        <v>372.509975000002</v>
      </c>
      <c r="V33" s="54" t="n">
        <f aca="false">S33/T33-1</f>
        <v>0.0711575883476603</v>
      </c>
      <c r="W33" s="54" t="n">
        <f aca="false">O33/(T33-R33)-1</f>
        <v>0.0711575883476603</v>
      </c>
      <c r="X33" s="46" t="n">
        <f aca="false">R33/S33</f>
        <v>0</v>
      </c>
    </row>
    <row r="34" customFormat="false" ht="16" hidden="false" customHeight="false" outlineLevel="0" collapsed="false">
      <c r="A34" s="85" t="s">
        <v>578</v>
      </c>
      <c r="B34" s="20" t="n">
        <v>105</v>
      </c>
      <c r="C34" s="34" t="n">
        <v>126.26</v>
      </c>
      <c r="D34" s="69" t="n">
        <v>0.8316</v>
      </c>
      <c r="E34" s="23" t="n">
        <f aca="false">10%*M34+13%</f>
        <v>0.199998544</v>
      </c>
      <c r="F34" s="24" t="n">
        <f aca="false">IF(G34="",($F$1*C34-B34)/B34,H34/B34)</f>
        <v>0.209238095238095</v>
      </c>
      <c r="G34" s="25" t="n">
        <v>126.97</v>
      </c>
      <c r="H34" s="70" t="n">
        <f aca="false">IF(G34="",$F$1*C34-B34,G34-B34)</f>
        <v>21.97</v>
      </c>
      <c r="I34" s="27" t="s">
        <v>26</v>
      </c>
      <c r="J34" s="20" t="s">
        <v>961</v>
      </c>
      <c r="K34" s="76" t="n">
        <f aca="false">D34*C34</f>
        <v>104.997816</v>
      </c>
      <c r="L34" s="76" t="n">
        <f aca="false">K34-B34</f>
        <v>-0.00218399999999974</v>
      </c>
      <c r="M34" s="46" t="n">
        <f aca="false">K34/150</f>
        <v>0.69998544</v>
      </c>
      <c r="N34" s="51" t="n">
        <f aca="false">N33+C34-P34</f>
        <v>7029.51</v>
      </c>
      <c r="O34" s="76" t="n">
        <f aca="false">N34*D34</f>
        <v>5845.740516</v>
      </c>
      <c r="P34" s="76"/>
      <c r="Q34" s="91"/>
      <c r="R34" s="51" t="n">
        <f aca="false">Q34+R33</f>
        <v>0</v>
      </c>
      <c r="S34" s="51" t="n">
        <f aca="false">O34+R34</f>
        <v>5845.740516</v>
      </c>
      <c r="T34" s="0" t="n">
        <f aca="false">T33+B34</f>
        <v>5340</v>
      </c>
      <c r="U34" s="51" t="n">
        <f aca="false">S34-T34</f>
        <v>505.740516000002</v>
      </c>
      <c r="V34" s="54" t="n">
        <f aca="false">S34/T34-1</f>
        <v>0.0947079617977531</v>
      </c>
      <c r="W34" s="54" t="n">
        <f aca="false">O34/(T34-R34)-1</f>
        <v>0.0947079617977531</v>
      </c>
      <c r="X34" s="46" t="n">
        <f aca="false">R34/S34</f>
        <v>0</v>
      </c>
    </row>
    <row r="35" customFormat="false" ht="16" hidden="false" customHeight="false" outlineLevel="0" collapsed="false">
      <c r="A35" s="85" t="s">
        <v>580</v>
      </c>
      <c r="B35" s="20" t="n">
        <v>500</v>
      </c>
      <c r="C35" s="34" t="n">
        <v>587.89</v>
      </c>
      <c r="D35" s="69" t="n">
        <v>0.8505</v>
      </c>
      <c r="E35" s="23" t="n">
        <v>0.03</v>
      </c>
      <c r="F35" s="24" t="n">
        <f aca="false">IF(G35="",($F$1*C35-B35)/B35,H35/B35)</f>
        <v>0.0345999999999999</v>
      </c>
      <c r="G35" s="25" t="n">
        <v>517.3</v>
      </c>
      <c r="H35" s="70" t="n">
        <f aca="false">IF(G35="",$F$1*C35-B35,G35-B35)</f>
        <v>17.3</v>
      </c>
      <c r="I35" s="27" t="s">
        <v>26</v>
      </c>
      <c r="J35" s="20" t="s">
        <v>962</v>
      </c>
      <c r="K35" s="76" t="n">
        <f aca="false">D35*C35</f>
        <v>500.000445</v>
      </c>
      <c r="L35" s="76" t="n">
        <f aca="false">K35-B35</f>
        <v>0.000445000000013351</v>
      </c>
      <c r="M35" s="46" t="n">
        <v>0</v>
      </c>
      <c r="N35" s="51" t="n">
        <f aca="false">N34+C35-P35</f>
        <v>7029.51</v>
      </c>
      <c r="O35" s="76" t="n">
        <f aca="false">N35*D35</f>
        <v>5978.598255</v>
      </c>
      <c r="P35" s="76" t="n">
        <v>587.89</v>
      </c>
      <c r="Q35" s="91" t="n">
        <v>517.3</v>
      </c>
      <c r="R35" s="51" t="n">
        <f aca="false">Q35+R34</f>
        <v>517.3</v>
      </c>
      <c r="S35" s="51" t="n">
        <f aca="false">O35+R35</f>
        <v>6495.898255</v>
      </c>
      <c r="T35" s="0" t="n">
        <f aca="false">T34+B35</f>
        <v>5840</v>
      </c>
      <c r="U35" s="51" t="n">
        <f aca="false">S35-T35</f>
        <v>655.898255000002</v>
      </c>
      <c r="V35" s="54" t="n">
        <f aca="false">S35/T35-1</f>
        <v>0.112311345034247</v>
      </c>
      <c r="W35" s="54" t="n">
        <f aca="false">O35/(T35-R35)-1</f>
        <v>0.12322660585793</v>
      </c>
      <c r="X35" s="46" t="n">
        <f aca="false">R35/S35</f>
        <v>0.0796348679879377</v>
      </c>
    </row>
    <row r="36" customFormat="false" ht="16" hidden="false" customHeight="false" outlineLevel="0" collapsed="false">
      <c r="A36" s="88" t="s">
        <v>582</v>
      </c>
      <c r="B36" s="0" t="n">
        <v>105</v>
      </c>
      <c r="C36" s="76" t="n">
        <v>119.93</v>
      </c>
      <c r="D36" s="77" t="n">
        <v>0.8755</v>
      </c>
      <c r="E36" s="46" t="n">
        <f aca="false">10%*M36+13%</f>
        <v>0.199999143333333</v>
      </c>
      <c r="F36" s="24" t="n">
        <f aca="false">IF(G36="",($F$1*C36-B36)/B36,H36/B36)</f>
        <v>-0.0262826190476189</v>
      </c>
      <c r="G36" s="3"/>
      <c r="H36" s="78" t="n">
        <f aca="false">IF(G36="",$F$1*C36-B36,G36-B36)</f>
        <v>-2.75967499999999</v>
      </c>
      <c r="I36" s="0" t="s">
        <v>95</v>
      </c>
      <c r="J36" s="58" t="s">
        <v>831</v>
      </c>
      <c r="K36" s="76" t="n">
        <f aca="false">D36*C36</f>
        <v>104.998715</v>
      </c>
      <c r="L36" s="76" t="n">
        <f aca="false">K36-B36</f>
        <v>-0.00128499999999576</v>
      </c>
      <c r="M36" s="46" t="n">
        <f aca="false">K36/150</f>
        <v>0.699991433333333</v>
      </c>
      <c r="N36" s="51" t="n">
        <f aca="false">N35+C36-P36</f>
        <v>7149.44</v>
      </c>
      <c r="O36" s="76" t="n">
        <f aca="false">N36*D36</f>
        <v>6259.33472</v>
      </c>
      <c r="P36" s="76"/>
      <c r="Q36" s="91"/>
      <c r="R36" s="51" t="n">
        <f aca="false">Q36+R35</f>
        <v>517.3</v>
      </c>
      <c r="S36" s="51" t="n">
        <f aca="false">O36+R36</f>
        <v>6776.63472</v>
      </c>
      <c r="T36" s="0" t="n">
        <f aca="false">T35+B36</f>
        <v>5945</v>
      </c>
      <c r="U36" s="51" t="n">
        <f aca="false">S36-T36</f>
        <v>831.634720000002</v>
      </c>
      <c r="V36" s="54" t="n">
        <f aca="false">S36/T36-1</f>
        <v>0.139888094196804</v>
      </c>
      <c r="W36" s="54" t="n">
        <f aca="false">O36/(T36-R36)-1</f>
        <v>0.153220465390497</v>
      </c>
      <c r="X36" s="46" t="n">
        <f aca="false">R36/S36</f>
        <v>0.0763358246938238</v>
      </c>
    </row>
    <row r="37" customFormat="false" ht="16" hidden="false" customHeight="false" outlineLevel="0" collapsed="false">
      <c r="A37" s="88" t="s">
        <v>583</v>
      </c>
      <c r="B37" s="0" t="n">
        <v>90</v>
      </c>
      <c r="C37" s="76" t="n">
        <v>102.92</v>
      </c>
      <c r="D37" s="77" t="n">
        <v>0.8745</v>
      </c>
      <c r="E37" s="46" t="n">
        <f aca="false">10%*M37+13%</f>
        <v>0.19000236</v>
      </c>
      <c r="F37" s="24" t="n">
        <f aca="false">IF(G37="",($F$1*C37-B37)/B37,H37/B37)</f>
        <v>-0.0251188888888889</v>
      </c>
      <c r="G37" s="3"/>
      <c r="H37" s="78" t="n">
        <f aca="false">IF(G37="",$F$1*C37-B37,G37-B37)</f>
        <v>-2.2607</v>
      </c>
      <c r="I37" s="0" t="s">
        <v>95</v>
      </c>
      <c r="J37" s="58" t="s">
        <v>832</v>
      </c>
      <c r="K37" s="76" t="n">
        <f aca="false">D37*C37</f>
        <v>90.00354</v>
      </c>
      <c r="L37" s="76" t="n">
        <f aca="false">K37-B37</f>
        <v>0.00354000000000099</v>
      </c>
      <c r="M37" s="46" t="n">
        <f aca="false">K37/150</f>
        <v>0.6000236</v>
      </c>
      <c r="N37" s="51" t="n">
        <f aca="false">N36+C37-P37</f>
        <v>7252.36</v>
      </c>
      <c r="O37" s="76" t="n">
        <f aca="false">N37*D37</f>
        <v>6342.18882</v>
      </c>
      <c r="P37" s="76"/>
      <c r="Q37" s="91"/>
      <c r="R37" s="51" t="n">
        <f aca="false">Q37+R36</f>
        <v>517.3</v>
      </c>
      <c r="S37" s="51" t="n">
        <f aca="false">O37+R37</f>
        <v>6859.48882</v>
      </c>
      <c r="T37" s="0" t="n">
        <f aca="false">T36+B37</f>
        <v>6035</v>
      </c>
      <c r="U37" s="51" t="n">
        <f aca="false">S37-T37</f>
        <v>824.488820000002</v>
      </c>
      <c r="V37" s="54" t="n">
        <f aca="false">S37/T37-1</f>
        <v>0.136617865782933</v>
      </c>
      <c r="W37" s="54" t="n">
        <f aca="false">O37/(T37-R37)-1</f>
        <v>0.14942617757399</v>
      </c>
      <c r="X37" s="46" t="n">
        <f aca="false">R37/S37</f>
        <v>0.0754137828013837</v>
      </c>
    </row>
    <row r="38" customFormat="false" ht="16" hidden="false" customHeight="false" outlineLevel="0" collapsed="false">
      <c r="A38" s="88" t="s">
        <v>584</v>
      </c>
      <c r="B38" s="0" t="n">
        <v>90</v>
      </c>
      <c r="C38" s="76" t="n">
        <v>103.33</v>
      </c>
      <c r="D38" s="77" t="n">
        <v>0.871</v>
      </c>
      <c r="E38" s="46" t="n">
        <f aca="false">10%*M38+13%</f>
        <v>0.190000286666667</v>
      </c>
      <c r="F38" s="24" t="n">
        <f aca="false">IF(G38="",($F$1*C38-B38)/B38,H38/B38)</f>
        <v>-0.0212352777777778</v>
      </c>
      <c r="G38" s="3"/>
      <c r="H38" s="78" t="n">
        <f aca="false">IF(G38="",$F$1*C38-B38,G38-B38)</f>
        <v>-1.911175</v>
      </c>
      <c r="I38" s="0" t="s">
        <v>95</v>
      </c>
      <c r="J38" s="58" t="s">
        <v>833</v>
      </c>
      <c r="K38" s="76" t="n">
        <f aca="false">D38*C38</f>
        <v>90.00043</v>
      </c>
      <c r="L38" s="76" t="n">
        <f aca="false">K38-B38</f>
        <v>0.000429999999994379</v>
      </c>
      <c r="M38" s="46" t="n">
        <f aca="false">K38/150</f>
        <v>0.600002866666667</v>
      </c>
      <c r="N38" s="51" t="n">
        <f aca="false">N37+C38-P38</f>
        <v>7355.69</v>
      </c>
      <c r="O38" s="76" t="n">
        <f aca="false">N38*D38</f>
        <v>6406.80599</v>
      </c>
      <c r="P38" s="76"/>
      <c r="Q38" s="91"/>
      <c r="R38" s="51" t="n">
        <f aca="false">Q38+R37</f>
        <v>517.3</v>
      </c>
      <c r="S38" s="51" t="n">
        <f aca="false">O38+R38</f>
        <v>6924.10599</v>
      </c>
      <c r="T38" s="0" t="n">
        <f aca="false">T37+B38</f>
        <v>6125</v>
      </c>
      <c r="U38" s="51" t="n">
        <f aca="false">S38-T38</f>
        <v>799.105990000002</v>
      </c>
      <c r="V38" s="54" t="n">
        <f aca="false">S38/T38-1</f>
        <v>0.130466284081633</v>
      </c>
      <c r="W38" s="54" t="n">
        <f aca="false">O38/(T38-R38)-1</f>
        <v>0.142501558571251</v>
      </c>
      <c r="X38" s="46" t="n">
        <f aca="false">R38/S38</f>
        <v>0.0747100059916905</v>
      </c>
    </row>
    <row r="39" customFormat="false" ht="16" hidden="false" customHeight="false" outlineLevel="0" collapsed="false">
      <c r="A39" s="88" t="s">
        <v>585</v>
      </c>
      <c r="B39" s="0" t="n">
        <v>90</v>
      </c>
      <c r="C39" s="76" t="n">
        <v>103.2</v>
      </c>
      <c r="D39" s="77" t="n">
        <v>0.8721</v>
      </c>
      <c r="E39" s="46" t="n">
        <f aca="false">10%*M39+13%</f>
        <v>0.19000048</v>
      </c>
      <c r="F39" s="24" t="n">
        <f aca="false">IF(G39="",($F$1*C39-B39)/B39,H39/B39)</f>
        <v>-0.0224666666666666</v>
      </c>
      <c r="G39" s="3"/>
      <c r="H39" s="78" t="n">
        <f aca="false">IF(G39="",$F$1*C39-B39,G39-B39)</f>
        <v>-2.02199999999999</v>
      </c>
      <c r="I39" s="0" t="s">
        <v>95</v>
      </c>
      <c r="J39" s="58" t="s">
        <v>834</v>
      </c>
      <c r="K39" s="76" t="n">
        <f aca="false">D39*C39</f>
        <v>90.00072</v>
      </c>
      <c r="L39" s="76" t="n">
        <f aca="false">K39-B39</f>
        <v>0.000720000000015375</v>
      </c>
      <c r="M39" s="46" t="n">
        <f aca="false">K39/150</f>
        <v>0.6000048</v>
      </c>
      <c r="N39" s="51" t="n">
        <f aca="false">N38+C39-P39</f>
        <v>7458.89</v>
      </c>
      <c r="O39" s="76" t="n">
        <f aca="false">N39*D39</f>
        <v>6504.897969</v>
      </c>
      <c r="P39" s="76"/>
      <c r="Q39" s="91"/>
      <c r="R39" s="51" t="n">
        <f aca="false">Q39+R38</f>
        <v>517.3</v>
      </c>
      <c r="S39" s="51" t="n">
        <f aca="false">O39+R39</f>
        <v>7022.197969</v>
      </c>
      <c r="T39" s="0" t="n">
        <f aca="false">T38+B39</f>
        <v>6215</v>
      </c>
      <c r="U39" s="51" t="n">
        <f aca="false">S39-T39</f>
        <v>807.197969000003</v>
      </c>
      <c r="V39" s="54" t="n">
        <f aca="false">S39/T39-1</f>
        <v>0.129878997425584</v>
      </c>
      <c r="W39" s="54" t="n">
        <f aca="false">O39/(T39-R39)-1</f>
        <v>0.141670844200292</v>
      </c>
      <c r="X39" s="46" t="n">
        <f aca="false">R39/S39</f>
        <v>0.0736663936681446</v>
      </c>
    </row>
    <row r="40" customFormat="false" ht="16" hidden="false" customHeight="false" outlineLevel="0" collapsed="false">
      <c r="A40" s="88" t="s">
        <v>586</v>
      </c>
      <c r="B40" s="0" t="n">
        <v>90</v>
      </c>
      <c r="C40" s="76" t="n">
        <v>102.4</v>
      </c>
      <c r="D40" s="77" t="n">
        <v>0.8789</v>
      </c>
      <c r="E40" s="46" t="n">
        <f aca="false">10%*M40+13%</f>
        <v>0.189999573333333</v>
      </c>
      <c r="F40" s="24" t="n">
        <f aca="false">IF(G40="",($F$1*C40-B40)/B40,H40/B40)</f>
        <v>-0.0300444444444444</v>
      </c>
      <c r="G40" s="3"/>
      <c r="H40" s="78" t="n">
        <f aca="false">IF(G40="",$F$1*C40-B40,G40-B40)</f>
        <v>-2.70399999999999</v>
      </c>
      <c r="I40" s="0" t="s">
        <v>95</v>
      </c>
      <c r="J40" s="58" t="s">
        <v>835</v>
      </c>
      <c r="K40" s="76" t="n">
        <f aca="false">D40*C40</f>
        <v>89.99936</v>
      </c>
      <c r="L40" s="76" t="n">
        <f aca="false">K40-B40</f>
        <v>-0.000639999999989982</v>
      </c>
      <c r="M40" s="46" t="n">
        <f aca="false">K40/150</f>
        <v>0.599995733333333</v>
      </c>
      <c r="N40" s="51" t="n">
        <f aca="false">N39+C40-P40</f>
        <v>7561.29</v>
      </c>
      <c r="O40" s="76" t="n">
        <f aca="false">N40*D40</f>
        <v>6645.617781</v>
      </c>
      <c r="P40" s="76"/>
      <c r="Q40" s="91"/>
      <c r="R40" s="51" t="n">
        <f aca="false">Q40+R39</f>
        <v>517.3</v>
      </c>
      <c r="S40" s="51" t="n">
        <f aca="false">O40+R40</f>
        <v>7162.917781</v>
      </c>
      <c r="T40" s="0" t="n">
        <f aca="false">T39+B40</f>
        <v>6305</v>
      </c>
      <c r="U40" s="51" t="n">
        <f aca="false">S40-T40</f>
        <v>857.917781000002</v>
      </c>
      <c r="V40" s="54" t="n">
        <f aca="false">S40/T40-1</f>
        <v>0.136069433941317</v>
      </c>
      <c r="W40" s="54" t="n">
        <f aca="false">O40/(T40-R40)-1</f>
        <v>0.148231211189247</v>
      </c>
      <c r="X40" s="46" t="n">
        <f aca="false">R40/S40</f>
        <v>0.0722191732218628</v>
      </c>
    </row>
    <row r="41" customFormat="false" ht="16" hidden="false" customHeight="false" outlineLevel="0" collapsed="false">
      <c r="A41" s="88" t="s">
        <v>587</v>
      </c>
      <c r="B41" s="0" t="n">
        <v>135</v>
      </c>
      <c r="C41" s="76" t="n">
        <v>151.04</v>
      </c>
      <c r="D41" s="77" t="n">
        <v>0.8938</v>
      </c>
      <c r="E41" s="46" t="n">
        <f aca="false">10%*M41+13%</f>
        <v>0.219999701333333</v>
      </c>
      <c r="F41" s="24" t="n">
        <f aca="false">IF(G41="",($F$1*C41-B41)/B41,H41/B41)</f>
        <v>-0.0462103703703705</v>
      </c>
      <c r="G41" s="3"/>
      <c r="H41" s="78" t="n">
        <f aca="false">IF(G41="",$F$1*C41-B41,G41-B41)</f>
        <v>-6.23840000000001</v>
      </c>
      <c r="I41" s="0" t="s">
        <v>95</v>
      </c>
      <c r="J41" s="58" t="s">
        <v>836</v>
      </c>
      <c r="K41" s="76" t="n">
        <f aca="false">D41*C41</f>
        <v>134.999552</v>
      </c>
      <c r="L41" s="76" t="n">
        <f aca="false">K41-B41</f>
        <v>-0.000448000000005777</v>
      </c>
      <c r="M41" s="46" t="n">
        <f aca="false">K41/150</f>
        <v>0.899997013333333</v>
      </c>
      <c r="N41" s="51" t="n">
        <f aca="false">N40+C41-P41</f>
        <v>7712.33</v>
      </c>
      <c r="O41" s="76" t="n">
        <f aca="false">N41*D41</f>
        <v>6893.280554</v>
      </c>
      <c r="P41" s="76"/>
      <c r="Q41" s="91"/>
      <c r="R41" s="51" t="n">
        <f aca="false">Q41+R40</f>
        <v>517.3</v>
      </c>
      <c r="S41" s="51" t="n">
        <f aca="false">O41+R41</f>
        <v>7410.580554</v>
      </c>
      <c r="T41" s="0" t="n">
        <f aca="false">T40+B41</f>
        <v>6440</v>
      </c>
      <c r="U41" s="51" t="n">
        <f aca="false">S41-T41</f>
        <v>970.580554000002</v>
      </c>
      <c r="V41" s="54" t="n">
        <f aca="false">S41/T41-1</f>
        <v>0.150711266149069</v>
      </c>
      <c r="W41" s="54" t="n">
        <f aca="false">O41/(T41-R41)-1</f>
        <v>0.163874677765209</v>
      </c>
      <c r="X41" s="46" t="n">
        <f aca="false">R41/S41</f>
        <v>0.0698055970420263</v>
      </c>
    </row>
    <row r="42" customFormat="false" ht="16" hidden="false" customHeight="false" outlineLevel="0" collapsed="false">
      <c r="A42" s="88" t="s">
        <v>588</v>
      </c>
      <c r="B42" s="0" t="n">
        <v>135</v>
      </c>
      <c r="C42" s="76" t="n">
        <v>147.35</v>
      </c>
      <c r="D42" s="77" t="n">
        <v>0.9162</v>
      </c>
      <c r="E42" s="46" t="n">
        <f aca="false">10%*M42+13%</f>
        <v>0.22000138</v>
      </c>
      <c r="F42" s="24" t="n">
        <f aca="false">IF(G42="",($F$1*C42-B42)/B42,H42/B42)</f>
        <v>-0.069512037037037</v>
      </c>
      <c r="G42" s="3"/>
      <c r="H42" s="78" t="n">
        <f aca="false">IF(G42="",$F$1*C42-B42,G42-B42)</f>
        <v>-9.384125</v>
      </c>
      <c r="I42" s="0" t="s">
        <v>95</v>
      </c>
      <c r="J42" s="58" t="s">
        <v>837</v>
      </c>
      <c r="K42" s="76" t="n">
        <f aca="false">D42*C42</f>
        <v>135.00207</v>
      </c>
      <c r="L42" s="76" t="n">
        <f aca="false">K42-B42</f>
        <v>0.00207000000000335</v>
      </c>
      <c r="M42" s="46" t="n">
        <f aca="false">K42/150</f>
        <v>0.9000138</v>
      </c>
      <c r="N42" s="51" t="n">
        <f aca="false">N41+C42-P42</f>
        <v>7242.25</v>
      </c>
      <c r="O42" s="76" t="n">
        <f aca="false">N42*D42</f>
        <v>6635.34945</v>
      </c>
      <c r="P42" s="76" t="n">
        <v>617.43</v>
      </c>
      <c r="Q42" s="91" t="n">
        <v>565.69</v>
      </c>
      <c r="R42" s="51" t="n">
        <f aca="false">Q42+R41</f>
        <v>1082.99</v>
      </c>
      <c r="S42" s="51" t="n">
        <f aca="false">O42+R42</f>
        <v>7718.33945</v>
      </c>
      <c r="T42" s="0" t="n">
        <f aca="false">T41+B42</f>
        <v>6575</v>
      </c>
      <c r="U42" s="51" t="n">
        <f aca="false">S42-T42</f>
        <v>1143.33945</v>
      </c>
      <c r="V42" s="54" t="n">
        <f aca="false">S42/T42-1</f>
        <v>0.173891931558936</v>
      </c>
      <c r="W42" s="54" t="n">
        <f aca="false">O42/(T42-R42)-1</f>
        <v>0.208182332151617</v>
      </c>
      <c r="X42" s="46" t="n">
        <f aca="false">R42/S42</f>
        <v>0.140313859867876</v>
      </c>
    </row>
    <row r="43" customFormat="false" ht="16" hidden="false" customHeight="false" outlineLevel="0" collapsed="false">
      <c r="A43" s="92" t="s">
        <v>589</v>
      </c>
      <c r="B43" s="0" t="n">
        <v>135</v>
      </c>
      <c r="C43" s="76" t="n">
        <v>144.97</v>
      </c>
      <c r="D43" s="77" t="n">
        <v>0.9312</v>
      </c>
      <c r="E43" s="46" t="n">
        <f aca="false">10%*M43+13%</f>
        <v>0.219997376</v>
      </c>
      <c r="F43" s="24" t="n">
        <f aca="false">IF(G43="",($F$1*C43-B43)/B43,H43/B43)</f>
        <v>-0.0845412962962962</v>
      </c>
      <c r="G43" s="3"/>
      <c r="H43" s="78" t="n">
        <f aca="false">IF(G43="",$F$1*C43-B43,G43-B43)</f>
        <v>-11.413075</v>
      </c>
      <c r="I43" s="0" t="s">
        <v>95</v>
      </c>
      <c r="J43" s="58" t="s">
        <v>838</v>
      </c>
      <c r="K43" s="76" t="n">
        <f aca="false">D43*C43</f>
        <v>134.996064</v>
      </c>
      <c r="L43" s="76" t="n">
        <f aca="false">K43-B43</f>
        <v>-0.00393600000001015</v>
      </c>
      <c r="M43" s="46" t="n">
        <f aca="false">K43/150</f>
        <v>0.89997376</v>
      </c>
      <c r="N43" s="51" t="n">
        <f aca="false">N42+C43-P43</f>
        <v>5395.08</v>
      </c>
      <c r="O43" s="76" t="n">
        <f aca="false">N43*D43</f>
        <v>5023.898496</v>
      </c>
      <c r="P43" s="76" t="n">
        <v>1992.14</v>
      </c>
      <c r="Q43" s="91" t="n">
        <v>1855.08</v>
      </c>
      <c r="R43" s="51" t="n">
        <f aca="false">Q43+R42</f>
        <v>2938.07</v>
      </c>
      <c r="S43" s="51" t="n">
        <f aca="false">O43+R43</f>
        <v>7961.968496</v>
      </c>
      <c r="T43" s="0" t="n">
        <f aca="false">T42+B43</f>
        <v>6710</v>
      </c>
      <c r="U43" s="51" t="n">
        <f aca="false">S43-T43</f>
        <v>1251.968496</v>
      </c>
      <c r="V43" s="54" t="n">
        <f aca="false">S43/T43-1</f>
        <v>0.186582488226528</v>
      </c>
      <c r="W43" s="54" t="n">
        <f aca="false">O43/(T43-R43)-1</f>
        <v>0.331917213734083</v>
      </c>
      <c r="X43" s="46" t="n">
        <f aca="false">R43/S43</f>
        <v>0.369013014994477</v>
      </c>
    </row>
    <row r="44" customFormat="false" ht="16" hidden="false" customHeight="false" outlineLevel="0" collapsed="false">
      <c r="A44" s="92" t="s">
        <v>590</v>
      </c>
      <c r="B44" s="0" t="n">
        <v>135</v>
      </c>
      <c r="C44" s="76" t="n">
        <v>143.21</v>
      </c>
      <c r="D44" s="77" t="n">
        <v>0.9427</v>
      </c>
      <c r="E44" s="46" t="n">
        <f aca="false">10%*M44+13%</f>
        <v>0.220002711333333</v>
      </c>
      <c r="F44" s="24" t="n">
        <f aca="false">IF(G44="",($F$1*C44-B44)/B44,H44/B44)</f>
        <v>-0.0956553703703703</v>
      </c>
      <c r="G44" s="3"/>
      <c r="H44" s="78" t="n">
        <f aca="false">IF(G44="",$F$1*C44-B44,G44-B44)</f>
        <v>-12.913475</v>
      </c>
      <c r="I44" s="0" t="s">
        <v>95</v>
      </c>
      <c r="J44" s="58" t="s">
        <v>839</v>
      </c>
      <c r="K44" s="76" t="n">
        <f aca="false">D44*C44</f>
        <v>135.004067</v>
      </c>
      <c r="L44" s="76" t="n">
        <f aca="false">K44-B44</f>
        <v>0.00406700000002047</v>
      </c>
      <c r="M44" s="46" t="n">
        <f aca="false">K44/150</f>
        <v>0.900027113333334</v>
      </c>
      <c r="N44" s="51" t="n">
        <f aca="false">N43+C44-P44</f>
        <v>4398.51</v>
      </c>
      <c r="O44" s="76" t="n">
        <f aca="false">N44*D44</f>
        <v>4146.475377</v>
      </c>
      <c r="P44" s="76" t="n">
        <v>1139.78</v>
      </c>
      <c r="Q44" s="91" t="n">
        <v>1074.47</v>
      </c>
      <c r="R44" s="51" t="n">
        <f aca="false">Q44+R43</f>
        <v>4012.54</v>
      </c>
      <c r="S44" s="51" t="n">
        <f aca="false">O44+R44</f>
        <v>8159.015377</v>
      </c>
      <c r="T44" s="0" t="n">
        <f aca="false">T43+B44</f>
        <v>6845</v>
      </c>
      <c r="U44" s="51" t="n">
        <f aca="false">S44-T44</f>
        <v>1314.015377</v>
      </c>
      <c r="V44" s="54" t="n">
        <f aca="false">S44/T44-1</f>
        <v>0.191967184368152</v>
      </c>
      <c r="W44" s="54" t="n">
        <f aca="false">O44/(T44-R44)-1</f>
        <v>0.463913127458111</v>
      </c>
      <c r="X44" s="46" t="n">
        <f aca="false">R44/S44</f>
        <v>0.491792185036349</v>
      </c>
    </row>
    <row r="45" customFormat="false" ht="16" hidden="false" customHeight="false" outlineLevel="0" collapsed="false">
      <c r="A45" s="92" t="s">
        <v>591</v>
      </c>
      <c r="B45" s="0" t="n">
        <v>135</v>
      </c>
      <c r="C45" s="76" t="n">
        <v>148.3</v>
      </c>
      <c r="D45" s="77" t="n">
        <v>0.9103</v>
      </c>
      <c r="E45" s="46" t="n">
        <f aca="false">10%*M45+13%</f>
        <v>0.219998326666667</v>
      </c>
      <c r="F45" s="24" t="n">
        <f aca="false">IF(G45="",($F$1*C45-B45)/B45,H45/B45)</f>
        <v>-0.0635129629629628</v>
      </c>
      <c r="G45" s="3"/>
      <c r="H45" s="78" t="n">
        <f aca="false">IF(G45="",$F$1*C45-B45,G45-B45)</f>
        <v>-8.57424999999998</v>
      </c>
      <c r="I45" s="0" t="s">
        <v>95</v>
      </c>
      <c r="J45" s="58" t="s">
        <v>840</v>
      </c>
      <c r="K45" s="76" t="n">
        <f aca="false">D45*C45</f>
        <v>134.99749</v>
      </c>
      <c r="L45" s="76" t="n">
        <f aca="false">K45-B45</f>
        <v>-0.0025100000000009</v>
      </c>
      <c r="M45" s="46" t="n">
        <f aca="false">K45/150</f>
        <v>0.899983266666667</v>
      </c>
      <c r="N45" s="51" t="n">
        <f aca="false">N44+C45-P45</f>
        <v>4546.81</v>
      </c>
      <c r="O45" s="76" t="n">
        <f aca="false">N45*D45</f>
        <v>4138.961143</v>
      </c>
      <c r="P45" s="76"/>
      <c r="Q45" s="91"/>
      <c r="R45" s="51" t="n">
        <f aca="false">Q45+R44</f>
        <v>4012.54</v>
      </c>
      <c r="S45" s="51" t="n">
        <f aca="false">O45+R45</f>
        <v>8151.501143</v>
      </c>
      <c r="T45" s="0" t="n">
        <f aca="false">T44+B45</f>
        <v>6980</v>
      </c>
      <c r="U45" s="51" t="n">
        <f aca="false">S45-T45</f>
        <v>1171.501143</v>
      </c>
      <c r="V45" s="54" t="n">
        <f aca="false">S45/T45-1</f>
        <v>0.167836839971347</v>
      </c>
      <c r="W45" s="54" t="n">
        <f aca="false">O45/(T45-R45)-1</f>
        <v>0.394782454691892</v>
      </c>
      <c r="X45" s="46" t="n">
        <f aca="false">R45/S45</f>
        <v>0.492245529947048</v>
      </c>
    </row>
    <row r="46" customFormat="false" ht="16" hidden="false" customHeight="false" outlineLevel="0" collapsed="false">
      <c r="A46" s="92" t="s">
        <v>592</v>
      </c>
      <c r="B46" s="0" t="n">
        <v>135</v>
      </c>
      <c r="C46" s="76" t="n">
        <v>143.05</v>
      </c>
      <c r="D46" s="77" t="n">
        <v>0.9437</v>
      </c>
      <c r="E46" s="46" t="n">
        <f aca="false">10%*M46+13%</f>
        <v>0.219997523333333</v>
      </c>
      <c r="F46" s="24" t="n">
        <f aca="false">IF(G46="",($F$1*C46-B46)/B46,H46/B46)</f>
        <v>-0.0966657407407406</v>
      </c>
      <c r="G46" s="3"/>
      <c r="H46" s="78" t="n">
        <f aca="false">IF(G46="",$F$1*C46-B46,G46-B46)</f>
        <v>-13.049875</v>
      </c>
      <c r="I46" s="0" t="s">
        <v>95</v>
      </c>
      <c r="J46" s="58" t="s">
        <v>841</v>
      </c>
      <c r="K46" s="76" t="n">
        <f aca="false">D46*C46</f>
        <v>134.996285</v>
      </c>
      <c r="L46" s="76" t="n">
        <f aca="false">K46-B46</f>
        <v>-0.00371499999997127</v>
      </c>
      <c r="M46" s="46" t="n">
        <f aca="false">K46/150</f>
        <v>0.899975233333334</v>
      </c>
      <c r="N46" s="51" t="n">
        <f aca="false">N45+C46-P46</f>
        <v>4689.86</v>
      </c>
      <c r="O46" s="76" t="n">
        <f aca="false">N46*D46</f>
        <v>4425.820882</v>
      </c>
      <c r="P46" s="76"/>
      <c r="Q46" s="91"/>
      <c r="R46" s="51" t="n">
        <f aca="false">Q46+R45</f>
        <v>4012.54</v>
      </c>
      <c r="S46" s="51" t="n">
        <f aca="false">O46+R46</f>
        <v>8438.360882</v>
      </c>
      <c r="T46" s="0" t="n">
        <f aca="false">T45+B46</f>
        <v>7115</v>
      </c>
      <c r="U46" s="51" t="n">
        <f aca="false">S46-T46</f>
        <v>1323.360882</v>
      </c>
      <c r="V46" s="54" t="n">
        <f aca="false">S46/T46-1</f>
        <v>0.185995907519326</v>
      </c>
      <c r="W46" s="54" t="n">
        <f aca="false">O46/(T46-R46)-1</f>
        <v>0.426552117352038</v>
      </c>
      <c r="X46" s="46" t="n">
        <f aca="false">R46/S46</f>
        <v>0.475511779611039</v>
      </c>
    </row>
    <row r="47" customFormat="false" ht="16" hidden="false" customHeight="false" outlineLevel="0" collapsed="false">
      <c r="A47" s="92" t="s">
        <v>593</v>
      </c>
      <c r="B47" s="0" t="n">
        <v>135</v>
      </c>
      <c r="C47" s="76" t="n">
        <v>140.77</v>
      </c>
      <c r="D47" s="77" t="n">
        <v>0.959</v>
      </c>
      <c r="E47" s="46" t="n">
        <f aca="false">10%*M47+13%</f>
        <v>0.219998953333333</v>
      </c>
      <c r="F47" s="24" t="n">
        <f aca="false">IF(G47="",($F$1*C47-B47)/B47,H47/B47)</f>
        <v>-0.111063518518518</v>
      </c>
      <c r="G47" s="3"/>
      <c r="H47" s="78" t="n">
        <f aca="false">IF(G47="",$F$1*C47-B47,G47-B47)</f>
        <v>-14.993575</v>
      </c>
      <c r="I47" s="0" t="s">
        <v>95</v>
      </c>
      <c r="J47" s="58" t="s">
        <v>842</v>
      </c>
      <c r="K47" s="76" t="n">
        <f aca="false">D47*C47</f>
        <v>134.99843</v>
      </c>
      <c r="L47" s="76" t="n">
        <f aca="false">K47-B47</f>
        <v>-0.00156999999998675</v>
      </c>
      <c r="M47" s="46" t="n">
        <f aca="false">K47/150</f>
        <v>0.899989533333333</v>
      </c>
      <c r="N47" s="51" t="n">
        <f aca="false">N46+C47-P47</f>
        <v>4830.63</v>
      </c>
      <c r="O47" s="76" t="n">
        <f aca="false">N47*D47</f>
        <v>4632.57417</v>
      </c>
      <c r="P47" s="76"/>
      <c r="Q47" s="91"/>
      <c r="R47" s="51" t="n">
        <f aca="false">Q47+R46</f>
        <v>4012.54</v>
      </c>
      <c r="S47" s="51" t="n">
        <f aca="false">O47+R47</f>
        <v>8645.11417000001</v>
      </c>
      <c r="T47" s="0" t="n">
        <f aca="false">T46+B47</f>
        <v>7250</v>
      </c>
      <c r="U47" s="51" t="n">
        <f aca="false">S47-T47</f>
        <v>1395.11417</v>
      </c>
      <c r="V47" s="54" t="n">
        <f aca="false">S47/T47-1</f>
        <v>0.192429540689656</v>
      </c>
      <c r="W47" s="54" t="n">
        <f aca="false">O47/(T47-R47)-1</f>
        <v>0.430928619967506</v>
      </c>
      <c r="X47" s="46" t="n">
        <f aca="false">R47/S47</f>
        <v>0.464139619338306</v>
      </c>
    </row>
    <row r="48" customFormat="false" ht="16" hidden="false" customHeight="false" outlineLevel="0" collapsed="false">
      <c r="A48" s="92" t="s">
        <v>594</v>
      </c>
      <c r="B48" s="0" t="n">
        <v>135</v>
      </c>
      <c r="C48" s="76" t="n">
        <v>143.89</v>
      </c>
      <c r="D48" s="77" t="n">
        <v>0.9382</v>
      </c>
      <c r="E48" s="46" t="n">
        <f aca="false">10%*M48+13%</f>
        <v>0.219998398666667</v>
      </c>
      <c r="F48" s="24" t="n">
        <f aca="false">IF(G48="",($F$1*C48-B48)/B48,H48/B48)</f>
        <v>-0.0913612962962963</v>
      </c>
      <c r="G48" s="3"/>
      <c r="H48" s="78" t="n">
        <f aca="false">IF(G48="",$F$1*C48-B48,G48-B48)</f>
        <v>-12.333775</v>
      </c>
      <c r="I48" s="0" t="s">
        <v>95</v>
      </c>
      <c r="J48" s="58" t="s">
        <v>843</v>
      </c>
      <c r="K48" s="76" t="n">
        <f aca="false">D48*C48</f>
        <v>134.997598</v>
      </c>
      <c r="L48" s="76" t="n">
        <f aca="false">K48-B48</f>
        <v>-0.00240200000001778</v>
      </c>
      <c r="M48" s="46" t="n">
        <f aca="false">K48/150</f>
        <v>0.899983986666667</v>
      </c>
      <c r="N48" s="51" t="n">
        <f aca="false">N47+C48-P48</f>
        <v>4974.52</v>
      </c>
      <c r="O48" s="76" t="n">
        <f aca="false">N48*D48</f>
        <v>4667.094664</v>
      </c>
      <c r="P48" s="76"/>
      <c r="Q48" s="91"/>
      <c r="R48" s="51" t="n">
        <f aca="false">Q48+R47</f>
        <v>4012.54</v>
      </c>
      <c r="S48" s="51" t="n">
        <f aca="false">O48+R48</f>
        <v>8679.634664</v>
      </c>
      <c r="T48" s="0" t="n">
        <f aca="false">T47+B48</f>
        <v>7385</v>
      </c>
      <c r="U48" s="51" t="n">
        <f aca="false">S48-T48</f>
        <v>1294.634664</v>
      </c>
      <c r="V48" s="54" t="n">
        <f aca="false">S48/T48-1</f>
        <v>0.175305980230197</v>
      </c>
      <c r="W48" s="54" t="n">
        <f aca="false">O48/(T48-R48)-1</f>
        <v>0.383884364529158</v>
      </c>
      <c r="X48" s="46" t="n">
        <f aca="false">R48/S48</f>
        <v>0.462293651211216</v>
      </c>
    </row>
    <row r="49" customFormat="false" ht="16" hidden="false" customHeight="false" outlineLevel="0" collapsed="false">
      <c r="A49" s="92" t="s">
        <v>595</v>
      </c>
      <c r="B49" s="0" t="n">
        <v>135</v>
      </c>
      <c r="C49" s="76" t="n">
        <v>147.12</v>
      </c>
      <c r="D49" s="77" t="n">
        <v>0.9176</v>
      </c>
      <c r="E49" s="46" t="n">
        <f aca="false">10%*M49+13%</f>
        <v>0.219998208</v>
      </c>
      <c r="F49" s="24" t="n">
        <f aca="false">IF(G49="",($F$1*C49-B49)/B49,H49/B49)</f>
        <v>-0.0709644444444444</v>
      </c>
      <c r="G49" s="3"/>
      <c r="H49" s="78" t="n">
        <f aca="false">IF(G49="",$F$1*C49-B49,G49-B49)</f>
        <v>-9.58019999999999</v>
      </c>
      <c r="I49" s="0" t="s">
        <v>95</v>
      </c>
      <c r="J49" s="58" t="s">
        <v>844</v>
      </c>
      <c r="K49" s="76" t="n">
        <f aca="false">D49*C49</f>
        <v>134.997312</v>
      </c>
      <c r="L49" s="76" t="n">
        <f aca="false">K49-B49</f>
        <v>-0.00268799999997782</v>
      </c>
      <c r="M49" s="46" t="n">
        <f aca="false">K49/150</f>
        <v>0.89998208</v>
      </c>
      <c r="N49" s="51" t="n">
        <f aca="false">N48+C49-P49</f>
        <v>5121.64</v>
      </c>
      <c r="O49" s="76" t="n">
        <f aca="false">N49*D49</f>
        <v>4699.616864</v>
      </c>
      <c r="P49" s="76"/>
      <c r="Q49" s="91"/>
      <c r="R49" s="51" t="n">
        <f aca="false">Q49+R48</f>
        <v>4012.54</v>
      </c>
      <c r="S49" s="51" t="n">
        <f aca="false">O49+R49</f>
        <v>8712.156864</v>
      </c>
      <c r="T49" s="0" t="n">
        <f aca="false">T48+B49</f>
        <v>7520</v>
      </c>
      <c r="U49" s="51" t="n">
        <f aca="false">S49-T49</f>
        <v>1192.156864</v>
      </c>
      <c r="V49" s="54" t="n">
        <f aca="false">S49/T49-1</f>
        <v>0.158531497872341</v>
      </c>
      <c r="W49" s="54" t="n">
        <f aca="false">O49/(T49-R49)-1</f>
        <v>0.339891791780948</v>
      </c>
      <c r="X49" s="46" t="n">
        <f aca="false">R49/S49</f>
        <v>0.460567923952385</v>
      </c>
    </row>
    <row r="50" customFormat="false" ht="16" hidden="false" customHeight="false" outlineLevel="0" collapsed="false">
      <c r="A50" s="92" t="s">
        <v>596</v>
      </c>
      <c r="B50" s="0" t="n">
        <v>135</v>
      </c>
      <c r="C50" s="76" t="n">
        <v>145.58</v>
      </c>
      <c r="D50" s="77" t="n">
        <v>0.9273</v>
      </c>
      <c r="E50" s="46" t="n">
        <f aca="false">10%*M50+13%</f>
        <v>0.219997556</v>
      </c>
      <c r="F50" s="24" t="n">
        <f aca="false">IF(G50="",($F$1*C50-B50)/B50,H50/B50)</f>
        <v>-0.0806892592592592</v>
      </c>
      <c r="G50" s="3"/>
      <c r="H50" s="78" t="n">
        <f aca="false">IF(G50="",$F$1*C50-B50,G50-B50)</f>
        <v>-10.89305</v>
      </c>
      <c r="I50" s="0" t="s">
        <v>95</v>
      </c>
      <c r="J50" s="58" t="s">
        <v>845</v>
      </c>
      <c r="K50" s="76" t="n">
        <f aca="false">D50*C50</f>
        <v>134.996334</v>
      </c>
      <c r="L50" s="76" t="n">
        <f aca="false">K50-B50</f>
        <v>-0.0036659999999813</v>
      </c>
      <c r="M50" s="46" t="n">
        <f aca="false">K50/150</f>
        <v>0.89997556</v>
      </c>
      <c r="N50" s="51" t="n">
        <f aca="false">N49+C50-P50</f>
        <v>5267.22</v>
      </c>
      <c r="O50" s="76" t="n">
        <f aca="false">N50*D50</f>
        <v>4884.293106</v>
      </c>
      <c r="P50" s="76"/>
      <c r="Q50" s="91"/>
      <c r="R50" s="51" t="n">
        <f aca="false">Q50+R49</f>
        <v>4012.54</v>
      </c>
      <c r="S50" s="51" t="n">
        <f aca="false">O50+R50</f>
        <v>8896.833106</v>
      </c>
      <c r="T50" s="0" t="n">
        <f aca="false">T49+B50</f>
        <v>7655</v>
      </c>
      <c r="U50" s="51" t="n">
        <f aca="false">S50-T50</f>
        <v>1241.833106</v>
      </c>
      <c r="V50" s="54" t="n">
        <f aca="false">S50/T50-1</f>
        <v>0.162225095493142</v>
      </c>
      <c r="W50" s="54" t="n">
        <f aca="false">O50/(T50-R50)-1</f>
        <v>0.340932530762178</v>
      </c>
      <c r="X50" s="46" t="n">
        <f aca="false">R50/S50</f>
        <v>0.451007673426396</v>
      </c>
    </row>
    <row r="51" customFormat="false" ht="16" hidden="false" customHeight="false" outlineLevel="0" collapsed="false">
      <c r="A51" s="92" t="s">
        <v>597</v>
      </c>
      <c r="B51" s="0" t="n">
        <v>135</v>
      </c>
      <c r="C51" s="76" t="n">
        <v>142.02</v>
      </c>
      <c r="D51" s="77" t="n">
        <v>0.9506</v>
      </c>
      <c r="E51" s="46" t="n">
        <f aca="false">10%*M51+13%</f>
        <v>0.220002808</v>
      </c>
      <c r="F51" s="24" t="n">
        <f aca="false">IF(G51="",($F$1*C51-B51)/B51,H51/B51)</f>
        <v>-0.10317</v>
      </c>
      <c r="G51" s="3"/>
      <c r="H51" s="78" t="n">
        <f aca="false">IF(G51="",$F$1*C51-B51,G51-B51)</f>
        <v>-13.92795</v>
      </c>
      <c r="I51" s="0" t="s">
        <v>95</v>
      </c>
      <c r="J51" s="58" t="s">
        <v>846</v>
      </c>
      <c r="K51" s="76" t="n">
        <f aca="false">D51*C51</f>
        <v>135.004212</v>
      </c>
      <c r="L51" s="76" t="n">
        <f aca="false">K51-B51</f>
        <v>0.00421200000002386</v>
      </c>
      <c r="M51" s="46" t="n">
        <f aca="false">K51/150</f>
        <v>0.90002808</v>
      </c>
      <c r="N51" s="51" t="n">
        <f aca="false">N50+C51-P51</f>
        <v>5409.24</v>
      </c>
      <c r="O51" s="76" t="n">
        <f aca="false">N51*D51</f>
        <v>5142.023544</v>
      </c>
      <c r="P51" s="76"/>
      <c r="Q51" s="91"/>
      <c r="R51" s="51" t="n">
        <f aca="false">Q51+R50</f>
        <v>4012.54</v>
      </c>
      <c r="S51" s="51" t="n">
        <f aca="false">O51+R51</f>
        <v>9154.563544</v>
      </c>
      <c r="T51" s="0" t="n">
        <f aca="false">T50+B51</f>
        <v>7790</v>
      </c>
      <c r="U51" s="51" t="n">
        <f aca="false">S51-T51</f>
        <v>1364.563544</v>
      </c>
      <c r="V51" s="54" t="n">
        <f aca="false">S51/T51-1</f>
        <v>0.175168619255456</v>
      </c>
      <c r="W51" s="54" t="n">
        <f aca="false">O51/(T51-R51)-1</f>
        <v>0.361238383464022</v>
      </c>
      <c r="X51" s="46" t="n">
        <f aca="false">R51/S51</f>
        <v>0.438310355345107</v>
      </c>
    </row>
    <row r="52" customFormat="false" ht="16" hidden="false" customHeight="false" outlineLevel="0" collapsed="false">
      <c r="A52" s="92" t="s">
        <v>598</v>
      </c>
      <c r="B52" s="0" t="n">
        <v>135</v>
      </c>
      <c r="C52" s="76" t="n">
        <v>141.51</v>
      </c>
      <c r="D52" s="77" t="n">
        <v>0.954</v>
      </c>
      <c r="E52" s="46" t="n">
        <f aca="false">10%*M52+13%</f>
        <v>0.22000036</v>
      </c>
      <c r="F52" s="24" t="n">
        <f aca="false">IF(G52="",($F$1*C52-B52)/B52,H52/B52)</f>
        <v>-0.106390555555556</v>
      </c>
      <c r="G52" s="3"/>
      <c r="H52" s="78" t="n">
        <f aca="false">IF(G52="",$F$1*C52-B52,G52-B52)</f>
        <v>-14.362725</v>
      </c>
      <c r="I52" s="0" t="s">
        <v>95</v>
      </c>
      <c r="J52" s="58" t="s">
        <v>847</v>
      </c>
      <c r="K52" s="76" t="n">
        <f aca="false">D52*C52</f>
        <v>135.00054</v>
      </c>
      <c r="L52" s="76" t="n">
        <f aca="false">K52-B52</f>
        <v>0.000540000000000873</v>
      </c>
      <c r="M52" s="46" t="n">
        <f aca="false">K52/150</f>
        <v>0.9000036</v>
      </c>
      <c r="N52" s="51" t="n">
        <f aca="false">N51+C52-P52</f>
        <v>5245.96</v>
      </c>
      <c r="O52" s="76" t="n">
        <f aca="false">N52*D52</f>
        <v>5004.64584</v>
      </c>
      <c r="P52" s="76" t="n">
        <v>304.79</v>
      </c>
      <c r="Q52" s="91" t="n">
        <v>290.77</v>
      </c>
      <c r="R52" s="51" t="n">
        <f aca="false">Q52+R51</f>
        <v>4303.31</v>
      </c>
      <c r="S52" s="51" t="n">
        <f aca="false">O52+R52</f>
        <v>9307.95584</v>
      </c>
      <c r="T52" s="0" t="n">
        <f aca="false">T51+B52</f>
        <v>7925</v>
      </c>
      <c r="U52" s="51" t="n">
        <f aca="false">S52-T52</f>
        <v>1382.95584</v>
      </c>
      <c r="V52" s="54" t="n">
        <f aca="false">S52/T52-1</f>
        <v>0.174505468769716</v>
      </c>
      <c r="W52" s="54" t="n">
        <f aca="false">O52/(T52-R52)-1</f>
        <v>0.381853731269105</v>
      </c>
      <c r="X52" s="46" t="n">
        <f aca="false">R52/S52</f>
        <v>0.462326000893446</v>
      </c>
    </row>
    <row r="53" customFormat="false" ht="16" hidden="false" customHeight="false" outlineLevel="0" collapsed="false">
      <c r="A53" s="92" t="s">
        <v>599</v>
      </c>
      <c r="B53" s="0" t="n">
        <v>135</v>
      </c>
      <c r="C53" s="76" t="n">
        <v>141.7</v>
      </c>
      <c r="D53" s="77" t="n">
        <v>0.9527</v>
      </c>
      <c r="E53" s="46" t="n">
        <f aca="false">10%*M53+13%</f>
        <v>0.219998393333333</v>
      </c>
      <c r="F53" s="24" t="n">
        <f aca="false">IF(G53="",($F$1*C53-B53)/B53,H53/B53)</f>
        <v>-0.105190740740741</v>
      </c>
      <c r="G53" s="3"/>
      <c r="H53" s="78" t="n">
        <f aca="false">IF(G53="",$F$1*C53-B53,G53-B53)</f>
        <v>-14.20075</v>
      </c>
      <c r="I53" s="0" t="s">
        <v>95</v>
      </c>
      <c r="J53" s="58" t="s">
        <v>848</v>
      </c>
      <c r="K53" s="76" t="n">
        <f aca="false">D53*C53</f>
        <v>134.99759</v>
      </c>
      <c r="L53" s="76" t="n">
        <f aca="false">K53-B53</f>
        <v>-0.00240999999996916</v>
      </c>
      <c r="M53" s="46" t="n">
        <f aca="false">K53/150</f>
        <v>0.899983933333333</v>
      </c>
      <c r="N53" s="51" t="n">
        <f aca="false">N52+C53-P53</f>
        <v>5387.66</v>
      </c>
      <c r="O53" s="76" t="n">
        <f aca="false">N53*D53</f>
        <v>5132.82368200001</v>
      </c>
      <c r="P53" s="76"/>
      <c r="Q53" s="91"/>
      <c r="R53" s="51" t="n">
        <f aca="false">Q53+R52</f>
        <v>4303.31</v>
      </c>
      <c r="S53" s="51" t="n">
        <f aca="false">O53+R53</f>
        <v>9436.133682</v>
      </c>
      <c r="T53" s="0" t="n">
        <f aca="false">T52+B53</f>
        <v>8060</v>
      </c>
      <c r="U53" s="51" t="n">
        <f aca="false">S53-T53</f>
        <v>1376.133682</v>
      </c>
      <c r="V53" s="54" t="n">
        <f aca="false">S53/T53-1</f>
        <v>0.170736188833747</v>
      </c>
      <c r="W53" s="54" t="n">
        <f aca="false">O53/(T53-R53)-1</f>
        <v>0.366315475059162</v>
      </c>
      <c r="X53" s="46" t="n">
        <f aca="false">R53/S53</f>
        <v>0.456045891783923</v>
      </c>
    </row>
    <row r="54" customFormat="false" ht="16" hidden="false" customHeight="false" outlineLevel="0" collapsed="false">
      <c r="A54" s="92" t="s">
        <v>600</v>
      </c>
      <c r="B54" s="0" t="n">
        <v>135</v>
      </c>
      <c r="C54" s="76" t="n">
        <v>139.88</v>
      </c>
      <c r="D54" s="77" t="n">
        <v>0.9651</v>
      </c>
      <c r="E54" s="46" t="n">
        <f aca="false">10%*M54+13%</f>
        <v>0.219998792</v>
      </c>
      <c r="F54" s="24" t="n">
        <f aca="false">IF(G54="",($F$1*C54-B54)/B54,H54/B54)</f>
        <v>-0.116683703703704</v>
      </c>
      <c r="G54" s="3"/>
      <c r="H54" s="78" t="n">
        <f aca="false">IF(G54="",$F$1*C54-B54,G54-B54)</f>
        <v>-15.7523</v>
      </c>
      <c r="I54" s="0" t="s">
        <v>95</v>
      </c>
      <c r="J54" s="58" t="s">
        <v>849</v>
      </c>
      <c r="K54" s="76" t="n">
        <f aca="false">D54*C54</f>
        <v>134.998188</v>
      </c>
      <c r="L54" s="76" t="n">
        <f aca="false">K54-B54</f>
        <v>-0.00181200000000104</v>
      </c>
      <c r="M54" s="46" t="n">
        <f aca="false">K54/150</f>
        <v>0.89998792</v>
      </c>
      <c r="N54" s="51" t="n">
        <f aca="false">N53+C54-P54</f>
        <v>5007.75</v>
      </c>
      <c r="O54" s="76" t="n">
        <f aca="false">N54*D54</f>
        <v>4832.979525</v>
      </c>
      <c r="P54" s="76" t="n">
        <v>519.79</v>
      </c>
      <c r="Q54" s="91" t="n">
        <v>501.64</v>
      </c>
      <c r="R54" s="51" t="n">
        <f aca="false">Q54+R53</f>
        <v>4804.95</v>
      </c>
      <c r="S54" s="51" t="n">
        <f aca="false">O54+R54</f>
        <v>9637.929525</v>
      </c>
      <c r="T54" s="0" t="n">
        <f aca="false">T53+B54</f>
        <v>8195</v>
      </c>
      <c r="U54" s="51" t="n">
        <f aca="false">S54-T54</f>
        <v>1442.929525</v>
      </c>
      <c r="V54" s="54" t="n">
        <f aca="false">S54/T54-1</f>
        <v>0.176074377669311</v>
      </c>
      <c r="W54" s="54" t="n">
        <f aca="false">O54/(T54-R54)-1</f>
        <v>0.42563664990192</v>
      </c>
      <c r="X54" s="46" t="n">
        <f aca="false">R54/S54</f>
        <v>0.498545874146138</v>
      </c>
    </row>
    <row r="55" customFormat="false" ht="16" hidden="false" customHeight="false" outlineLevel="0" collapsed="false">
      <c r="A55" s="92" t="s">
        <v>601</v>
      </c>
      <c r="B55" s="0" t="n">
        <v>135</v>
      </c>
      <c r="C55" s="76" t="n">
        <v>139.12</v>
      </c>
      <c r="D55" s="77" t="n">
        <v>0.9704</v>
      </c>
      <c r="E55" s="46" t="n">
        <f aca="false">10%*M55+13%</f>
        <v>0.220001365333333</v>
      </c>
      <c r="F55" s="24" t="n">
        <f aca="false">IF(G55="",($F$1*C55-B55)/B55,H55/B55)</f>
        <v>-0.121482962962963</v>
      </c>
      <c r="G55" s="3"/>
      <c r="H55" s="78" t="n">
        <f aca="false">IF(G55="",$F$1*C55-B55,G55-B55)</f>
        <v>-16.4002</v>
      </c>
      <c r="I55" s="0" t="s">
        <v>95</v>
      </c>
      <c r="J55" s="58" t="s">
        <v>850</v>
      </c>
      <c r="K55" s="76" t="n">
        <f aca="false">D55*C55</f>
        <v>135.002048</v>
      </c>
      <c r="L55" s="76" t="n">
        <f aca="false">K55-B55</f>
        <v>0.00204800000000205</v>
      </c>
      <c r="M55" s="46" t="n">
        <f aca="false">K55/150</f>
        <v>0.900013653333333</v>
      </c>
      <c r="N55" s="51" t="n">
        <f aca="false">N54+C55-P55</f>
        <v>5146.87</v>
      </c>
      <c r="O55" s="76" t="n">
        <f aca="false">N55*D55</f>
        <v>4994.522648</v>
      </c>
      <c r="P55" s="76"/>
      <c r="Q55" s="91"/>
      <c r="R55" s="51" t="n">
        <f aca="false">Q55+R54</f>
        <v>4804.95</v>
      </c>
      <c r="S55" s="51" t="n">
        <f aca="false">O55+R55</f>
        <v>9799.472648</v>
      </c>
      <c r="T55" s="0" t="n">
        <f aca="false">T54+B55</f>
        <v>8330</v>
      </c>
      <c r="U55" s="51" t="n">
        <f aca="false">S55-T55</f>
        <v>1469.472648</v>
      </c>
      <c r="V55" s="54" t="n">
        <f aca="false">S55/T55-1</f>
        <v>0.176407280672269</v>
      </c>
      <c r="W55" s="54" t="n">
        <f aca="false">O55/(T55-R55)-1</f>
        <v>0.416865760201984</v>
      </c>
      <c r="X55" s="46" t="n">
        <f aca="false">R55/S55</f>
        <v>0.490327405626328</v>
      </c>
      <c r="Y55" s="51"/>
    </row>
    <row r="56" customFormat="false" ht="16" hidden="false" customHeight="false" outlineLevel="0" collapsed="false">
      <c r="A56" s="92" t="s">
        <v>602</v>
      </c>
      <c r="B56" s="0" t="n">
        <v>135</v>
      </c>
      <c r="C56" s="76" t="n">
        <v>140.82</v>
      </c>
      <c r="D56" s="77" t="n">
        <v>0.9587</v>
      </c>
      <c r="E56" s="46" t="n">
        <f aca="false">10%*M56+13%</f>
        <v>0.220002756</v>
      </c>
      <c r="F56" s="24" t="n">
        <f aca="false">IF(G56="",($F$1*C56-B56)/B56,H56/B56)</f>
        <v>-0.110747777777778</v>
      </c>
      <c r="G56" s="3"/>
      <c r="H56" s="78" t="n">
        <f aca="false">IF(G56="",$F$1*C56-B56,G56-B56)</f>
        <v>-14.95095</v>
      </c>
      <c r="I56" s="0" t="s">
        <v>95</v>
      </c>
      <c r="J56" s="58" t="s">
        <v>851</v>
      </c>
      <c r="K56" s="76" t="n">
        <f aca="false">D56*C56</f>
        <v>135.004134</v>
      </c>
      <c r="L56" s="76" t="n">
        <f aca="false">K56-B56</f>
        <v>0.00413399999999342</v>
      </c>
      <c r="M56" s="46" t="n">
        <f aca="false">K56/150</f>
        <v>0.90002756</v>
      </c>
      <c r="N56" s="51" t="n">
        <f aca="false">N55+C56-P56</f>
        <v>5287.69</v>
      </c>
      <c r="O56" s="76" t="n">
        <f aca="false">N56*D56</f>
        <v>5069.308403</v>
      </c>
      <c r="P56" s="76"/>
      <c r="Q56" s="91"/>
      <c r="R56" s="51" t="n">
        <f aca="false">Q56+R55</f>
        <v>4804.95</v>
      </c>
      <c r="S56" s="51" t="n">
        <f aca="false">O56+R56</f>
        <v>9874.258403</v>
      </c>
      <c r="T56" s="0" t="n">
        <f aca="false">T55+B56</f>
        <v>8465</v>
      </c>
      <c r="U56" s="51" t="n">
        <f aca="false">S56-T56</f>
        <v>1409.258403</v>
      </c>
      <c r="V56" s="54" t="n">
        <f aca="false">S56/T56-1</f>
        <v>0.166480614648553</v>
      </c>
      <c r="W56" s="54" t="n">
        <f aca="false">O56/(T56-R56)-1</f>
        <v>0.385038019425965</v>
      </c>
      <c r="X56" s="46" t="n">
        <f aca="false">R56/S56</f>
        <v>0.486613759119384</v>
      </c>
    </row>
    <row r="57" customFormat="false" ht="16" hidden="false" customHeight="false" outlineLevel="0" collapsed="false">
      <c r="A57" s="92" t="s">
        <v>603</v>
      </c>
      <c r="B57" s="0" t="n">
        <v>135</v>
      </c>
      <c r="C57" s="76" t="n">
        <v>144.65</v>
      </c>
      <c r="D57" s="77" t="n">
        <v>0.9333</v>
      </c>
      <c r="E57" s="46" t="n">
        <f aca="false">10%*M57+13%</f>
        <v>0.22000123</v>
      </c>
      <c r="F57" s="24" t="n">
        <f aca="false">IF(G57="",($F$1*C57-B57)/B57,H57/B57)</f>
        <v>-0.086562037037037</v>
      </c>
      <c r="G57" s="3"/>
      <c r="H57" s="78" t="n">
        <f aca="false">IF(G57="",$F$1*C57-B57,G57-B57)</f>
        <v>-11.685875</v>
      </c>
      <c r="I57" s="0" t="s">
        <v>95</v>
      </c>
      <c r="J57" s="58" t="s">
        <v>852</v>
      </c>
      <c r="K57" s="76" t="n">
        <f aca="false">D57*C57</f>
        <v>135.001845</v>
      </c>
      <c r="L57" s="76" t="n">
        <f aca="false">K57-B57</f>
        <v>0.00184500000000298</v>
      </c>
      <c r="M57" s="46" t="n">
        <f aca="false">K57/150</f>
        <v>0.9000123</v>
      </c>
      <c r="N57" s="51" t="n">
        <f aca="false">N56+C57-P57</f>
        <v>5432.34</v>
      </c>
      <c r="O57" s="76" t="n">
        <f aca="false">N57*D57</f>
        <v>5070.002922</v>
      </c>
      <c r="P57" s="76"/>
      <c r="Q57" s="91"/>
      <c r="R57" s="51" t="n">
        <f aca="false">Q57+R56</f>
        <v>4804.95</v>
      </c>
      <c r="S57" s="51" t="n">
        <f aca="false">O57+R57</f>
        <v>9874.952922</v>
      </c>
      <c r="T57" s="0" t="n">
        <f aca="false">T56+B57</f>
        <v>8600</v>
      </c>
      <c r="U57" s="51" t="n">
        <f aca="false">S57-T57</f>
        <v>1274.952922</v>
      </c>
      <c r="V57" s="54" t="n">
        <f aca="false">S57/T57-1</f>
        <v>0.148250339767442</v>
      </c>
      <c r="W57" s="54" t="n">
        <f aca="false">O57/(T57-R57)-1</f>
        <v>0.335951547937445</v>
      </c>
      <c r="X57" s="46" t="n">
        <f aca="false">R57/S57</f>
        <v>0.486579534905452</v>
      </c>
    </row>
    <row r="58" customFormat="false" ht="16" hidden="false" customHeight="false" outlineLevel="0" collapsed="false">
      <c r="A58" s="92" t="s">
        <v>604</v>
      </c>
      <c r="B58" s="0" t="n">
        <v>135</v>
      </c>
      <c r="C58" s="76" t="n">
        <v>143.36</v>
      </c>
      <c r="D58" s="77" t="n">
        <v>0.9417</v>
      </c>
      <c r="E58" s="46" t="n">
        <f aca="false">10%*M58+13%</f>
        <v>0.220001408</v>
      </c>
      <c r="F58" s="24" t="n">
        <f aca="false">IF(G58="",($F$1*C58-B58)/B58,H58/B58)</f>
        <v>-0.0947081481481481</v>
      </c>
      <c r="G58" s="3"/>
      <c r="H58" s="78" t="n">
        <f aca="false">IF(G58="",$F$1*C58-B58,G58-B58)</f>
        <v>-12.7856</v>
      </c>
      <c r="I58" s="0" t="s">
        <v>95</v>
      </c>
      <c r="J58" s="58" t="s">
        <v>853</v>
      </c>
      <c r="K58" s="76" t="n">
        <f aca="false">D58*C58</f>
        <v>135.002112</v>
      </c>
      <c r="L58" s="76" t="n">
        <f aca="false">K58-B58</f>
        <v>0.00211200000003942</v>
      </c>
      <c r="M58" s="46" t="n">
        <f aca="false">K58/150</f>
        <v>0.90001408</v>
      </c>
      <c r="N58" s="51" t="n">
        <f aca="false">N57+C58-P58</f>
        <v>5575.7</v>
      </c>
      <c r="O58" s="76" t="n">
        <f aca="false">N58*D58</f>
        <v>5250.63669</v>
      </c>
      <c r="P58" s="76"/>
      <c r="Q58" s="91"/>
      <c r="R58" s="51" t="n">
        <f aca="false">Q58+R57</f>
        <v>4804.95</v>
      </c>
      <c r="S58" s="51" t="n">
        <f aca="false">O58+R58</f>
        <v>10055.58669</v>
      </c>
      <c r="T58" s="0" t="n">
        <f aca="false">T57+B58</f>
        <v>8735</v>
      </c>
      <c r="U58" s="51" t="n">
        <f aca="false">S58-T58</f>
        <v>1320.58669</v>
      </c>
      <c r="V58" s="54" t="n">
        <f aca="false">S58/T58-1</f>
        <v>0.151183364625072</v>
      </c>
      <c r="W58" s="54" t="n">
        <f aca="false">O58/(T58-R58)-1</f>
        <v>0.336022872482539</v>
      </c>
      <c r="X58" s="46" t="n">
        <f aca="false">R58/S58</f>
        <v>0.477838851986467</v>
      </c>
    </row>
    <row r="59" customFormat="false" ht="16" hidden="false" customHeight="false" outlineLevel="0" collapsed="false">
      <c r="A59" s="92" t="s">
        <v>605</v>
      </c>
      <c r="B59" s="0" t="n">
        <v>135</v>
      </c>
      <c r="C59" s="76" t="n">
        <v>145.29</v>
      </c>
      <c r="D59" s="77" t="n">
        <v>0.9292</v>
      </c>
      <c r="E59" s="46" t="n">
        <f aca="false">10%*M59+13%</f>
        <v>0.220002312</v>
      </c>
      <c r="F59" s="24" t="n">
        <f aca="false">IF(G59="",($F$1*C59-B59)/B59,H59/B59)</f>
        <v>-0.0825205555555556</v>
      </c>
      <c r="G59" s="3"/>
      <c r="H59" s="78" t="n">
        <f aca="false">IF(G59="",$F$1*C59-B59,G59-B59)</f>
        <v>-11.140275</v>
      </c>
      <c r="I59" s="0" t="s">
        <v>95</v>
      </c>
      <c r="J59" s="58" t="s">
        <v>854</v>
      </c>
      <c r="K59" s="76" t="n">
        <f aca="false">D59*C59</f>
        <v>135.003468</v>
      </c>
      <c r="L59" s="76" t="n">
        <f aca="false">K59-B59</f>
        <v>0.00346799999999803</v>
      </c>
      <c r="M59" s="46" t="n">
        <f aca="false">K59/150</f>
        <v>0.90002312</v>
      </c>
      <c r="N59" s="51" t="n">
        <f aca="false">N58+C59-P59</f>
        <v>5720.99</v>
      </c>
      <c r="O59" s="76" t="n">
        <f aca="false">N59*D59</f>
        <v>5315.943908</v>
      </c>
      <c r="P59" s="76"/>
      <c r="Q59" s="91"/>
      <c r="R59" s="51" t="n">
        <f aca="false">Q59+R58</f>
        <v>4804.95</v>
      </c>
      <c r="S59" s="51" t="n">
        <f aca="false">O59+R59</f>
        <v>10120.893908</v>
      </c>
      <c r="T59" s="0" t="n">
        <f aca="false">T58+B59</f>
        <v>8870</v>
      </c>
      <c r="U59" s="51" t="n">
        <f aca="false">S59-T59</f>
        <v>1250.893908</v>
      </c>
      <c r="V59" s="54" t="n">
        <f aca="false">S59/T59-1</f>
        <v>0.141025243291996</v>
      </c>
      <c r="W59" s="54" t="n">
        <f aca="false">O59/(T59-R59)-1</f>
        <v>0.307719193613855</v>
      </c>
      <c r="X59" s="46" t="n">
        <f aca="false">R59/S59</f>
        <v>0.474755495283075</v>
      </c>
    </row>
    <row r="60" customFormat="false" ht="16" hidden="false" customHeight="false" outlineLevel="0" collapsed="false">
      <c r="A60" s="92" t="s">
        <v>606</v>
      </c>
      <c r="B60" s="0" t="n">
        <v>135</v>
      </c>
      <c r="C60" s="76" t="n">
        <v>140.87</v>
      </c>
      <c r="D60" s="77" t="n">
        <v>0.9583</v>
      </c>
      <c r="E60" s="46" t="n">
        <f aca="false">10%*M60+13%</f>
        <v>0.219997147333333</v>
      </c>
      <c r="F60" s="24" t="n">
        <f aca="false">IF(G60="",($F$1*C60-B60)/B60,H60/B60)</f>
        <v>-0.110432037037037</v>
      </c>
      <c r="G60" s="3"/>
      <c r="H60" s="78" t="n">
        <f aca="false">IF(G60="",$F$1*C60-B60,G60-B60)</f>
        <v>-14.908325</v>
      </c>
      <c r="I60" s="0" t="s">
        <v>95</v>
      </c>
      <c r="J60" s="58" t="s">
        <v>855</v>
      </c>
      <c r="K60" s="76" t="n">
        <f aca="false">D60*C60</f>
        <v>134.995721</v>
      </c>
      <c r="L60" s="76" t="n">
        <f aca="false">K60-B60</f>
        <v>-0.00427899999999681</v>
      </c>
      <c r="M60" s="46" t="n">
        <f aca="false">K60/150</f>
        <v>0.899971473333333</v>
      </c>
      <c r="N60" s="51" t="n">
        <f aca="false">N59+C60-P60</f>
        <v>5861.86</v>
      </c>
      <c r="O60" s="76" t="n">
        <f aca="false">N60*D60</f>
        <v>5617.420438</v>
      </c>
      <c r="P60" s="76"/>
      <c r="Q60" s="91"/>
      <c r="R60" s="51" t="n">
        <f aca="false">Q60+R59</f>
        <v>4804.95</v>
      </c>
      <c r="S60" s="51" t="n">
        <f aca="false">O60+R60</f>
        <v>10422.370438</v>
      </c>
      <c r="T60" s="0" t="n">
        <f aca="false">T59+B60</f>
        <v>9005</v>
      </c>
      <c r="U60" s="51" t="n">
        <f aca="false">S60-T60</f>
        <v>1417.370438</v>
      </c>
      <c r="V60" s="54" t="n">
        <f aca="false">S60/T60-1</f>
        <v>0.157398160799556</v>
      </c>
      <c r="W60" s="54" t="n">
        <f aca="false">O60/(T60-R60)-1</f>
        <v>0.337465134462686</v>
      </c>
      <c r="X60" s="46" t="n">
        <f aca="false">R60/S60</f>
        <v>0.461022761432575</v>
      </c>
    </row>
    <row r="61" customFormat="false" ht="16" hidden="false" customHeight="false" outlineLevel="0" collapsed="false">
      <c r="A61" s="92" t="s">
        <v>607</v>
      </c>
      <c r="B61" s="0" t="n">
        <v>135</v>
      </c>
      <c r="C61" s="76" t="n">
        <v>135.99</v>
      </c>
      <c r="D61" s="77" t="n">
        <v>0.9927</v>
      </c>
      <c r="E61" s="46" t="n">
        <f aca="false">10%*M61+13%</f>
        <v>0.219998182</v>
      </c>
      <c r="F61" s="24" t="n">
        <f aca="false">IF(G61="",($F$1*C61-B61)/B61,H61/B61)</f>
        <v>-0.141248333333333</v>
      </c>
      <c r="G61" s="3"/>
      <c r="H61" s="78" t="n">
        <f aca="false">IF(G61="",$F$1*C61-B61,G61-B61)</f>
        <v>-19.068525</v>
      </c>
      <c r="I61" s="0" t="s">
        <v>95</v>
      </c>
      <c r="J61" s="58" t="s">
        <v>856</v>
      </c>
      <c r="K61" s="76" t="n">
        <f aca="false">D61*C61</f>
        <v>134.997273</v>
      </c>
      <c r="L61" s="76" t="n">
        <f aca="false">K61-B61</f>
        <v>-0.00272699999999304</v>
      </c>
      <c r="M61" s="46" t="n">
        <f aca="false">K61/150</f>
        <v>0.89998182</v>
      </c>
      <c r="N61" s="51" t="n">
        <f aca="false">N60+C61-P61</f>
        <v>4019.09</v>
      </c>
      <c r="O61" s="76" t="n">
        <f aca="false">N61*D61</f>
        <v>3989.750643</v>
      </c>
      <c r="P61" s="76" t="n">
        <v>1978.76</v>
      </c>
      <c r="Q61" s="91" t="n">
        <v>1961.31</v>
      </c>
      <c r="R61" s="51" t="n">
        <f aca="false">Q61+R60</f>
        <v>6766.26</v>
      </c>
      <c r="S61" s="51" t="n">
        <f aca="false">O61+R61</f>
        <v>10756.010643</v>
      </c>
      <c r="T61" s="0" t="n">
        <f aca="false">T60+B61</f>
        <v>9140</v>
      </c>
      <c r="U61" s="51" t="n">
        <f aca="false">S61-T61</f>
        <v>1616.010643</v>
      </c>
      <c r="V61" s="54" t="n">
        <f aca="false">S61/T61-1</f>
        <v>0.176806416083151</v>
      </c>
      <c r="W61" s="54" t="n">
        <f aca="false">O61/(T61-R61)-1</f>
        <v>0.680786709159387</v>
      </c>
      <c r="X61" s="46" t="n">
        <f aca="false">R61/S61</f>
        <v>0.629067804465541</v>
      </c>
    </row>
    <row r="62" customFormat="false" ht="16" hidden="false" customHeight="false" outlineLevel="0" collapsed="false">
      <c r="A62" s="92" t="s">
        <v>608</v>
      </c>
      <c r="B62" s="0" t="n">
        <v>135</v>
      </c>
      <c r="C62" s="76" t="n">
        <v>135.58</v>
      </c>
      <c r="D62" s="77" t="n">
        <v>0.9957</v>
      </c>
      <c r="E62" s="46" t="n">
        <f aca="false">10%*M62+13%</f>
        <v>0.219998004</v>
      </c>
      <c r="F62" s="24" t="n">
        <f aca="false">IF(G62="",($F$1*C62-B62)/B62,H62/B62)</f>
        <v>-0.143837407407407</v>
      </c>
      <c r="G62" s="3"/>
      <c r="H62" s="78" t="n">
        <f aca="false">IF(G62="",$F$1*C62-B62,G62-B62)</f>
        <v>-19.41805</v>
      </c>
      <c r="I62" s="0" t="s">
        <v>95</v>
      </c>
      <c r="J62" s="58" t="s">
        <v>857</v>
      </c>
      <c r="K62" s="76" t="n">
        <f aca="false">D62*C62</f>
        <v>134.997006</v>
      </c>
      <c r="L62" s="76" t="n">
        <f aca="false">K62-B62</f>
        <v>-0.00299399999997263</v>
      </c>
      <c r="M62" s="46" t="n">
        <f aca="false">K62/150</f>
        <v>0.89998004</v>
      </c>
      <c r="N62" s="51" t="n">
        <f aca="false">N61+C62-P62</f>
        <v>4154.67</v>
      </c>
      <c r="O62" s="76" t="n">
        <f aca="false">N62*D62</f>
        <v>4136.804919</v>
      </c>
      <c r="P62" s="76"/>
      <c r="Q62" s="91"/>
      <c r="R62" s="51" t="n">
        <f aca="false">Q62+R61</f>
        <v>6766.26</v>
      </c>
      <c r="S62" s="51" t="n">
        <f aca="false">O62+R62</f>
        <v>10903.064919</v>
      </c>
      <c r="T62" s="0" t="n">
        <f aca="false">T61+B62</f>
        <v>9275</v>
      </c>
      <c r="U62" s="51" t="n">
        <f aca="false">S62-T62</f>
        <v>1628.064919</v>
      </c>
      <c r="V62" s="54" t="n">
        <f aca="false">S62/T62-1</f>
        <v>0.175532605822103</v>
      </c>
      <c r="W62" s="54" t="n">
        <f aca="false">O62/(T62-R62)-1</f>
        <v>0.648957213182714</v>
      </c>
      <c r="X62" s="46" t="n">
        <f aca="false">R62/S62</f>
        <v>0.620583299307786</v>
      </c>
    </row>
    <row r="63" customFormat="false" ht="16" hidden="false" customHeight="false" outlineLevel="0" collapsed="false">
      <c r="A63" s="92" t="s">
        <v>609</v>
      </c>
      <c r="B63" s="0" t="n">
        <v>120</v>
      </c>
      <c r="C63" s="76" t="n">
        <v>119.33</v>
      </c>
      <c r="D63" s="77" t="n">
        <v>1.0056</v>
      </c>
      <c r="E63" s="46" t="n">
        <f aca="false">10%*M63+13%</f>
        <v>0.209998832</v>
      </c>
      <c r="F63" s="24" t="n">
        <f aca="false">IF(G63="",($F$1*C63-B63)/B63,H63/B63)</f>
        <v>-0.152259791666667</v>
      </c>
      <c r="G63" s="3"/>
      <c r="H63" s="78" t="n">
        <f aca="false">IF(G63="",$F$1*C63-B63,G63-B63)</f>
        <v>-18.271175</v>
      </c>
      <c r="I63" s="0" t="s">
        <v>95</v>
      </c>
      <c r="J63" s="58" t="s">
        <v>858</v>
      </c>
      <c r="K63" s="76" t="n">
        <f aca="false">D63*C63</f>
        <v>119.998248</v>
      </c>
      <c r="L63" s="76" t="n">
        <f aca="false">K63-B63</f>
        <v>-0.0017519999999962</v>
      </c>
      <c r="M63" s="46" t="n">
        <f aca="false">K63/150</f>
        <v>0.79998832</v>
      </c>
      <c r="N63" s="51" t="n">
        <f aca="false">N62+C63-P63</f>
        <v>4147.74</v>
      </c>
      <c r="O63" s="76" t="n">
        <f aca="false">N63*D63</f>
        <v>4170.967344</v>
      </c>
      <c r="P63" s="76" t="n">
        <v>126.26</v>
      </c>
      <c r="Q63" s="91" t="n">
        <v>126.97</v>
      </c>
      <c r="R63" s="51" t="n">
        <f aca="false">Q63+R62</f>
        <v>6893.23</v>
      </c>
      <c r="S63" s="51" t="n">
        <f aca="false">O63+R63</f>
        <v>11064.197344</v>
      </c>
      <c r="T63" s="0" t="n">
        <f aca="false">T62+B63</f>
        <v>9395</v>
      </c>
      <c r="U63" s="51" t="n">
        <f aca="false">S63-T63</f>
        <v>1669.197344</v>
      </c>
      <c r="V63" s="54" t="n">
        <f aca="false">S63/T63-1</f>
        <v>0.177668690154338</v>
      </c>
      <c r="W63" s="54" t="n">
        <f aca="false">O63/(T63-R63)-1</f>
        <v>0.667206555358807</v>
      </c>
      <c r="X63" s="46" t="n">
        <f aca="false">R63/S63</f>
        <v>0.623021244621791</v>
      </c>
    </row>
    <row r="64" customFormat="false" ht="16" hidden="false" customHeight="false" outlineLevel="0" collapsed="false">
      <c r="A64" s="92" t="s">
        <v>610</v>
      </c>
      <c r="B64" s="0" t="n">
        <v>120</v>
      </c>
      <c r="C64" s="76" t="n">
        <v>118.64</v>
      </c>
      <c r="D64" s="77" t="n">
        <v>1.0115</v>
      </c>
      <c r="E64" s="46" t="n">
        <f aca="false">10%*M64+13%</f>
        <v>0.210002906666667</v>
      </c>
      <c r="F64" s="24" t="n">
        <f aca="false">IF(G64="",($F$1*C64-B64)/B64,H64/B64)</f>
        <v>-0.157161666666667</v>
      </c>
      <c r="G64" s="3"/>
      <c r="H64" s="78" t="n">
        <f aca="false">IF(G64="",$F$1*C64-B64,G64-B64)</f>
        <v>-18.8594</v>
      </c>
      <c r="I64" s="0" t="s">
        <v>95</v>
      </c>
      <c r="J64" s="58" t="s">
        <v>859</v>
      </c>
      <c r="K64" s="76" t="n">
        <f aca="false">D64*C64</f>
        <v>120.00436</v>
      </c>
      <c r="L64" s="76" t="n">
        <f aca="false">K64-B64</f>
        <v>0.00436000000000547</v>
      </c>
      <c r="M64" s="46" t="n">
        <f aca="false">K64/150</f>
        <v>0.800029066666667</v>
      </c>
      <c r="N64" s="51" t="n">
        <f aca="false">N63+C64-P64</f>
        <v>3915.82</v>
      </c>
      <c r="O64" s="76" t="n">
        <f aca="false">N64*D64</f>
        <v>3960.85193</v>
      </c>
      <c r="P64" s="76" t="n">
        <v>350.56</v>
      </c>
      <c r="Q64" s="91" t="n">
        <v>354.59</v>
      </c>
      <c r="R64" s="51" t="n">
        <f aca="false">Q64+R63</f>
        <v>7247.82</v>
      </c>
      <c r="S64" s="51" t="n">
        <f aca="false">O64+R64</f>
        <v>11208.67193</v>
      </c>
      <c r="T64" s="0" t="n">
        <f aca="false">T63+B64</f>
        <v>9515</v>
      </c>
      <c r="U64" s="51" t="n">
        <f aca="false">S64-T64</f>
        <v>1693.67193</v>
      </c>
      <c r="V64" s="54" t="n">
        <f aca="false">S64/T64-1</f>
        <v>0.178000202837625</v>
      </c>
      <c r="W64" s="54" t="n">
        <f aca="false">O64/(T64-R64)-1</f>
        <v>0.747039022045009</v>
      </c>
      <c r="X64" s="46" t="n">
        <f aca="false">R64/S64</f>
        <v>0.646626116391293</v>
      </c>
    </row>
    <row r="65" customFormat="false" ht="16" hidden="false" customHeight="false" outlineLevel="0" collapsed="false">
      <c r="A65" s="92" t="s">
        <v>611</v>
      </c>
      <c r="B65" s="0" t="n">
        <v>120</v>
      </c>
      <c r="C65" s="76" t="n">
        <v>119.12</v>
      </c>
      <c r="D65" s="77" t="n">
        <v>1.0074</v>
      </c>
      <c r="E65" s="46" t="n">
        <f aca="false">10%*M65+13%</f>
        <v>0.210000992</v>
      </c>
      <c r="F65" s="24" t="n">
        <f aca="false">IF(G65="",($F$1*C65-B65)/B65,H65/B65)</f>
        <v>-0.153751666666667</v>
      </c>
      <c r="G65" s="3"/>
      <c r="H65" s="78" t="n">
        <f aca="false">IF(G65="",$F$1*C65-B65,G65-B65)</f>
        <v>-18.4502</v>
      </c>
      <c r="I65" s="0" t="s">
        <v>95</v>
      </c>
      <c r="J65" s="58" t="s">
        <v>860</v>
      </c>
      <c r="K65" s="76" t="n">
        <f aca="false">D65*C65</f>
        <v>120.001488</v>
      </c>
      <c r="L65" s="76" t="n">
        <f aca="false">K65-B65</f>
        <v>0.00148800000000904</v>
      </c>
      <c r="M65" s="46" t="n">
        <f aca="false">K65/150</f>
        <v>0.80000992</v>
      </c>
      <c r="N65" s="51" t="n">
        <f aca="false">N64+C65-P65</f>
        <v>4034.94</v>
      </c>
      <c r="O65" s="76" t="n">
        <f aca="false">N65*D65</f>
        <v>4064.798556</v>
      </c>
      <c r="P65" s="76"/>
      <c r="Q65" s="91"/>
      <c r="R65" s="51" t="n">
        <f aca="false">Q65+R64</f>
        <v>7247.82</v>
      </c>
      <c r="S65" s="51" t="n">
        <f aca="false">O65+R65</f>
        <v>11312.618556</v>
      </c>
      <c r="T65" s="0" t="n">
        <f aca="false">T64+B65</f>
        <v>9635</v>
      </c>
      <c r="U65" s="51" t="n">
        <f aca="false">S65-T65</f>
        <v>1677.618556</v>
      </c>
      <c r="V65" s="54" t="n">
        <f aca="false">S65/T65-1</f>
        <v>0.174117130877011</v>
      </c>
      <c r="W65" s="54" t="n">
        <f aca="false">O65/(T65-R65)-1</f>
        <v>0.702761650147874</v>
      </c>
      <c r="X65" s="46" t="n">
        <f aca="false">R65/S65</f>
        <v>0.640684556287447</v>
      </c>
    </row>
    <row r="66" customFormat="false" ht="16" hidden="false" customHeight="false" outlineLevel="0" collapsed="false">
      <c r="A66" s="92" t="s">
        <v>612</v>
      </c>
      <c r="B66" s="0" t="n">
        <v>120</v>
      </c>
      <c r="C66" s="76" t="n">
        <v>118.92</v>
      </c>
      <c r="D66" s="77" t="n">
        <v>1.0091</v>
      </c>
      <c r="E66" s="46" t="n">
        <f aca="false">10%*M66+13%</f>
        <v>0.210001448</v>
      </c>
      <c r="F66" s="24" t="n">
        <f aca="false">IF(G66="",($F$1*C66-B66)/B66,H66/B66)</f>
        <v>-0.1551725</v>
      </c>
      <c r="G66" s="3"/>
      <c r="H66" s="78" t="n">
        <f aca="false">IF(G66="",$F$1*C66-B66,G66-B66)</f>
        <v>-18.6207</v>
      </c>
      <c r="I66" s="0" t="s">
        <v>95</v>
      </c>
      <c r="J66" s="58" t="s">
        <v>861</v>
      </c>
      <c r="K66" s="76" t="n">
        <f aca="false">D66*C66</f>
        <v>120.002172</v>
      </c>
      <c r="L66" s="76" t="n">
        <f aca="false">K66-B66</f>
        <v>0.00217200000001583</v>
      </c>
      <c r="M66" s="46" t="n">
        <f aca="false">K66/150</f>
        <v>0.80001448</v>
      </c>
      <c r="N66" s="51" t="n">
        <f aca="false">N65+C66-P66</f>
        <v>4153.86</v>
      </c>
      <c r="O66" s="76" t="n">
        <f aca="false">N66*D66</f>
        <v>4191.660126</v>
      </c>
      <c r="P66" s="76"/>
      <c r="Q66" s="91"/>
      <c r="R66" s="51" t="n">
        <f aca="false">Q66+R65</f>
        <v>7247.82</v>
      </c>
      <c r="S66" s="51" t="n">
        <f aca="false">O66+R66</f>
        <v>11439.480126</v>
      </c>
      <c r="T66" s="0" t="n">
        <f aca="false">T65+B66</f>
        <v>9755</v>
      </c>
      <c r="U66" s="51" t="n">
        <f aca="false">S66-T66</f>
        <v>1684.480126</v>
      </c>
      <c r="V66" s="54" t="n">
        <f aca="false">S66/T66-1</f>
        <v>0.172678639261917</v>
      </c>
      <c r="W66" s="54" t="n">
        <f aca="false">O66/(T66-R66)-1</f>
        <v>0.671862461410829</v>
      </c>
      <c r="X66" s="46" t="n">
        <f aca="false">R66/S66</f>
        <v>0.633579491390254</v>
      </c>
    </row>
    <row r="67" customFormat="false" ht="16" hidden="false" customHeight="false" outlineLevel="0" collapsed="false">
      <c r="A67" s="92" t="s">
        <v>613</v>
      </c>
      <c r="B67" s="0" t="n">
        <v>120</v>
      </c>
      <c r="C67" s="76" t="n">
        <v>119.05</v>
      </c>
      <c r="D67" s="77" t="n">
        <v>1.008</v>
      </c>
      <c r="E67" s="46" t="n">
        <f aca="false">10%*M67+13%</f>
        <v>0.2100016</v>
      </c>
      <c r="F67" s="24" t="n">
        <f aca="false">IF(G67="",($F$1*C67-B67)/B67,H67/B67)</f>
        <v>-0.154248958333333</v>
      </c>
      <c r="G67" s="3"/>
      <c r="H67" s="78" t="n">
        <f aca="false">IF(G67="",$F$1*C67-B67,G67-B67)</f>
        <v>-18.509875</v>
      </c>
      <c r="I67" s="0" t="s">
        <v>95</v>
      </c>
      <c r="J67" s="58" t="s">
        <v>862</v>
      </c>
      <c r="K67" s="76" t="n">
        <f aca="false">D67*C67</f>
        <v>120.0024</v>
      </c>
      <c r="L67" s="76" t="n">
        <f aca="false">K67-B67</f>
        <v>0.00239999999999441</v>
      </c>
      <c r="M67" s="46" t="n">
        <f aca="false">K67/150</f>
        <v>0.800016</v>
      </c>
      <c r="N67" s="51" t="n">
        <f aca="false">N66+C67-P67</f>
        <v>4272.91</v>
      </c>
      <c r="O67" s="76" t="n">
        <f aca="false">N67*D67</f>
        <v>4307.09328</v>
      </c>
      <c r="P67" s="76"/>
      <c r="Q67" s="91"/>
      <c r="R67" s="51" t="n">
        <f aca="false">Q67+R66</f>
        <v>7247.82</v>
      </c>
      <c r="S67" s="51" t="n">
        <f aca="false">O67+R67</f>
        <v>11554.91328</v>
      </c>
      <c r="T67" s="0" t="n">
        <f aca="false">T66+B67</f>
        <v>9875</v>
      </c>
      <c r="U67" s="51" t="n">
        <f aca="false">S67-T67</f>
        <v>1679.91328</v>
      </c>
      <c r="V67" s="54" t="n">
        <f aca="false">S67/T67-1</f>
        <v>0.170117800506329</v>
      </c>
      <c r="W67" s="54" t="n">
        <f aca="false">O67/(T67-R67)-1</f>
        <v>0.639435927496404</v>
      </c>
      <c r="X67" s="46" t="n">
        <f aca="false">R67/S67</f>
        <v>0.627250055830795</v>
      </c>
    </row>
    <row r="68" customFormat="false" ht="16" hidden="false" customHeight="false" outlineLevel="0" collapsed="false">
      <c r="A68" s="92" t="s">
        <v>614</v>
      </c>
      <c r="B68" s="0" t="n">
        <v>120</v>
      </c>
      <c r="C68" s="76" t="n">
        <v>121.49</v>
      </c>
      <c r="D68" s="77" t="n">
        <v>0.9877</v>
      </c>
      <c r="E68" s="46" t="n">
        <f aca="false">10%*M68+13%</f>
        <v>0.209997115333333</v>
      </c>
      <c r="F68" s="24" t="n">
        <f aca="false">IF(G68="",($F$1*C68-B68)/B68,H68/B68)</f>
        <v>-0.136914791666667</v>
      </c>
      <c r="G68" s="3"/>
      <c r="H68" s="78" t="n">
        <f aca="false">IF(G68="",$F$1*C68-B68,G68-B68)</f>
        <v>-16.429775</v>
      </c>
      <c r="I68" s="0" t="s">
        <v>95</v>
      </c>
      <c r="J68" s="58" t="s">
        <v>863</v>
      </c>
      <c r="K68" s="76" t="n">
        <f aca="false">D68*C68</f>
        <v>119.995673</v>
      </c>
      <c r="L68" s="76" t="n">
        <f aca="false">K68-B68</f>
        <v>-0.00432700000000352</v>
      </c>
      <c r="M68" s="46" t="n">
        <f aca="false">K68/150</f>
        <v>0.799971153333333</v>
      </c>
      <c r="N68" s="51" t="n">
        <f aca="false">N67+C68-P68</f>
        <v>4394.4</v>
      </c>
      <c r="O68" s="76" t="n">
        <f aca="false">N68*D68</f>
        <v>4340.34888</v>
      </c>
      <c r="P68" s="76"/>
      <c r="Q68" s="91"/>
      <c r="R68" s="51" t="n">
        <f aca="false">Q68+R67</f>
        <v>7247.82</v>
      </c>
      <c r="S68" s="51" t="n">
        <f aca="false">O68+R68</f>
        <v>11588.16888</v>
      </c>
      <c r="T68" s="0" t="n">
        <f aca="false">T67+B68</f>
        <v>9995</v>
      </c>
      <c r="U68" s="51" t="n">
        <f aca="false">S68-T68</f>
        <v>1593.16888</v>
      </c>
      <c r="V68" s="54" t="n">
        <f aca="false">S68/T68-1</f>
        <v>0.159396586293147</v>
      </c>
      <c r="W68" s="54" t="n">
        <f aca="false">O68/(T68-R68)-1</f>
        <v>0.579928828835388</v>
      </c>
      <c r="X68" s="46" t="n">
        <f aca="false">R68/S68</f>
        <v>0.625449980497695</v>
      </c>
    </row>
    <row r="69" customFormat="false" ht="16" hidden="false" customHeight="false" outlineLevel="0" collapsed="false">
      <c r="A69" s="92" t="s">
        <v>615</v>
      </c>
      <c r="B69" s="0" t="n">
        <v>135</v>
      </c>
      <c r="C69" s="76" t="n">
        <v>136.99</v>
      </c>
      <c r="D69" s="77" t="n">
        <v>0.9855</v>
      </c>
      <c r="E69" s="46" t="n">
        <f aca="false">10%*M69+13%</f>
        <v>0.22000243</v>
      </c>
      <c r="F69" s="24" t="n">
        <f aca="false">IF(G69="",($F$1*C69-B69)/B69,H69/B69)</f>
        <v>-0.134933518518518</v>
      </c>
      <c r="G69" s="3"/>
      <c r="H69" s="78" t="n">
        <f aca="false">IF(G69="",$F$1*C69-B69,G69-B69)</f>
        <v>-18.216025</v>
      </c>
      <c r="I69" s="0" t="s">
        <v>95</v>
      </c>
      <c r="J69" s="58" t="s">
        <v>864</v>
      </c>
      <c r="K69" s="76" t="n">
        <f aca="false">D69*C69</f>
        <v>135.003645</v>
      </c>
      <c r="L69" s="76" t="n">
        <f aca="false">K69-B69</f>
        <v>0.00364500000000589</v>
      </c>
      <c r="M69" s="46" t="n">
        <f aca="false">K69/150</f>
        <v>0.9000243</v>
      </c>
      <c r="N69" s="51" t="n">
        <f aca="false">N68+C69-P69</f>
        <v>4531.39</v>
      </c>
      <c r="O69" s="76" t="n">
        <f aca="false">N69*D69</f>
        <v>4465.684845</v>
      </c>
      <c r="P69" s="76"/>
      <c r="Q69" s="91"/>
      <c r="R69" s="51" t="n">
        <f aca="false">Q69+R68</f>
        <v>7247.82</v>
      </c>
      <c r="S69" s="51" t="n">
        <f aca="false">O69+R69</f>
        <v>11713.504845</v>
      </c>
      <c r="T69" s="0" t="n">
        <f aca="false">T68+B69</f>
        <v>10130</v>
      </c>
      <c r="U69" s="51" t="n">
        <f aca="false">S69-T69</f>
        <v>1583.504845</v>
      </c>
      <c r="V69" s="54" t="n">
        <f aca="false">S69/T69-1</f>
        <v>0.156318346001975</v>
      </c>
      <c r="W69" s="54" t="n">
        <f aca="false">O69/(T69-R69)-1</f>
        <v>0.549412196670577</v>
      </c>
      <c r="X69" s="46" t="n">
        <f aca="false">R69/S69</f>
        <v>0.618757587580099</v>
      </c>
    </row>
    <row r="70" customFormat="false" ht="16" hidden="false" customHeight="false" outlineLevel="0" collapsed="false">
      <c r="A70" s="92" t="s">
        <v>616</v>
      </c>
      <c r="B70" s="0" t="n">
        <v>135</v>
      </c>
      <c r="C70" s="76" t="n">
        <v>138.39</v>
      </c>
      <c r="D70" s="77" t="n">
        <v>0.9755</v>
      </c>
      <c r="E70" s="46" t="n">
        <f aca="false">10%*M70+13%</f>
        <v>0.21999963</v>
      </c>
      <c r="F70" s="24" t="n">
        <f aca="false">IF(G70="",($F$1*C70-B70)/B70,H70/B70)</f>
        <v>-0.126092777777778</v>
      </c>
      <c r="G70" s="3"/>
      <c r="H70" s="78" t="n">
        <f aca="false">IF(G70="",$F$1*C70-B70,G70-B70)</f>
        <v>-17.022525</v>
      </c>
      <c r="I70" s="0" t="s">
        <v>95</v>
      </c>
      <c r="J70" s="58" t="s">
        <v>865</v>
      </c>
      <c r="K70" s="76" t="n">
        <f aca="false">D70*C70</f>
        <v>134.999445</v>
      </c>
      <c r="L70" s="76" t="n">
        <f aca="false">K70-B70</f>
        <v>-0.000555000000019845</v>
      </c>
      <c r="M70" s="46" t="n">
        <f aca="false">K70/150</f>
        <v>0.8999963</v>
      </c>
      <c r="N70" s="51" t="n">
        <f aca="false">N69+C70-P70</f>
        <v>4669.78</v>
      </c>
      <c r="O70" s="76" t="n">
        <f aca="false">N70*D70</f>
        <v>4555.37039</v>
      </c>
      <c r="P70" s="76"/>
      <c r="Q70" s="91"/>
      <c r="R70" s="51" t="n">
        <f aca="false">Q70+R69</f>
        <v>7247.82</v>
      </c>
      <c r="S70" s="51" t="n">
        <f aca="false">O70+R70</f>
        <v>11803.19039</v>
      </c>
      <c r="T70" s="0" t="n">
        <f aca="false">T69+B70</f>
        <v>10265</v>
      </c>
      <c r="U70" s="51" t="n">
        <f aca="false">S70-T70</f>
        <v>1538.19039</v>
      </c>
      <c r="V70" s="54" t="n">
        <f aca="false">S70/T70-1</f>
        <v>0.149848065270336</v>
      </c>
      <c r="W70" s="54" t="n">
        <f aca="false">O70/(T70-R70)-1</f>
        <v>0.50981061454736</v>
      </c>
      <c r="X70" s="46" t="n">
        <f aca="false">R70/S70</f>
        <v>0.614056010325866</v>
      </c>
    </row>
    <row r="71" customFormat="false" ht="16" hidden="false" customHeight="false" outlineLevel="0" collapsed="false">
      <c r="A71" s="92" t="s">
        <v>617</v>
      </c>
      <c r="B71" s="0" t="n">
        <v>135</v>
      </c>
      <c r="C71" s="76" t="n">
        <v>135.65</v>
      </c>
      <c r="D71" s="77" t="n">
        <v>0.9952</v>
      </c>
      <c r="E71" s="46" t="n">
        <f aca="false">10%*M71+13%</f>
        <v>0.219999253333333</v>
      </c>
      <c r="F71" s="24" t="n">
        <f aca="false">IF(G71="",($F$1*C71-B71)/B71,H71/B71)</f>
        <v>-0.14339537037037</v>
      </c>
      <c r="G71" s="3"/>
      <c r="H71" s="78" t="n">
        <f aca="false">IF(G71="",$F$1*C71-B71,G71-B71)</f>
        <v>-19.358375</v>
      </c>
      <c r="I71" s="0" t="s">
        <v>95</v>
      </c>
      <c r="J71" s="58" t="s">
        <v>866</v>
      </c>
      <c r="K71" s="76" t="n">
        <f aca="false">D71*C71</f>
        <v>134.99888</v>
      </c>
      <c r="L71" s="76" t="n">
        <f aca="false">K71-B71</f>
        <v>-0.00111999999998602</v>
      </c>
      <c r="M71" s="46" t="n">
        <f aca="false">K71/150</f>
        <v>0.899992533333333</v>
      </c>
      <c r="N71" s="51" t="n">
        <f aca="false">N70+C71-P71</f>
        <v>4805.43</v>
      </c>
      <c r="O71" s="76" t="n">
        <f aca="false">N71*D71</f>
        <v>4782.363936</v>
      </c>
      <c r="P71" s="76"/>
      <c r="Q71" s="91"/>
      <c r="R71" s="51" t="n">
        <f aca="false">Q71+R70</f>
        <v>7247.82</v>
      </c>
      <c r="S71" s="51" t="n">
        <f aca="false">O71+R71</f>
        <v>12030.183936</v>
      </c>
      <c r="T71" s="0" t="n">
        <f aca="false">T70+B71</f>
        <v>10400</v>
      </c>
      <c r="U71" s="51" t="n">
        <f aca="false">S71-T71</f>
        <v>1630.183936</v>
      </c>
      <c r="V71" s="54" t="n">
        <f aca="false">S71/T71-1</f>
        <v>0.156748455384615</v>
      </c>
      <c r="W71" s="54" t="n">
        <f aca="false">O71/(T71-R71)-1</f>
        <v>0.517160801730866</v>
      </c>
      <c r="X71" s="46" t="n">
        <f aca="false">R71/S71</f>
        <v>0.602469591367684</v>
      </c>
    </row>
    <row r="72" customFormat="false" ht="16" hidden="false" customHeight="false" outlineLevel="0" collapsed="false">
      <c r="A72" s="92" t="s">
        <v>618</v>
      </c>
      <c r="B72" s="0" t="n">
        <v>120</v>
      </c>
      <c r="C72" s="76" t="n">
        <v>119.99</v>
      </c>
      <c r="D72" s="77" t="n">
        <v>1.0001</v>
      </c>
      <c r="E72" s="46" t="n">
        <f aca="false">10%*M72+13%</f>
        <v>0.210001332666667</v>
      </c>
      <c r="F72" s="24" t="n">
        <f aca="false">IF(G72="",($F$1*C72-B72)/B72,H72/B72)</f>
        <v>-0.147571041666667</v>
      </c>
      <c r="G72" s="3"/>
      <c r="H72" s="78" t="n">
        <f aca="false">IF(G72="",$F$1*C72-B72,G72-B72)</f>
        <v>-17.708525</v>
      </c>
      <c r="I72" s="0" t="s">
        <v>95</v>
      </c>
      <c r="J72" s="58" t="s">
        <v>867</v>
      </c>
      <c r="K72" s="76" t="n">
        <f aca="false">D72*C72</f>
        <v>120.001999</v>
      </c>
      <c r="L72" s="76" t="n">
        <f aca="false">K72-B72</f>
        <v>0.00199899999999786</v>
      </c>
      <c r="M72" s="46" t="n">
        <f aca="false">K72/150</f>
        <v>0.800013326666667</v>
      </c>
      <c r="N72" s="51" t="n">
        <f aca="false">N71+C72-P72</f>
        <v>4925.42</v>
      </c>
      <c r="O72" s="76" t="n">
        <f aca="false">N72*D72</f>
        <v>4925.912542</v>
      </c>
      <c r="P72" s="76"/>
      <c r="Q72" s="91"/>
      <c r="R72" s="51" t="n">
        <f aca="false">Q72+R71</f>
        <v>7247.82</v>
      </c>
      <c r="S72" s="51" t="n">
        <f aca="false">O72+R72</f>
        <v>12173.732542</v>
      </c>
      <c r="T72" s="0" t="n">
        <f aca="false">T71+B72</f>
        <v>10520</v>
      </c>
      <c r="U72" s="51" t="n">
        <f aca="false">S72-T72</f>
        <v>1653.732542</v>
      </c>
      <c r="V72" s="54" t="n">
        <f aca="false">S72/T72-1</f>
        <v>0.157198910836502</v>
      </c>
      <c r="W72" s="54" t="n">
        <f aca="false">O72/(T72-R72)-1</f>
        <v>0.505391678330655</v>
      </c>
      <c r="X72" s="46" t="n">
        <f aca="false">R72/S72</f>
        <v>0.595365470285687</v>
      </c>
    </row>
    <row r="73" customFormat="false" ht="16" hidden="false" customHeight="false" outlineLevel="0" collapsed="false">
      <c r="A73" s="92" t="s">
        <v>619</v>
      </c>
      <c r="B73" s="0" t="n">
        <v>120</v>
      </c>
      <c r="C73" s="76" t="n">
        <v>120.63</v>
      </c>
      <c r="D73" s="77" t="n">
        <v>0.9948</v>
      </c>
      <c r="E73" s="46" t="n">
        <f aca="false">10%*M73+13%</f>
        <v>0.210001816</v>
      </c>
      <c r="F73" s="24" t="n">
        <f aca="false">IF(G73="",($F$1*C73-B73)/B73,H73/B73)</f>
        <v>-0.143024375</v>
      </c>
      <c r="G73" s="3"/>
      <c r="H73" s="78" t="n">
        <f aca="false">IF(G73="",$F$1*C73-B73,G73-B73)</f>
        <v>-17.162925</v>
      </c>
      <c r="I73" s="0" t="s">
        <v>95</v>
      </c>
      <c r="J73" s="58" t="s">
        <v>868</v>
      </c>
      <c r="K73" s="76" t="n">
        <f aca="false">D73*C73</f>
        <v>120.002724</v>
      </c>
      <c r="L73" s="76" t="n">
        <f aca="false">K73-B73</f>
        <v>0.00272400000000061</v>
      </c>
      <c r="M73" s="46" t="n">
        <f aca="false">K73/150</f>
        <v>0.80001816</v>
      </c>
      <c r="N73" s="51" t="n">
        <f aca="false">N72+C73-P73</f>
        <v>5046.05</v>
      </c>
      <c r="O73" s="76" t="n">
        <f aca="false">N73*D73</f>
        <v>5019.81054</v>
      </c>
      <c r="P73" s="76"/>
      <c r="Q73" s="91"/>
      <c r="R73" s="51" t="n">
        <f aca="false">Q73+R72</f>
        <v>7247.82</v>
      </c>
      <c r="S73" s="51" t="n">
        <f aca="false">O73+R73</f>
        <v>12267.63054</v>
      </c>
      <c r="T73" s="0" t="n">
        <f aca="false">T72+B73</f>
        <v>10640</v>
      </c>
      <c r="U73" s="51" t="n">
        <f aca="false">S73-T73</f>
        <v>1627.63054</v>
      </c>
      <c r="V73" s="54" t="n">
        <f aca="false">S73/T73-1</f>
        <v>0.152972795112782</v>
      </c>
      <c r="W73" s="54" t="n">
        <f aca="false">O73/(T73-R73)-1</f>
        <v>0.479818447134292</v>
      </c>
      <c r="X73" s="46" t="n">
        <f aca="false">R73/S73</f>
        <v>0.590808467565734</v>
      </c>
    </row>
    <row r="74" customFormat="false" ht="16" hidden="false" customHeight="false" outlineLevel="0" collapsed="false">
      <c r="A74" s="92" t="s">
        <v>620</v>
      </c>
      <c r="B74" s="0" t="n">
        <v>120</v>
      </c>
      <c r="C74" s="76" t="n">
        <v>119.93</v>
      </c>
      <c r="D74" s="77" t="n">
        <v>1.0006</v>
      </c>
      <c r="E74" s="46" t="n">
        <f aca="false">10%*M74+13%</f>
        <v>0.210001305333333</v>
      </c>
      <c r="F74" s="24" t="n">
        <f aca="false">IF(G74="",($F$1*C74-B74)/B74,H74/B74)</f>
        <v>-0.147997291666667</v>
      </c>
      <c r="G74" s="3"/>
      <c r="H74" s="78" t="n">
        <f aca="false">IF(G74="",$F$1*C74-B74,G74-B74)</f>
        <v>-17.759675</v>
      </c>
      <c r="I74" s="0" t="s">
        <v>95</v>
      </c>
      <c r="J74" s="58" t="s">
        <v>869</v>
      </c>
      <c r="K74" s="76" t="n">
        <f aca="false">D74*C74</f>
        <v>120.001958</v>
      </c>
      <c r="L74" s="76" t="n">
        <f aca="false">K74-B74</f>
        <v>0.0019580000000019</v>
      </c>
      <c r="M74" s="46" t="n">
        <f aca="false">K74/150</f>
        <v>0.800013053333333</v>
      </c>
      <c r="N74" s="51" t="n">
        <f aca="false">N73+C74-P74</f>
        <v>5165.98</v>
      </c>
      <c r="O74" s="76" t="n">
        <f aca="false">N74*D74</f>
        <v>5169.079588</v>
      </c>
      <c r="P74" s="76"/>
      <c r="Q74" s="91"/>
      <c r="R74" s="51" t="n">
        <f aca="false">Q74+R73</f>
        <v>7247.82</v>
      </c>
      <c r="S74" s="51" t="n">
        <f aca="false">O74+R74</f>
        <v>12416.899588</v>
      </c>
      <c r="T74" s="0" t="n">
        <f aca="false">T73+B74</f>
        <v>10760</v>
      </c>
      <c r="U74" s="51" t="n">
        <f aca="false">S74-T74</f>
        <v>1656.899588</v>
      </c>
      <c r="V74" s="54" t="n">
        <f aca="false">S74/T74-1</f>
        <v>0.153986950557621</v>
      </c>
      <c r="W74" s="54" t="n">
        <f aca="false">O74/(T74-R74)-1</f>
        <v>0.471758163875428</v>
      </c>
      <c r="X74" s="46" t="n">
        <f aca="false">R74/S74</f>
        <v>0.583706097374297</v>
      </c>
    </row>
    <row r="75" customFormat="false" ht="16" hidden="false" customHeight="false" outlineLevel="0" collapsed="false">
      <c r="A75" s="92" t="s">
        <v>621</v>
      </c>
      <c r="B75" s="0" t="n">
        <v>120</v>
      </c>
      <c r="C75" s="76" t="n">
        <v>121.67</v>
      </c>
      <c r="D75" s="77" t="n">
        <v>0.9863</v>
      </c>
      <c r="E75" s="46" t="n">
        <f aca="false">10%*M75+13%</f>
        <v>0.210002080666667</v>
      </c>
      <c r="F75" s="24" t="n">
        <f aca="false">IF(G75="",($F$1*C75-B75)/B75,H75/B75)</f>
        <v>-0.135636041666667</v>
      </c>
      <c r="G75" s="3"/>
      <c r="H75" s="78" t="n">
        <f aca="false">IF(G75="",$F$1*C75-B75,G75-B75)</f>
        <v>-16.276325</v>
      </c>
      <c r="I75" s="0" t="s">
        <v>95</v>
      </c>
      <c r="J75" s="58" t="s">
        <v>870</v>
      </c>
      <c r="K75" s="76" t="n">
        <f aca="false">D75*C75</f>
        <v>120.003121</v>
      </c>
      <c r="L75" s="76" t="n">
        <f aca="false">K75-B75</f>
        <v>0.00312100000000726</v>
      </c>
      <c r="M75" s="46" t="n">
        <f aca="false">K75/150</f>
        <v>0.800020806666667</v>
      </c>
      <c r="N75" s="51" t="n">
        <f aca="false">N74+C75-P75</f>
        <v>5287.65</v>
      </c>
      <c r="O75" s="76" t="n">
        <f aca="false">N75*D75</f>
        <v>5215.209195</v>
      </c>
      <c r="P75" s="76"/>
      <c r="Q75" s="91"/>
      <c r="R75" s="51" t="n">
        <f aca="false">Q75+R74</f>
        <v>7247.82</v>
      </c>
      <c r="S75" s="51" t="n">
        <f aca="false">O75+R75</f>
        <v>12463.029195</v>
      </c>
      <c r="T75" s="0" t="n">
        <f aca="false">T74+B75</f>
        <v>10880</v>
      </c>
      <c r="U75" s="51" t="n">
        <f aca="false">S75-T75</f>
        <v>1583.029195</v>
      </c>
      <c r="V75" s="54" t="n">
        <f aca="false">S75/T75-1</f>
        <v>0.145499006893383</v>
      </c>
      <c r="W75" s="54" t="n">
        <f aca="false">O75/(T75-R75)-1</f>
        <v>0.435834456166821</v>
      </c>
      <c r="X75" s="46" t="n">
        <f aca="false">R75/S75</f>
        <v>0.58154561676769</v>
      </c>
    </row>
    <row r="76" customFormat="false" ht="16" hidden="false" customHeight="false" outlineLevel="0" collapsed="false">
      <c r="A76" s="92" t="s">
        <v>622</v>
      </c>
      <c r="B76" s="0" t="n">
        <v>135</v>
      </c>
      <c r="C76" s="76" t="n">
        <v>139.02</v>
      </c>
      <c r="D76" s="77" t="n">
        <v>0.9711</v>
      </c>
      <c r="E76" s="46" t="n">
        <f aca="false">10%*M76+13%</f>
        <v>0.220001548</v>
      </c>
      <c r="F76" s="24" t="n">
        <f aca="false">IF(G76="",($F$1*C76-B76)/B76,H76/B76)</f>
        <v>-0.122114444444444</v>
      </c>
      <c r="G76" s="3"/>
      <c r="H76" s="78" t="n">
        <f aca="false">IF(G76="",$F$1*C76-B76,G76-B76)</f>
        <v>-16.48545</v>
      </c>
      <c r="I76" s="0" t="s">
        <v>95</v>
      </c>
      <c r="J76" s="58" t="s">
        <v>871</v>
      </c>
      <c r="K76" s="76" t="n">
        <f aca="false">D76*C76</f>
        <v>135.002322</v>
      </c>
      <c r="L76" s="76" t="n">
        <f aca="false">K76-B76</f>
        <v>0.00232200000002081</v>
      </c>
      <c r="M76" s="46" t="n">
        <f aca="false">K76/150</f>
        <v>0.90001548</v>
      </c>
      <c r="N76" s="51" t="n">
        <f aca="false">N75+C76-P76</f>
        <v>5426.67</v>
      </c>
      <c r="O76" s="76" t="n">
        <f aca="false">N76*D76</f>
        <v>5269.839237</v>
      </c>
      <c r="P76" s="76"/>
      <c r="Q76" s="91"/>
      <c r="R76" s="51" t="n">
        <f aca="false">Q76+R75</f>
        <v>7247.82</v>
      </c>
      <c r="S76" s="51" t="n">
        <f aca="false">O76+R76</f>
        <v>12517.659237</v>
      </c>
      <c r="T76" s="0" t="n">
        <f aca="false">T75+B76</f>
        <v>11015</v>
      </c>
      <c r="U76" s="51" t="n">
        <f aca="false">S76-T76</f>
        <v>1502.659237</v>
      </c>
      <c r="V76" s="54" t="n">
        <f aca="false">S76/T76-1</f>
        <v>0.136419358783477</v>
      </c>
      <c r="W76" s="54" t="n">
        <f aca="false">O76/(T76-R76)-1</f>
        <v>0.398881719747929</v>
      </c>
      <c r="X76" s="46" t="n">
        <f aca="false">R76/S76</f>
        <v>0.579007613386432</v>
      </c>
    </row>
    <row r="77" customFormat="false" ht="16" hidden="false" customHeight="false" outlineLevel="0" collapsed="false">
      <c r="A77" s="92" t="s">
        <v>623</v>
      </c>
      <c r="B77" s="0" t="n">
        <v>135</v>
      </c>
      <c r="C77" s="76" t="n">
        <v>137.81</v>
      </c>
      <c r="D77" s="77" t="n">
        <v>0.9796</v>
      </c>
      <c r="E77" s="46" t="n">
        <f aca="false">10%*M77+13%</f>
        <v>0.219999117333333</v>
      </c>
      <c r="F77" s="24" t="n">
        <f aca="false">IF(G77="",($F$1*C77-B77)/B77,H77/B77)</f>
        <v>-0.12975537037037</v>
      </c>
      <c r="G77" s="3"/>
      <c r="H77" s="78" t="n">
        <f aca="false">IF(G77="",$F$1*C77-B77,G77-B77)</f>
        <v>-17.516975</v>
      </c>
      <c r="I77" s="0" t="s">
        <v>95</v>
      </c>
      <c r="J77" s="58" t="s">
        <v>872</v>
      </c>
      <c r="K77" s="76" t="n">
        <f aca="false">D77*C77</f>
        <v>134.998676</v>
      </c>
      <c r="L77" s="76" t="n">
        <f aca="false">K77-B77</f>
        <v>-0.00132399999998256</v>
      </c>
      <c r="M77" s="46" t="n">
        <f aca="false">K77/150</f>
        <v>0.899991173333333</v>
      </c>
      <c r="N77" s="51" t="n">
        <f aca="false">N76+C77-P77</f>
        <v>5564.48</v>
      </c>
      <c r="O77" s="76" t="n">
        <f aca="false">N77*D77</f>
        <v>5450.964608</v>
      </c>
      <c r="P77" s="76"/>
      <c r="Q77" s="91"/>
      <c r="R77" s="51" t="n">
        <f aca="false">Q77+R76</f>
        <v>7247.82</v>
      </c>
      <c r="S77" s="51" t="n">
        <f aca="false">O77+R77</f>
        <v>12698.784608</v>
      </c>
      <c r="T77" s="0" t="n">
        <f aca="false">T76+B77</f>
        <v>11150</v>
      </c>
      <c r="U77" s="51" t="n">
        <f aca="false">S77-T77</f>
        <v>1548.784608</v>
      </c>
      <c r="V77" s="54" t="n">
        <f aca="false">S77/T77-1</f>
        <v>0.138904449147982</v>
      </c>
      <c r="W77" s="54" t="n">
        <f aca="false">O77/(T77-R77)-1</f>
        <v>0.396902400196814</v>
      </c>
      <c r="X77" s="46" t="n">
        <f aca="false">R77/S77</f>
        <v>0.570749108968586</v>
      </c>
    </row>
    <row r="78" customFormat="false" ht="16" hidden="false" customHeight="false" outlineLevel="0" collapsed="false">
      <c r="A78" s="92" t="s">
        <v>624</v>
      </c>
      <c r="B78" s="0" t="n">
        <v>135</v>
      </c>
      <c r="C78" s="76" t="n">
        <v>143.16</v>
      </c>
      <c r="D78" s="77" t="n">
        <v>0.943</v>
      </c>
      <c r="E78" s="46" t="n">
        <f aca="false">10%*M78+13%</f>
        <v>0.21999992</v>
      </c>
      <c r="F78" s="24" t="n">
        <f aca="false">IF(G78="",($F$1*C78-B78)/B78,H78/B78)</f>
        <v>-0.095971111111111</v>
      </c>
      <c r="G78" s="3"/>
      <c r="H78" s="78" t="n">
        <f aca="false">IF(G78="",$F$1*C78-B78,G78-B78)</f>
        <v>-12.9561</v>
      </c>
      <c r="I78" s="0" t="s">
        <v>95</v>
      </c>
      <c r="J78" s="58" t="s">
        <v>873</v>
      </c>
      <c r="K78" s="76" t="n">
        <f aca="false">D78*C78</f>
        <v>134.99988</v>
      </c>
      <c r="L78" s="76" t="n">
        <f aca="false">K78-B78</f>
        <v>-0.000119999999981246</v>
      </c>
      <c r="M78" s="46" t="n">
        <f aca="false">K78/150</f>
        <v>0.8999992</v>
      </c>
      <c r="N78" s="51" t="n">
        <f aca="false">N77+C78-P78</f>
        <v>5707.64</v>
      </c>
      <c r="O78" s="76" t="n">
        <f aca="false">N78*D78</f>
        <v>5382.30452</v>
      </c>
      <c r="P78" s="76"/>
      <c r="Q78" s="91"/>
      <c r="R78" s="51" t="n">
        <f aca="false">Q78+R77</f>
        <v>7247.82</v>
      </c>
      <c r="S78" s="51" t="n">
        <f aca="false">O78+R78</f>
        <v>12630.12452</v>
      </c>
      <c r="T78" s="0" t="n">
        <f aca="false">T77+B78</f>
        <v>11285</v>
      </c>
      <c r="U78" s="51" t="n">
        <f aca="false">S78-T78</f>
        <v>1345.12452</v>
      </c>
      <c r="V78" s="54" t="n">
        <f aca="false">S78/T78-1</f>
        <v>0.119195792645104</v>
      </c>
      <c r="W78" s="54" t="n">
        <f aca="false">O78/(T78-R78)-1</f>
        <v>0.333184183018841</v>
      </c>
      <c r="X78" s="46" t="n">
        <f aca="false">R78/S78</f>
        <v>0.573851824542423</v>
      </c>
    </row>
    <row r="79" customFormat="false" ht="16" hidden="false" customHeight="false" outlineLevel="0" collapsed="false">
      <c r="A79" s="92" t="s">
        <v>625</v>
      </c>
      <c r="B79" s="0" t="n">
        <v>135</v>
      </c>
      <c r="C79" s="76" t="n">
        <v>144.37</v>
      </c>
      <c r="D79" s="77" t="n">
        <v>0.9351</v>
      </c>
      <c r="E79" s="46" t="n">
        <f aca="false">10%*M79+13%</f>
        <v>0.220000258</v>
      </c>
      <c r="F79" s="24" t="n">
        <f aca="false">IF(G79="",($F$1*C79-B79)/B79,H79/B79)</f>
        <v>-0.0883301851851851</v>
      </c>
      <c r="G79" s="3"/>
      <c r="H79" s="78" t="n">
        <f aca="false">IF(G79="",$F$1*C79-B79,G79-B79)</f>
        <v>-11.924575</v>
      </c>
      <c r="I79" s="0" t="s">
        <v>95</v>
      </c>
      <c r="J79" s="58" t="s">
        <v>874</v>
      </c>
      <c r="K79" s="76" t="n">
        <f aca="false">D79*C79</f>
        <v>135.000387</v>
      </c>
      <c r="L79" s="76" t="n">
        <f aca="false">K79-B79</f>
        <v>0.000387000000017679</v>
      </c>
      <c r="M79" s="46" t="n">
        <f aca="false">K79/150</f>
        <v>0.90000258</v>
      </c>
      <c r="N79" s="51" t="n">
        <f aca="false">N78+C79-P79</f>
        <v>5852.01</v>
      </c>
      <c r="O79" s="76" t="n">
        <f aca="false">N79*D79</f>
        <v>5472.214551</v>
      </c>
      <c r="P79" s="76"/>
      <c r="Q79" s="91"/>
      <c r="R79" s="51" t="n">
        <f aca="false">Q79+R78</f>
        <v>7247.82</v>
      </c>
      <c r="S79" s="51" t="n">
        <f aca="false">O79+R79</f>
        <v>12720.034551</v>
      </c>
      <c r="T79" s="0" t="n">
        <f aca="false">T78+B79</f>
        <v>11420</v>
      </c>
      <c r="U79" s="51" t="n">
        <f aca="false">S79-T79</f>
        <v>1300.034551</v>
      </c>
      <c r="V79" s="54" t="n">
        <f aca="false">S79/T79-1</f>
        <v>0.113838402014011</v>
      </c>
      <c r="W79" s="54" t="n">
        <f aca="false">O79/(T79-R79)-1</f>
        <v>0.311595988428113</v>
      </c>
      <c r="X79" s="46" t="n">
        <f aca="false">R79/S79</f>
        <v>0.569795622090524</v>
      </c>
    </row>
    <row r="80" customFormat="false" ht="16" hidden="false" customHeight="false" outlineLevel="0" collapsed="false">
      <c r="A80" s="92" t="s">
        <v>626</v>
      </c>
      <c r="B80" s="0" t="n">
        <v>135</v>
      </c>
      <c r="C80" s="76" t="n">
        <v>148.08</v>
      </c>
      <c r="D80" s="77" t="n">
        <v>0.9117</v>
      </c>
      <c r="E80" s="46" t="n">
        <f aca="false">10%*M80+13%</f>
        <v>0.220003024</v>
      </c>
      <c r="F80" s="24" t="n">
        <f aca="false">IF(G80="",($F$1*C80-B80)/B80,H80/B80)</f>
        <v>-0.0649022222222221</v>
      </c>
      <c r="G80" s="3"/>
      <c r="H80" s="78" t="n">
        <f aca="false">IF(G80="",$F$1*C80-B80,G80-B80)</f>
        <v>-8.76179999999998</v>
      </c>
      <c r="I80" s="0" t="s">
        <v>95</v>
      </c>
      <c r="J80" s="58" t="s">
        <v>875</v>
      </c>
      <c r="K80" s="76" t="n">
        <f aca="false">D80*C80</f>
        <v>135.004536</v>
      </c>
      <c r="L80" s="76" t="n">
        <f aca="false">K80-B80</f>
        <v>0.00453600000003007</v>
      </c>
      <c r="M80" s="46" t="n">
        <f aca="false">K80/150</f>
        <v>0.90003024</v>
      </c>
      <c r="N80" s="51" t="n">
        <f aca="false">N79+C80-P80</f>
        <v>6000.09</v>
      </c>
      <c r="O80" s="76" t="n">
        <f aca="false">N80*D80</f>
        <v>5470.282053</v>
      </c>
      <c r="P80" s="76"/>
      <c r="Q80" s="91"/>
      <c r="R80" s="51" t="n">
        <f aca="false">Q80+R79</f>
        <v>7247.82</v>
      </c>
      <c r="S80" s="51" t="n">
        <f aca="false">O80+R80</f>
        <v>12718.102053</v>
      </c>
      <c r="T80" s="0" t="n">
        <f aca="false">T79+B80</f>
        <v>11555</v>
      </c>
      <c r="U80" s="51" t="n">
        <f aca="false">S80-T80</f>
        <v>1163.102053</v>
      </c>
      <c r="V80" s="54" t="n">
        <f aca="false">S80/T80-1</f>
        <v>0.100657901601039</v>
      </c>
      <c r="W80" s="54" t="n">
        <f aca="false">O80/(T80-R80)-1</f>
        <v>0.270037948959645</v>
      </c>
      <c r="X80" s="46" t="n">
        <f aca="false">R80/S80</f>
        <v>0.569882201746475</v>
      </c>
    </row>
    <row r="81" customFormat="false" ht="16" hidden="false" customHeight="false" outlineLevel="0" collapsed="false">
      <c r="A81" s="92" t="s">
        <v>627</v>
      </c>
      <c r="B81" s="0" t="n">
        <v>135</v>
      </c>
      <c r="C81" s="76" t="n">
        <v>147.01</v>
      </c>
      <c r="D81" s="77" t="n">
        <v>0.9183</v>
      </c>
      <c r="E81" s="46" t="n">
        <f aca="false">10%*M81+13%</f>
        <v>0.219999522</v>
      </c>
      <c r="F81" s="24" t="n">
        <f aca="false">IF(G81="",($F$1*C81-B81)/B81,H81/B81)</f>
        <v>-0.0716590740740741</v>
      </c>
      <c r="G81" s="3"/>
      <c r="H81" s="78" t="n">
        <f aca="false">IF(G81="",$F$1*C81-B81,G81-B81)</f>
        <v>-9.673975</v>
      </c>
      <c r="I81" s="0" t="s">
        <v>95</v>
      </c>
      <c r="J81" s="58" t="s">
        <v>876</v>
      </c>
      <c r="K81" s="76" t="n">
        <f aca="false">D81*C81</f>
        <v>134.999283</v>
      </c>
      <c r="L81" s="76" t="n">
        <f aca="false">K81-B81</f>
        <v>-0.000716999999980317</v>
      </c>
      <c r="M81" s="46" t="n">
        <f aca="false">K81/150</f>
        <v>0.89999522</v>
      </c>
      <c r="N81" s="51" t="n">
        <f aca="false">N80+C81-P81</f>
        <v>6147.1</v>
      </c>
      <c r="O81" s="76" t="n">
        <f aca="false">N81*D81</f>
        <v>5644.88193</v>
      </c>
      <c r="P81" s="76"/>
      <c r="Q81" s="91"/>
      <c r="R81" s="51" t="n">
        <f aca="false">Q81+R80</f>
        <v>7247.82</v>
      </c>
      <c r="S81" s="51" t="n">
        <f aca="false">O81+R81</f>
        <v>12892.70193</v>
      </c>
      <c r="T81" s="0" t="n">
        <f aca="false">T80+B81</f>
        <v>11690</v>
      </c>
      <c r="U81" s="51" t="n">
        <f aca="false">S81-T81</f>
        <v>1202.70193</v>
      </c>
      <c r="V81" s="54" t="n">
        <f aca="false">S81/T81-1</f>
        <v>0.102882970915313</v>
      </c>
      <c r="W81" s="54" t="n">
        <f aca="false">O81/(T81-R81)-1</f>
        <v>0.270745879275492</v>
      </c>
      <c r="X81" s="46" t="n">
        <f aca="false">R81/S81</f>
        <v>0.562164551647243</v>
      </c>
    </row>
    <row r="82" customFormat="false" ht="16" hidden="false" customHeight="false" outlineLevel="0" collapsed="false">
      <c r="A82" s="92" t="s">
        <v>628</v>
      </c>
      <c r="B82" s="0" t="n">
        <v>135</v>
      </c>
      <c r="C82" s="76" t="n">
        <v>158.28</v>
      </c>
      <c r="D82" s="77" t="n">
        <v>0.8529</v>
      </c>
      <c r="E82" s="46" t="n">
        <f aca="false">10%*M82+13%</f>
        <v>0.219998008</v>
      </c>
      <c r="F82" s="24" t="n">
        <f aca="false">IF(G82="",($F$1*C82-B82)/B82,H82/B82)</f>
        <v>-0.000491111111110993</v>
      </c>
      <c r="G82" s="3"/>
      <c r="H82" s="78" t="n">
        <f aca="false">IF(G82="",$F$1*C82-B82,G82-B82)</f>
        <v>-0.066299999999984</v>
      </c>
      <c r="I82" s="0" t="s">
        <v>95</v>
      </c>
      <c r="J82" s="58" t="s">
        <v>877</v>
      </c>
      <c r="K82" s="76" t="n">
        <f aca="false">D82*C82</f>
        <v>134.997012</v>
      </c>
      <c r="L82" s="76" t="n">
        <f aca="false">K82-B82</f>
        <v>-0.00298799999998778</v>
      </c>
      <c r="M82" s="46" t="n">
        <f aca="false">K82/150</f>
        <v>0.89998008</v>
      </c>
      <c r="N82" s="51" t="n">
        <f aca="false">N81+C82-P82</f>
        <v>6305.38</v>
      </c>
      <c r="O82" s="76" t="n">
        <f aca="false">N82*D82</f>
        <v>5377.858602</v>
      </c>
      <c r="P82" s="76"/>
      <c r="Q82" s="91"/>
      <c r="R82" s="51" t="n">
        <f aca="false">Q82+R81</f>
        <v>7247.82</v>
      </c>
      <c r="S82" s="51" t="n">
        <f aca="false">O82+R82</f>
        <v>12625.678602</v>
      </c>
      <c r="T82" s="0" t="n">
        <f aca="false">T81+B82</f>
        <v>11825</v>
      </c>
      <c r="U82" s="51" t="n">
        <f aca="false">S82-T82</f>
        <v>800.678602000004</v>
      </c>
      <c r="V82" s="54" t="n">
        <f aca="false">S82/T82-1</f>
        <v>0.0677106640169136</v>
      </c>
      <c r="W82" s="54" t="n">
        <f aca="false">O82/(T82-R82)-1</f>
        <v>0.174928362441504</v>
      </c>
      <c r="X82" s="46" t="n">
        <f aca="false">R82/S82</f>
        <v>0.574053896703175</v>
      </c>
    </row>
    <row r="83" customFormat="false" ht="16" hidden="false" customHeight="false" outlineLevel="0" collapsed="false">
      <c r="A83" s="92" t="s">
        <v>629</v>
      </c>
      <c r="B83" s="0" t="n">
        <v>90</v>
      </c>
      <c r="C83" s="76" t="n">
        <v>104.2</v>
      </c>
      <c r="D83" s="77" t="n">
        <v>0.8637</v>
      </c>
      <c r="E83" s="46" t="n">
        <f aca="false">10%*M83+13%</f>
        <v>0.18999836</v>
      </c>
      <c r="F83" s="24" t="n">
        <f aca="false">IF(G83="",($F$1*C83-B83)/B83,H83/B83)</f>
        <v>-0.0129944444444444</v>
      </c>
      <c r="G83" s="3"/>
      <c r="H83" s="78" t="n">
        <f aca="false">IF(G83="",$F$1*C83-B83,G83-B83)</f>
        <v>-1.1695</v>
      </c>
      <c r="I83" s="0" t="s">
        <v>95</v>
      </c>
      <c r="J83" s="58" t="s">
        <v>878</v>
      </c>
      <c r="K83" s="76" t="n">
        <f aca="false">D83*C83</f>
        <v>89.99754</v>
      </c>
      <c r="L83" s="76" t="n">
        <f aca="false">K83-B83</f>
        <v>-0.00245999999999924</v>
      </c>
      <c r="M83" s="46" t="n">
        <f aca="false">K83/150</f>
        <v>0.5999836</v>
      </c>
      <c r="N83" s="51" t="n">
        <f aca="false">N82+C83-P83</f>
        <v>6409.58</v>
      </c>
      <c r="O83" s="76" t="n">
        <f aca="false">N83*D83</f>
        <v>5535.954246</v>
      </c>
      <c r="P83" s="76"/>
      <c r="Q83" s="91"/>
      <c r="R83" s="51" t="n">
        <f aca="false">Q83+R82</f>
        <v>7247.82</v>
      </c>
      <c r="S83" s="51" t="n">
        <f aca="false">O83+R83</f>
        <v>12783.774246</v>
      </c>
      <c r="T83" s="0" t="n">
        <f aca="false">T82+B83</f>
        <v>11915</v>
      </c>
      <c r="U83" s="51" t="n">
        <f aca="false">S83-T83</f>
        <v>868.774246000003</v>
      </c>
      <c r="V83" s="54" t="n">
        <f aca="false">S83/T83-1</f>
        <v>0.0729143303399078</v>
      </c>
      <c r="W83" s="54" t="n">
        <f aca="false">O83/(T83-R83)-1</f>
        <v>0.186145433859419</v>
      </c>
      <c r="X83" s="46" t="n">
        <f aca="false">R83/S83</f>
        <v>0.56695463018426</v>
      </c>
    </row>
    <row r="84" customFormat="false" ht="16" hidden="false" customHeight="false" outlineLevel="0" collapsed="false">
      <c r="A84" s="92" t="s">
        <v>630</v>
      </c>
      <c r="B84" s="0" t="n">
        <v>90</v>
      </c>
      <c r="C84" s="76" t="n">
        <v>104.64</v>
      </c>
      <c r="D84" s="77" t="n">
        <v>0.8601</v>
      </c>
      <c r="E84" s="46" t="n">
        <f aca="false">10%*M84+13%</f>
        <v>0.190000576</v>
      </c>
      <c r="F84" s="24" t="n">
        <f aca="false">IF(G84="",($F$1*C84-B84)/B84,H84/B84)</f>
        <v>-0.00882666666666662</v>
      </c>
      <c r="G84" s="3"/>
      <c r="H84" s="78" t="n">
        <f aca="false">IF(G84="",$F$1*C84-B84,G84-B84)</f>
        <v>-0.794399999999996</v>
      </c>
      <c r="I84" s="0" t="s">
        <v>95</v>
      </c>
      <c r="J84" s="58" t="s">
        <v>879</v>
      </c>
      <c r="K84" s="76" t="n">
        <f aca="false">D84*C84</f>
        <v>90.000864</v>
      </c>
      <c r="L84" s="76" t="n">
        <f aca="false">K84-B84</f>
        <v>0.000864000000007081</v>
      </c>
      <c r="M84" s="46" t="n">
        <f aca="false">K84/150</f>
        <v>0.60000576</v>
      </c>
      <c r="N84" s="51" t="n">
        <f aca="false">N83+C84-P84</f>
        <v>6514.22</v>
      </c>
      <c r="O84" s="76" t="n">
        <f aca="false">N84*D84</f>
        <v>5602.880622</v>
      </c>
      <c r="P84" s="76"/>
      <c r="Q84" s="91"/>
      <c r="R84" s="51" t="n">
        <f aca="false">Q84+R83</f>
        <v>7247.82</v>
      </c>
      <c r="S84" s="51" t="n">
        <f aca="false">O84+R84</f>
        <v>12850.700622</v>
      </c>
      <c r="T84" s="0" t="n">
        <f aca="false">T83+B84</f>
        <v>12005</v>
      </c>
      <c r="U84" s="51" t="n">
        <f aca="false">S84-T84</f>
        <v>845.700622000004</v>
      </c>
      <c r="V84" s="54" t="n">
        <f aca="false">S84/T84-1</f>
        <v>0.0704456994585592</v>
      </c>
      <c r="W84" s="54" t="n">
        <f aca="false">O84/(T84-R84)-1</f>
        <v>0.177773517504068</v>
      </c>
      <c r="X84" s="46" t="n">
        <f aca="false">R84/S84</f>
        <v>0.56400193368383</v>
      </c>
    </row>
    <row r="85" customFormat="false" ht="16" hidden="false" customHeight="false" outlineLevel="0" collapsed="false">
      <c r="A85" s="92" t="s">
        <v>631</v>
      </c>
      <c r="B85" s="0" t="n">
        <v>90</v>
      </c>
      <c r="C85" s="76" t="n">
        <v>105.82</v>
      </c>
      <c r="D85" s="77" t="n">
        <v>0.8505</v>
      </c>
      <c r="E85" s="46" t="n">
        <f aca="false">10%*M85+13%</f>
        <v>0.18999994</v>
      </c>
      <c r="F85" s="24" t="n">
        <f aca="false">IF(G85="",($F$1*C85-B85)/B85,H85/B85)</f>
        <v>0.00235055555555558</v>
      </c>
      <c r="G85" s="3"/>
      <c r="H85" s="78" t="n">
        <f aca="false">IF(G85="",$F$1*C85-B85,G85-B85)</f>
        <v>0.211550000000003</v>
      </c>
      <c r="I85" s="0" t="s">
        <v>95</v>
      </c>
      <c r="J85" s="58" t="s">
        <v>880</v>
      </c>
      <c r="K85" s="76" t="n">
        <f aca="false">D85*C85</f>
        <v>89.99991</v>
      </c>
      <c r="L85" s="76" t="n">
        <f aca="false">K85-B85</f>
        <v>-9.00000000001455E-005</v>
      </c>
      <c r="M85" s="46" t="n">
        <f aca="false">K85/150</f>
        <v>0.5999994</v>
      </c>
      <c r="N85" s="51" t="n">
        <f aca="false">N84+C85-P85</f>
        <v>6620.04</v>
      </c>
      <c r="O85" s="76" t="n">
        <f aca="false">N85*D85</f>
        <v>5630.34402</v>
      </c>
      <c r="P85" s="76"/>
      <c r="Q85" s="91"/>
      <c r="R85" s="51" t="n">
        <f aca="false">Q85+R84</f>
        <v>7247.82</v>
      </c>
      <c r="S85" s="51" t="n">
        <f aca="false">O85+R85</f>
        <v>12878.16402</v>
      </c>
      <c r="T85" s="0" t="n">
        <f aca="false">T84+B85</f>
        <v>12095</v>
      </c>
      <c r="U85" s="51" t="n">
        <f aca="false">S85-T85</f>
        <v>783.164020000002</v>
      </c>
      <c r="V85" s="54" t="n">
        <f aca="false">S85/T85-1</f>
        <v>0.0647510558081854</v>
      </c>
      <c r="W85" s="54" t="n">
        <f aca="false">O85/(T85-R85)-1</f>
        <v>0.161571061937044</v>
      </c>
      <c r="X85" s="46" t="n">
        <f aca="false">R85/S85</f>
        <v>0.562799168324306</v>
      </c>
    </row>
    <row r="86" customFormat="false" ht="16" hidden="false" customHeight="false" outlineLevel="0" collapsed="false">
      <c r="A86" s="92" t="s">
        <v>632</v>
      </c>
      <c r="B86" s="0" t="n">
        <v>90</v>
      </c>
      <c r="C86" s="76" t="n">
        <v>102.35</v>
      </c>
      <c r="D86" s="77" t="n">
        <v>0.8793</v>
      </c>
      <c r="E86" s="46" t="n">
        <f aca="false">10%*M86+13%</f>
        <v>0.18999757</v>
      </c>
      <c r="F86" s="24" t="n">
        <f aca="false">IF(G86="",($F$1*C86-B86)/B86,H86/B86)</f>
        <v>-0.0305180555555555</v>
      </c>
      <c r="G86" s="3"/>
      <c r="H86" s="78" t="n">
        <f aca="false">IF(G86="",$F$1*C86-B86,G86-B86)</f>
        <v>-2.74662499999999</v>
      </c>
      <c r="I86" s="0" t="s">
        <v>95</v>
      </c>
      <c r="J86" s="58" t="s">
        <v>881</v>
      </c>
      <c r="K86" s="76" t="n">
        <f aca="false">D86*C86</f>
        <v>89.996355</v>
      </c>
      <c r="L86" s="76" t="n">
        <f aca="false">K86-B86</f>
        <v>-0.0036450000000201</v>
      </c>
      <c r="M86" s="46" t="n">
        <f aca="false">K86/150</f>
        <v>0.5999757</v>
      </c>
      <c r="N86" s="51" t="n">
        <f aca="false">N85+C86-P86</f>
        <v>6722.39</v>
      </c>
      <c r="O86" s="76" t="n">
        <f aca="false">N86*D86</f>
        <v>5910.997527</v>
      </c>
      <c r="R86" s="51" t="n">
        <f aca="false">Q86+R85</f>
        <v>7247.82</v>
      </c>
      <c r="S86" s="51" t="n">
        <f aca="false">O86+R86</f>
        <v>13158.817527</v>
      </c>
      <c r="T86" s="0" t="n">
        <f aca="false">T85+B86</f>
        <v>12185</v>
      </c>
      <c r="U86" s="51" t="n">
        <f aca="false">S86-T86</f>
        <v>973.817527000003</v>
      </c>
      <c r="V86" s="54" t="n">
        <f aca="false">S86/T86-1</f>
        <v>0.0799193702913421</v>
      </c>
      <c r="W86" s="54" t="n">
        <f aca="false">O86/(T86-R86)-1</f>
        <v>0.197241649484119</v>
      </c>
      <c r="X86" s="46" t="n">
        <f aca="false">R86/S86</f>
        <v>0.550795691567918</v>
      </c>
    </row>
    <row r="87" customFormat="false" ht="16" hidden="false" customHeight="false" outlineLevel="0" collapsed="false">
      <c r="A87" s="92" t="s">
        <v>633</v>
      </c>
      <c r="B87" s="0" t="n">
        <v>135</v>
      </c>
      <c r="C87" s="76" t="n">
        <v>155.24</v>
      </c>
      <c r="D87" s="77" t="n">
        <v>0.8696</v>
      </c>
      <c r="E87" s="46" t="n">
        <f aca="false">10%*M87+13%</f>
        <v>0.219997802666667</v>
      </c>
      <c r="F87" s="24" t="n">
        <f aca="false">IF(G87="",($F$1*C87-B87)/B87,H87/B87)</f>
        <v>-0.019688148148148</v>
      </c>
      <c r="G87" s="3"/>
      <c r="H87" s="78" t="n">
        <f aca="false">IF(G87="",$F$1*C87-B87,G87-B87)</f>
        <v>-2.65789999999998</v>
      </c>
      <c r="I87" s="0" t="s">
        <v>95</v>
      </c>
      <c r="J87" s="58" t="s">
        <v>882</v>
      </c>
      <c r="K87" s="76" t="n">
        <f aca="false">D87*C87</f>
        <v>134.996704</v>
      </c>
      <c r="L87" s="76" t="n">
        <f aca="false">K87-B87</f>
        <v>-0.00329599999997754</v>
      </c>
      <c r="M87" s="46" t="n">
        <f aca="false">K87/150</f>
        <v>0.899978026666667</v>
      </c>
      <c r="N87" s="51" t="n">
        <f aca="false">N86+C87-P87</f>
        <v>6877.63</v>
      </c>
      <c r="O87" s="76" t="n">
        <f aca="false">N87*D87</f>
        <v>5980.787048</v>
      </c>
      <c r="P87" s="76"/>
      <c r="Q87" s="91"/>
      <c r="R87" s="51" t="n">
        <f aca="false">Q87+R86</f>
        <v>7247.82</v>
      </c>
      <c r="S87" s="51" t="n">
        <f aca="false">O87+R87</f>
        <v>13228.607048</v>
      </c>
      <c r="T87" s="0" t="n">
        <f aca="false">T86+B87</f>
        <v>12320</v>
      </c>
      <c r="U87" s="51" t="n">
        <f aca="false">S87-T87</f>
        <v>908.607048000002</v>
      </c>
      <c r="V87" s="54" t="n">
        <f aca="false">S87/T87-1</f>
        <v>0.0737505720779221</v>
      </c>
      <c r="W87" s="54" t="n">
        <f aca="false">O87/(T87-R87)-1</f>
        <v>0.179135410809554</v>
      </c>
      <c r="X87" s="46" t="n">
        <f aca="false">R87/S87</f>
        <v>0.547889885435502</v>
      </c>
    </row>
    <row r="88" customFormat="false" ht="16" hidden="false" customHeight="false" outlineLevel="0" collapsed="false">
      <c r="A88" s="92" t="s">
        <v>634</v>
      </c>
      <c r="B88" s="0" t="n">
        <v>135</v>
      </c>
      <c r="C88" s="76" t="n">
        <v>156.34</v>
      </c>
      <c r="D88" s="77" t="n">
        <v>0.8635</v>
      </c>
      <c r="E88" s="46" t="n">
        <f aca="false">10%*M88+13%</f>
        <v>0.219999726666667</v>
      </c>
      <c r="F88" s="24" t="n">
        <f aca="false">IF(G88="",($F$1*C88-B88)/B88,H88/B88)</f>
        <v>-0.0127418518518518</v>
      </c>
      <c r="G88" s="3"/>
      <c r="H88" s="78" t="n">
        <f aca="false">IF(G88="",$F$1*C88-B88,G88-B88)</f>
        <v>-1.72014999999999</v>
      </c>
      <c r="I88" s="0" t="s">
        <v>95</v>
      </c>
      <c r="J88" s="58" t="s">
        <v>883</v>
      </c>
      <c r="K88" s="76" t="n">
        <f aca="false">D88*C88</f>
        <v>134.99959</v>
      </c>
      <c r="L88" s="76" t="n">
        <f aca="false">K88-B88</f>
        <v>-0.000409999999988031</v>
      </c>
      <c r="M88" s="46" t="n">
        <f aca="false">K88/150</f>
        <v>0.899997266666667</v>
      </c>
      <c r="N88" s="51" t="n">
        <f aca="false">N87+C88-P88</f>
        <v>7033.97</v>
      </c>
      <c r="O88" s="76" t="n">
        <f aca="false">N88*D88</f>
        <v>6073.833095</v>
      </c>
      <c r="P88" s="76"/>
      <c r="Q88" s="91"/>
      <c r="R88" s="51" t="n">
        <f aca="false">Q88+R87</f>
        <v>7247.82</v>
      </c>
      <c r="S88" s="51" t="n">
        <f aca="false">O88+R88</f>
        <v>13321.653095</v>
      </c>
      <c r="T88" s="0" t="n">
        <f aca="false">T87+B88</f>
        <v>12455</v>
      </c>
      <c r="U88" s="51" t="n">
        <f aca="false">S88-T88</f>
        <v>866.653095000001</v>
      </c>
      <c r="V88" s="54" t="n">
        <f aca="false">S88/T88-1</f>
        <v>0.0695827454837417</v>
      </c>
      <c r="W88" s="54" t="n">
        <f aca="false">O88/(T88-R88)-1</f>
        <v>0.166434249440196</v>
      </c>
      <c r="X88" s="46" t="n">
        <f aca="false">R88/S88</f>
        <v>0.54406310900862</v>
      </c>
    </row>
    <row r="89" customFormat="false" ht="16" hidden="false" customHeight="false" outlineLevel="0" collapsed="false">
      <c r="A89" s="92" t="s">
        <v>635</v>
      </c>
      <c r="B89" s="0" t="n">
        <v>135</v>
      </c>
      <c r="C89" s="76" t="n">
        <v>153.08</v>
      </c>
      <c r="D89" s="77" t="n">
        <v>0.8819</v>
      </c>
      <c r="E89" s="46" t="n">
        <f aca="false">10%*M89+13%</f>
        <v>0.220000834666667</v>
      </c>
      <c r="F89" s="24" t="n">
        <f aca="false">IF(G89="",($F$1*C89-B89)/B89,H89/B89)</f>
        <v>-0.033328148148148</v>
      </c>
      <c r="G89" s="3"/>
      <c r="H89" s="78" t="n">
        <f aca="false">IF(G89="",$F$1*C89-B89,G89-B89)</f>
        <v>-4.49929999999998</v>
      </c>
      <c r="I89" s="0" t="s">
        <v>95</v>
      </c>
      <c r="J89" s="58" t="s">
        <v>884</v>
      </c>
      <c r="K89" s="76" t="n">
        <f aca="false">D89*C89</f>
        <v>135.001252</v>
      </c>
      <c r="L89" s="76" t="n">
        <f aca="false">K89-B89</f>
        <v>0.00125200000002224</v>
      </c>
      <c r="M89" s="46" t="n">
        <f aca="false">K89/150</f>
        <v>0.900008346666667</v>
      </c>
      <c r="N89" s="51" t="n">
        <f aca="false">N88+C89-P89</f>
        <v>7187.05</v>
      </c>
      <c r="O89" s="76" t="n">
        <f aca="false">N89*D89</f>
        <v>6338.259395</v>
      </c>
      <c r="P89" s="76"/>
      <c r="Q89" s="91"/>
      <c r="R89" s="51" t="n">
        <f aca="false">Q89+R88</f>
        <v>7247.82</v>
      </c>
      <c r="S89" s="51" t="n">
        <f aca="false">O89+R89</f>
        <v>13586.079395</v>
      </c>
      <c r="T89" s="0" t="n">
        <f aca="false">T88+B89</f>
        <v>12590</v>
      </c>
      <c r="U89" s="51" t="n">
        <f aca="false">S89-T89</f>
        <v>996.079395000002</v>
      </c>
      <c r="V89" s="54" t="n">
        <f aca="false">S89/T89-1</f>
        <v>0.0791167112787929</v>
      </c>
      <c r="W89" s="54" t="n">
        <f aca="false">O89/(T89-R89)-1</f>
        <v>0.186455603330476</v>
      </c>
      <c r="X89" s="46" t="n">
        <f aca="false">R89/S89</f>
        <v>0.533473991228652</v>
      </c>
    </row>
    <row r="90" customFormat="false" ht="16" hidden="false" customHeight="false" outlineLevel="0" collapsed="false">
      <c r="A90" s="92" t="s">
        <v>636</v>
      </c>
      <c r="B90" s="0" t="n">
        <v>135</v>
      </c>
      <c r="C90" s="76" t="n">
        <v>152.16</v>
      </c>
      <c r="D90" s="77" t="n">
        <v>0.8872</v>
      </c>
      <c r="E90" s="46" t="n">
        <f aca="false">10%*M90+13%</f>
        <v>0.219997568</v>
      </c>
      <c r="F90" s="24" t="n">
        <f aca="false">IF(G90="",($F$1*C90-B90)/B90,H90/B90)</f>
        <v>-0.0391377777777778</v>
      </c>
      <c r="G90" s="3"/>
      <c r="H90" s="78" t="n">
        <f aca="false">IF(G90="",$F$1*C90-B90,G90-B90)</f>
        <v>-5.28360000000001</v>
      </c>
      <c r="I90" s="0" t="s">
        <v>95</v>
      </c>
      <c r="J90" s="58" t="s">
        <v>885</v>
      </c>
      <c r="K90" s="76" t="n">
        <f aca="false">D90*C90</f>
        <v>134.996352</v>
      </c>
      <c r="L90" s="76" t="n">
        <f aca="false">K90-B90</f>
        <v>-0.00364799999999832</v>
      </c>
      <c r="M90" s="46" t="n">
        <f aca="false">K90/150</f>
        <v>0.89997568</v>
      </c>
      <c r="N90" s="51" t="n">
        <f aca="false">N89+C90-P90</f>
        <v>7339.21</v>
      </c>
      <c r="O90" s="76" t="n">
        <f aca="false">N90*D90</f>
        <v>6511.347112</v>
      </c>
      <c r="P90" s="76"/>
      <c r="Q90" s="91"/>
      <c r="R90" s="51" t="n">
        <f aca="false">Q90+R89</f>
        <v>7247.82</v>
      </c>
      <c r="S90" s="51" t="n">
        <f aca="false">O90+R90</f>
        <v>13759.167112</v>
      </c>
      <c r="T90" s="0" t="n">
        <f aca="false">T89+B90</f>
        <v>12725</v>
      </c>
      <c r="U90" s="51" t="n">
        <f aca="false">S90-T90</f>
        <v>1034.167112</v>
      </c>
      <c r="V90" s="54" t="n">
        <f aca="false">S90/T90-1</f>
        <v>0.0812704999607075</v>
      </c>
      <c r="W90" s="54" t="n">
        <f aca="false">O90/(T90-R90)-1</f>
        <v>0.188813789577849</v>
      </c>
      <c r="X90" s="46" t="n">
        <f aca="false">R90/S90</f>
        <v>0.526762989431159</v>
      </c>
    </row>
    <row r="91" customFormat="false" ht="16" hidden="false" customHeight="false" outlineLevel="0" collapsed="false">
      <c r="A91" s="92" t="s">
        <v>637</v>
      </c>
      <c r="B91" s="0" t="n">
        <v>135</v>
      </c>
      <c r="C91" s="76" t="n">
        <v>156.98</v>
      </c>
      <c r="D91" s="77" t="n">
        <v>0.86</v>
      </c>
      <c r="E91" s="46" t="n">
        <f aca="false">10%*M91+13%</f>
        <v>0.220001866666667</v>
      </c>
      <c r="F91" s="24" t="n">
        <f aca="false">IF(G91="",($F$1*C91-B91)/B91,H91/B91)</f>
        <v>-0.00870037037037045</v>
      </c>
      <c r="G91" s="3"/>
      <c r="H91" s="78" t="n">
        <f aca="false">IF(G91="",$F$1*C91-B91,G91-B91)</f>
        <v>-1.17455000000001</v>
      </c>
      <c r="I91" s="0" t="s">
        <v>95</v>
      </c>
      <c r="J91" s="58" t="s">
        <v>886</v>
      </c>
      <c r="K91" s="76" t="n">
        <f aca="false">D91*C91</f>
        <v>135.0028</v>
      </c>
      <c r="L91" s="76" t="n">
        <f aca="false">K91-B91</f>
        <v>0.00279999999997926</v>
      </c>
      <c r="M91" s="46" t="n">
        <f aca="false">K91/150</f>
        <v>0.900018666666666</v>
      </c>
      <c r="N91" s="51" t="n">
        <f aca="false">N90+C91-P91</f>
        <v>7496.19</v>
      </c>
      <c r="O91" s="76" t="n">
        <f aca="false">N91*D91</f>
        <v>6446.7234</v>
      </c>
      <c r="P91" s="76"/>
      <c r="Q91" s="91"/>
      <c r="R91" s="51" t="n">
        <f aca="false">Q91+R90</f>
        <v>7247.82</v>
      </c>
      <c r="S91" s="51" t="n">
        <f aca="false">O91+R91</f>
        <v>13694.5434</v>
      </c>
      <c r="T91" s="0" t="n">
        <f aca="false">T90+B91</f>
        <v>12860</v>
      </c>
      <c r="U91" s="51" t="n">
        <f aca="false">S91-T91</f>
        <v>834.543400000002</v>
      </c>
      <c r="V91" s="54" t="n">
        <f aca="false">S91/T91-1</f>
        <v>0.0648945101088649</v>
      </c>
      <c r="W91" s="54" t="n">
        <f aca="false">O91/(T91-R91)-1</f>
        <v>0.148702179901572</v>
      </c>
      <c r="X91" s="46" t="n">
        <f aca="false">R91/S91</f>
        <v>0.529248751732752</v>
      </c>
    </row>
    <row r="92" customFormat="false" ht="16" hidden="false" customHeight="false" outlineLevel="0" collapsed="false">
      <c r="A92" s="92" t="s">
        <v>638</v>
      </c>
      <c r="B92" s="0" t="n">
        <v>240</v>
      </c>
      <c r="C92" s="76" t="n">
        <v>280.01</v>
      </c>
      <c r="D92" s="77" t="n">
        <v>0.8571</v>
      </c>
      <c r="E92" s="46" t="n">
        <f aca="false">10%*M92+13%</f>
        <v>0.289997714</v>
      </c>
      <c r="F92" s="24" t="n">
        <f aca="false">IF(G92="",($F$1*C92-B92)/B92,H92/B92)</f>
        <v>-0.0053811458333333</v>
      </c>
      <c r="G92" s="3"/>
      <c r="H92" s="78" t="n">
        <f aca="false">IF(G92="",$F$1*C92-B92,G92-B92)</f>
        <v>-1.29147499999999</v>
      </c>
      <c r="I92" s="0" t="s">
        <v>95</v>
      </c>
      <c r="J92" s="58" t="s">
        <v>887</v>
      </c>
      <c r="K92" s="76" t="n">
        <f aca="false">D92*C92</f>
        <v>239.996571</v>
      </c>
      <c r="L92" s="76" t="n">
        <f aca="false">K92-B92</f>
        <v>-0.00342900000003965</v>
      </c>
      <c r="M92" s="46" t="n">
        <f aca="false">K92/150</f>
        <v>1.59997714</v>
      </c>
      <c r="N92" s="51" t="n">
        <f aca="false">N91+C92-P92</f>
        <v>7776.2</v>
      </c>
      <c r="O92" s="76" t="n">
        <f aca="false">N92*D92</f>
        <v>6664.98102</v>
      </c>
      <c r="P92" s="76"/>
      <c r="Q92" s="91"/>
      <c r="R92" s="51" t="n">
        <f aca="false">Q92+R91</f>
        <v>7247.82</v>
      </c>
      <c r="S92" s="51" t="n">
        <f aca="false">O92+R92</f>
        <v>13912.80102</v>
      </c>
      <c r="T92" s="0" t="n">
        <f aca="false">T91+B92</f>
        <v>13100</v>
      </c>
      <c r="U92" s="51" t="n">
        <f aca="false">S92-T92</f>
        <v>812.801020000001</v>
      </c>
      <c r="V92" s="54" t="n">
        <f aca="false">S92/T92-1</f>
        <v>0.0620458793893131</v>
      </c>
      <c r="W92" s="54" t="n">
        <f aca="false">O92/(T92-R92)-1</f>
        <v>0.138888588525985</v>
      </c>
      <c r="X92" s="46" t="n">
        <f aca="false">R92/S92</f>
        <v>0.520946140865601</v>
      </c>
    </row>
    <row r="93" customFormat="false" ht="16" hidden="false" customHeight="false" outlineLevel="0" collapsed="false">
      <c r="A93" s="92" t="s">
        <v>639</v>
      </c>
      <c r="B93" s="0" t="n">
        <v>240</v>
      </c>
      <c r="C93" s="76" t="n">
        <v>275.36</v>
      </c>
      <c r="D93" s="77" t="n">
        <v>0.8716</v>
      </c>
      <c r="E93" s="46" t="n">
        <f aca="false">10%*M93+13%</f>
        <v>0.290002517333333</v>
      </c>
      <c r="F93" s="24" t="n">
        <f aca="false">IF(G93="",($F$1*C93-B93)/B93,H93/B93)</f>
        <v>-0.0218983333333333</v>
      </c>
      <c r="G93" s="3"/>
      <c r="H93" s="78" t="n">
        <f aca="false">IF(G93="",$F$1*C93-B93,G93-B93)</f>
        <v>-5.25559999999999</v>
      </c>
      <c r="I93" s="0" t="s">
        <v>95</v>
      </c>
      <c r="J93" s="58" t="s">
        <v>888</v>
      </c>
      <c r="K93" s="76" t="n">
        <f aca="false">D93*C93</f>
        <v>240.003776</v>
      </c>
      <c r="L93" s="76" t="n">
        <f aca="false">K93-B93</f>
        <v>0.00377600000001621</v>
      </c>
      <c r="M93" s="46" t="n">
        <f aca="false">K93/150</f>
        <v>1.60002517333333</v>
      </c>
      <c r="N93" s="51" t="n">
        <f aca="false">N92+C93-P93</f>
        <v>8051.56</v>
      </c>
      <c r="O93" s="76" t="n">
        <f aca="false">N93*D93</f>
        <v>7017.739696</v>
      </c>
      <c r="P93" s="76"/>
      <c r="Q93" s="91"/>
      <c r="R93" s="51" t="n">
        <f aca="false">Q93+R92</f>
        <v>7247.82</v>
      </c>
      <c r="S93" s="51" t="n">
        <f aca="false">O93+R93</f>
        <v>14265.559696</v>
      </c>
      <c r="T93" s="0" t="n">
        <f aca="false">T92+B93</f>
        <v>13340</v>
      </c>
      <c r="U93" s="51" t="n">
        <f aca="false">S93-T93</f>
        <v>925.559696000002</v>
      </c>
      <c r="V93" s="54" t="n">
        <f aca="false">S93/T93-1</f>
        <v>0.0693822860569717</v>
      </c>
      <c r="W93" s="54" t="n">
        <f aca="false">O93/(T93-R93)-1</f>
        <v>0.151925861678414</v>
      </c>
      <c r="X93" s="46" t="n">
        <f aca="false">R93/S93</f>
        <v>0.508064187767709</v>
      </c>
    </row>
    <row r="94" customFormat="false" ht="16" hidden="false" customHeight="false" outlineLevel="0" collapsed="false">
      <c r="A94" s="92" t="s">
        <v>640</v>
      </c>
      <c r="B94" s="0" t="n">
        <v>135</v>
      </c>
      <c r="C94" s="76" t="n">
        <v>155.82</v>
      </c>
      <c r="D94" s="77" t="n">
        <v>0.8664</v>
      </c>
      <c r="E94" s="46" t="n">
        <f aca="false">10%*M94+13%</f>
        <v>0.220001632</v>
      </c>
      <c r="F94" s="24" t="n">
        <f aca="false">IF(G94="",($F$1*C94-B94)/B94,H94/B94)</f>
        <v>-0.0160255555555556</v>
      </c>
      <c r="G94" s="3"/>
      <c r="H94" s="78" t="n">
        <f aca="false">IF(G94="",$F$1*C94-B94,G94-B94)</f>
        <v>-2.16345000000001</v>
      </c>
      <c r="I94" s="0" t="s">
        <v>95</v>
      </c>
      <c r="J94" s="58" t="s">
        <v>889</v>
      </c>
      <c r="K94" s="76" t="n">
        <f aca="false">D94*C94</f>
        <v>135.002448</v>
      </c>
      <c r="L94" s="76" t="n">
        <f aca="false">K94-B94</f>
        <v>0.0024479999999869</v>
      </c>
      <c r="M94" s="46" t="n">
        <f aca="false">K94/150</f>
        <v>0.90001632</v>
      </c>
      <c r="N94" s="51" t="n">
        <f aca="false">N93+C94-P94</f>
        <v>8207.38</v>
      </c>
      <c r="O94" s="76" t="n">
        <f aca="false">N94*D94</f>
        <v>7110.874032</v>
      </c>
      <c r="P94" s="76"/>
      <c r="Q94" s="91"/>
      <c r="R94" s="51" t="n">
        <f aca="false">Q94+R93</f>
        <v>7247.82</v>
      </c>
      <c r="S94" s="51" t="n">
        <f aca="false">O94+R94</f>
        <v>14358.694032</v>
      </c>
      <c r="T94" s="0" t="n">
        <f aca="false">T93+B94</f>
        <v>13475</v>
      </c>
      <c r="U94" s="51" t="n">
        <f aca="false">S94-T94</f>
        <v>883.694032000001</v>
      </c>
      <c r="V94" s="54" t="n">
        <f aca="false">S94/T94-1</f>
        <v>0.0655802621150279</v>
      </c>
      <c r="W94" s="54" t="n">
        <f aca="false">O94/(T94-R94)-1</f>
        <v>0.141909183932374</v>
      </c>
      <c r="X94" s="46" t="n">
        <f aca="false">R94/S94</f>
        <v>0.504768747342022</v>
      </c>
    </row>
    <row r="95" customFormat="false" ht="16" hidden="false" customHeight="false" outlineLevel="0" collapsed="false">
      <c r="A95" s="92" t="s">
        <v>641</v>
      </c>
      <c r="B95" s="0" t="n">
        <v>135</v>
      </c>
      <c r="C95" s="76" t="n">
        <v>158.86</v>
      </c>
      <c r="D95" s="77" t="n">
        <v>0.8498</v>
      </c>
      <c r="E95" s="46" t="n">
        <f aca="false">10%*M95+13%</f>
        <v>0.219999485333333</v>
      </c>
      <c r="F95" s="24" t="n">
        <f aca="false">IF(G95="",($F$1*C95-B95)/B95,H95/B95)</f>
        <v>0.0031714814814816</v>
      </c>
      <c r="G95" s="3"/>
      <c r="H95" s="78" t="n">
        <f aca="false">IF(G95="",$F$1*C95-B95,G95-B95)</f>
        <v>0.428150000000016</v>
      </c>
      <c r="I95" s="0" t="s">
        <v>95</v>
      </c>
      <c r="J95" s="58" t="s">
        <v>890</v>
      </c>
      <c r="K95" s="76" t="n">
        <f aca="false">D95*C95</f>
        <v>134.999228</v>
      </c>
      <c r="L95" s="76" t="n">
        <f aca="false">K95-B95</f>
        <v>-0.000771999999983564</v>
      </c>
      <c r="M95" s="46" t="n">
        <f aca="false">K95/150</f>
        <v>0.899994853333333</v>
      </c>
      <c r="N95" s="51" t="n">
        <f aca="false">N94+C95-P95</f>
        <v>8366.24</v>
      </c>
      <c r="O95" s="76" t="n">
        <f aca="false">N95*D95</f>
        <v>7109.630752</v>
      </c>
      <c r="P95" s="76"/>
      <c r="Q95" s="91"/>
      <c r="R95" s="51" t="n">
        <f aca="false">Q95+R94</f>
        <v>7247.82</v>
      </c>
      <c r="S95" s="51" t="n">
        <f aca="false">O95+R95</f>
        <v>14357.450752</v>
      </c>
      <c r="T95" s="0" t="n">
        <f aca="false">T94+B95</f>
        <v>13610</v>
      </c>
      <c r="U95" s="51" t="n">
        <f aca="false">S95-T95</f>
        <v>747.450752000001</v>
      </c>
      <c r="V95" s="54" t="n">
        <f aca="false">S95/T95-1</f>
        <v>0.0549192323291698</v>
      </c>
      <c r="W95" s="54" t="n">
        <f aca="false">O95/(T95-R95)-1</f>
        <v>0.117483433665819</v>
      </c>
      <c r="X95" s="46" t="n">
        <f aca="false">R95/S95</f>
        <v>0.50481245767048</v>
      </c>
    </row>
    <row r="96" customFormat="false" ht="16" hidden="false" customHeight="false" outlineLevel="0" collapsed="false">
      <c r="A96" s="92" t="s">
        <v>642</v>
      </c>
      <c r="B96" s="0" t="n">
        <v>240</v>
      </c>
      <c r="C96" s="76" t="n">
        <v>284.02</v>
      </c>
      <c r="D96" s="77" t="n">
        <v>0.845</v>
      </c>
      <c r="E96" s="46" t="n">
        <f aca="false">10%*M96+13%</f>
        <v>0.289997933333333</v>
      </c>
      <c r="F96" s="24" t="n">
        <f aca="false">IF(G96="",($F$1*C96-B96)/B96,H96/B96)</f>
        <v>0.00886270833333332</v>
      </c>
      <c r="G96" s="3"/>
      <c r="H96" s="78" t="n">
        <f aca="false">IF(G96="",$F$1*C96-B96,G96-B96)</f>
        <v>2.12705</v>
      </c>
      <c r="I96" s="0" t="s">
        <v>95</v>
      </c>
      <c r="J96" s="58" t="s">
        <v>891</v>
      </c>
      <c r="K96" s="76" t="n">
        <f aca="false">D96*C96</f>
        <v>239.9969</v>
      </c>
      <c r="L96" s="76" t="n">
        <f aca="false">K96-B96</f>
        <v>-0.00310000000004607</v>
      </c>
      <c r="M96" s="46" t="n">
        <f aca="false">K96/150</f>
        <v>1.59997933333333</v>
      </c>
      <c r="N96" s="51" t="n">
        <f aca="false">N95+C96-P96</f>
        <v>8650.26</v>
      </c>
      <c r="O96" s="76" t="n">
        <f aca="false">N96*D96</f>
        <v>7309.4697</v>
      </c>
      <c r="P96" s="76"/>
      <c r="Q96" s="91"/>
      <c r="R96" s="51" t="n">
        <f aca="false">Q96+R95</f>
        <v>7247.82</v>
      </c>
      <c r="S96" s="51" t="n">
        <f aca="false">O96+R96</f>
        <v>14557.2897</v>
      </c>
      <c r="T96" s="0" t="n">
        <f aca="false">T95+B96</f>
        <v>13850</v>
      </c>
      <c r="U96" s="51" t="n">
        <f aca="false">S96-T96</f>
        <v>707.289700000001</v>
      </c>
      <c r="V96" s="54" t="n">
        <f aca="false">S96/T96-1</f>
        <v>0.0510678483754514</v>
      </c>
      <c r="W96" s="54" t="n">
        <f aca="false">O96/(T96-R96)-1</f>
        <v>0.107129720789194</v>
      </c>
      <c r="X96" s="46" t="n">
        <f aca="false">R96/S96</f>
        <v>0.497882514490317</v>
      </c>
    </row>
    <row r="97" customFormat="false" ht="16" hidden="false" customHeight="false" outlineLevel="0" collapsed="false">
      <c r="A97" s="92" t="s">
        <v>643</v>
      </c>
      <c r="B97" s="0" t="n">
        <v>90</v>
      </c>
      <c r="C97" s="76" t="n">
        <v>104.03</v>
      </c>
      <c r="D97" s="77" t="n">
        <v>0.8651</v>
      </c>
      <c r="E97" s="46" t="n">
        <f aca="false">10%*M97+13%</f>
        <v>0.189997568666667</v>
      </c>
      <c r="F97" s="24" t="n">
        <f aca="false">IF(G97="",($F$1*C97-B97)/B97,H97/B97)</f>
        <v>-0.0146047222222222</v>
      </c>
      <c r="G97" s="3"/>
      <c r="H97" s="78" t="n">
        <f aca="false">IF(G97="",$F$1*C97-B97,G97-B97)</f>
        <v>-1.314425</v>
      </c>
      <c r="I97" s="0" t="s">
        <v>95</v>
      </c>
      <c r="J97" s="58" t="s">
        <v>892</v>
      </c>
      <c r="K97" s="76" t="n">
        <f aca="false">D97*C97</f>
        <v>89.996353</v>
      </c>
      <c r="L97" s="76" t="n">
        <f aca="false">K97-B97</f>
        <v>-0.00364699999998663</v>
      </c>
      <c r="M97" s="46" t="n">
        <f aca="false">K97/150</f>
        <v>0.599975686666667</v>
      </c>
      <c r="N97" s="51" t="n">
        <f aca="false">N96+C97-P97</f>
        <v>8754.29</v>
      </c>
      <c r="O97" s="76" t="n">
        <f aca="false">N97*D97</f>
        <v>7573.336279</v>
      </c>
      <c r="P97" s="76"/>
      <c r="Q97" s="91"/>
      <c r="R97" s="51" t="n">
        <f aca="false">Q97+R96</f>
        <v>7247.82</v>
      </c>
      <c r="S97" s="51" t="n">
        <f aca="false">O97+R97</f>
        <v>14821.156279</v>
      </c>
      <c r="T97" s="0" t="n">
        <f aca="false">T96+B97</f>
        <v>13940</v>
      </c>
      <c r="U97" s="51" t="n">
        <f aca="false">S97-T97</f>
        <v>881.156279000003</v>
      </c>
      <c r="V97" s="54" t="n">
        <f aca="false">S97/T97-1</f>
        <v>0.0632106369440462</v>
      </c>
      <c r="W97" s="54" t="n">
        <f aca="false">O97/(T97-R97)-1</f>
        <v>0.131669542510812</v>
      </c>
      <c r="X97" s="46" t="n">
        <f aca="false">R97/S97</f>
        <v>0.489018526190793</v>
      </c>
    </row>
    <row r="98" customFormat="false" ht="16" hidden="false" customHeight="false" outlineLevel="0" collapsed="false">
      <c r="A98" s="92" t="s">
        <v>644</v>
      </c>
      <c r="B98" s="0" t="n">
        <v>135</v>
      </c>
      <c r="C98" s="76" t="n">
        <v>156.25</v>
      </c>
      <c r="D98" s="77" t="n">
        <v>0.864</v>
      </c>
      <c r="E98" s="46" t="n">
        <f aca="false">10%*M98+13%</f>
        <v>0.22</v>
      </c>
      <c r="F98" s="24" t="n">
        <f aca="false">IF(G98="",($F$1*C98-B98)/B98,H98/B98)</f>
        <v>-0.0133101851851852</v>
      </c>
      <c r="G98" s="3"/>
      <c r="H98" s="78" t="n">
        <f aca="false">IF(G98="",$F$1*C98-B98,G98-B98)</f>
        <v>-1.796875</v>
      </c>
      <c r="I98" s="0" t="s">
        <v>95</v>
      </c>
      <c r="J98" s="58" t="s">
        <v>893</v>
      </c>
      <c r="K98" s="76" t="n">
        <f aca="false">D98*C98</f>
        <v>135</v>
      </c>
      <c r="L98" s="76" t="n">
        <f aca="false">K98-B98</f>
        <v>0</v>
      </c>
      <c r="M98" s="46" t="n">
        <f aca="false">K98/150</f>
        <v>0.9</v>
      </c>
      <c r="N98" s="51" t="n">
        <f aca="false">N97+C98-P98</f>
        <v>8910.54</v>
      </c>
      <c r="O98" s="76" t="n">
        <f aca="false">N98*D98</f>
        <v>7698.70656</v>
      </c>
      <c r="P98" s="76"/>
      <c r="Q98" s="91"/>
      <c r="R98" s="51" t="n">
        <f aca="false">Q98+R97</f>
        <v>7247.82</v>
      </c>
      <c r="S98" s="51" t="n">
        <f aca="false">O98+R98</f>
        <v>14946.52656</v>
      </c>
      <c r="T98" s="0" t="n">
        <f aca="false">T97+B98</f>
        <v>14075</v>
      </c>
      <c r="U98" s="51" t="n">
        <f aca="false">S98-T98</f>
        <v>871.526560000004</v>
      </c>
      <c r="V98" s="54" t="n">
        <f aca="false">S98/T98-1</f>
        <v>0.061920181882771</v>
      </c>
      <c r="W98" s="54" t="n">
        <f aca="false">O98/(T98-R98)-1</f>
        <v>0.127655424347974</v>
      </c>
      <c r="X98" s="46" t="n">
        <f aca="false">R98/S98</f>
        <v>0.484916677524039</v>
      </c>
    </row>
    <row r="99" customFormat="false" ht="16" hidden="false" customHeight="false" outlineLevel="0" collapsed="false">
      <c r="A99" s="92" t="s">
        <v>645</v>
      </c>
      <c r="B99" s="0" t="n">
        <v>135</v>
      </c>
      <c r="C99" s="76" t="n">
        <v>156.2</v>
      </c>
      <c r="D99" s="77" t="n">
        <v>0.8643</v>
      </c>
      <c r="E99" s="46" t="n">
        <f aca="false">10%*M99+13%</f>
        <v>0.22000244</v>
      </c>
      <c r="F99" s="24" t="n">
        <f aca="false">IF(G99="",($F$1*C99-B99)/B99,H99/B99)</f>
        <v>-0.013625925925926</v>
      </c>
      <c r="G99" s="3"/>
      <c r="H99" s="78" t="n">
        <f aca="false">IF(G99="",$F$1*C99-B99,G99-B99)</f>
        <v>-1.83950000000002</v>
      </c>
      <c r="I99" s="0" t="s">
        <v>95</v>
      </c>
      <c r="J99" s="58" t="s">
        <v>894</v>
      </c>
      <c r="K99" s="76" t="n">
        <f aca="false">D99*C99</f>
        <v>135.00366</v>
      </c>
      <c r="L99" s="76" t="n">
        <f aca="false">K99-B99</f>
        <v>0.00365999999999644</v>
      </c>
      <c r="M99" s="46" t="n">
        <f aca="false">K99/150</f>
        <v>0.9000244</v>
      </c>
      <c r="N99" s="51" t="n">
        <f aca="false">N98+C99-P99</f>
        <v>9066.74</v>
      </c>
      <c r="O99" s="76" t="n">
        <f aca="false">N99*D99</f>
        <v>7836.383382</v>
      </c>
      <c r="P99" s="76"/>
      <c r="Q99" s="91"/>
      <c r="R99" s="51" t="n">
        <f aca="false">Q99+R98</f>
        <v>7247.82</v>
      </c>
      <c r="S99" s="51" t="n">
        <f aca="false">O99+R99</f>
        <v>15084.203382</v>
      </c>
      <c r="T99" s="0" t="n">
        <f aca="false">T98+B99</f>
        <v>14210</v>
      </c>
      <c r="U99" s="51" t="n">
        <f aca="false">S99-T99</f>
        <v>874.203382000003</v>
      </c>
      <c r="V99" s="54" t="n">
        <f aca="false">S99/T99-1</f>
        <v>0.0615202942997892</v>
      </c>
      <c r="W99" s="54" t="n">
        <f aca="false">O99/(T99-R99)-1</f>
        <v>0.125564605051866</v>
      </c>
      <c r="X99" s="46" t="n">
        <f aca="false">R99/S99</f>
        <v>0.480490736995023</v>
      </c>
    </row>
    <row r="100" customFormat="false" ht="16" hidden="false" customHeight="false" outlineLevel="0" collapsed="false">
      <c r="A100" s="92" t="s">
        <v>646</v>
      </c>
      <c r="B100" s="0" t="n">
        <v>135</v>
      </c>
      <c r="C100" s="76" t="n">
        <v>157.12</v>
      </c>
      <c r="D100" s="77" t="n">
        <v>0.8592</v>
      </c>
      <c r="E100" s="46" t="n">
        <f aca="false">10%*M100+13%</f>
        <v>0.219998336</v>
      </c>
      <c r="F100" s="24" t="n">
        <f aca="false">IF(G100="",($F$1*C100-B100)/B100,H100/B100)</f>
        <v>-0.00781629629629619</v>
      </c>
      <c r="G100" s="3"/>
      <c r="H100" s="78" t="n">
        <f aca="false">IF(G100="",$F$1*C100-B100,G100-B100)</f>
        <v>-1.05519999999999</v>
      </c>
      <c r="I100" s="0" t="s">
        <v>95</v>
      </c>
      <c r="J100" s="58" t="s">
        <v>895</v>
      </c>
      <c r="K100" s="76" t="n">
        <f aca="false">D100*C100</f>
        <v>134.997504</v>
      </c>
      <c r="L100" s="76" t="n">
        <f aca="false">K100-B100</f>
        <v>-0.00249600000000783</v>
      </c>
      <c r="M100" s="46" t="n">
        <f aca="false">K100/150</f>
        <v>0.89998336</v>
      </c>
      <c r="N100" s="51" t="n">
        <f aca="false">N99+C100-P100</f>
        <v>9223.86</v>
      </c>
      <c r="O100" s="76" t="n">
        <f aca="false">N100*D100</f>
        <v>7925.140512</v>
      </c>
      <c r="P100" s="76"/>
      <c r="Q100" s="91"/>
      <c r="R100" s="51" t="n">
        <f aca="false">Q100+R99</f>
        <v>7247.82</v>
      </c>
      <c r="S100" s="51" t="n">
        <f aca="false">O100+R100</f>
        <v>15172.960512</v>
      </c>
      <c r="T100" s="0" t="n">
        <f aca="false">T99+B100</f>
        <v>14345</v>
      </c>
      <c r="U100" s="51" t="n">
        <f aca="false">S100-T100</f>
        <v>827.960512000003</v>
      </c>
      <c r="V100" s="54" t="n">
        <f aca="false">S100/T100-1</f>
        <v>0.0577177073544792</v>
      </c>
      <c r="W100" s="54" t="n">
        <f aca="false">O100/(T100-R100)-1</f>
        <v>0.116660492195492</v>
      </c>
      <c r="X100" s="46" t="n">
        <f aca="false">R100/S100</f>
        <v>0.47768001467267</v>
      </c>
    </row>
    <row r="101" customFormat="false" ht="16" hidden="false" customHeight="false" outlineLevel="0" collapsed="false">
      <c r="A101" s="92" t="s">
        <v>647</v>
      </c>
      <c r="B101" s="0" t="n">
        <v>135</v>
      </c>
      <c r="C101" s="76" t="n">
        <v>157.53</v>
      </c>
      <c r="D101" s="77" t="n">
        <v>0.857</v>
      </c>
      <c r="E101" s="46" t="n">
        <f aca="false">10%*M101+13%</f>
        <v>0.22000214</v>
      </c>
      <c r="F101" s="24" t="n">
        <f aca="false">IF(G101="",($F$1*C101-B101)/B101,H101/B101)</f>
        <v>-0.00522722222222211</v>
      </c>
      <c r="G101" s="3"/>
      <c r="H101" s="78" t="n">
        <f aca="false">IF(G101="",$F$1*C101-B101,G101-B101)</f>
        <v>-0.705674999999985</v>
      </c>
      <c r="I101" s="0" t="s">
        <v>95</v>
      </c>
      <c r="J101" s="58" t="s">
        <v>896</v>
      </c>
      <c r="K101" s="76" t="n">
        <f aca="false">D101*C101</f>
        <v>135.00321</v>
      </c>
      <c r="L101" s="76" t="n">
        <f aca="false">K101-B101</f>
        <v>0.00321000000002414</v>
      </c>
      <c r="M101" s="46" t="n">
        <f aca="false">K101/150</f>
        <v>0.9000214</v>
      </c>
      <c r="N101" s="51" t="n">
        <f aca="false">N100+C101-P101</f>
        <v>9381.39000000001</v>
      </c>
      <c r="O101" s="76" t="n">
        <f aca="false">N101*D101</f>
        <v>8039.85123000001</v>
      </c>
      <c r="P101" s="76"/>
      <c r="Q101" s="91"/>
      <c r="R101" s="51" t="n">
        <f aca="false">Q101+R100</f>
        <v>7247.82</v>
      </c>
      <c r="S101" s="51" t="n">
        <f aca="false">O101+R101</f>
        <v>15287.67123</v>
      </c>
      <c r="T101" s="0" t="n">
        <f aca="false">T100+B101</f>
        <v>14480</v>
      </c>
      <c r="U101" s="51" t="n">
        <f aca="false">S101-T101</f>
        <v>807.671230000005</v>
      </c>
      <c r="V101" s="54" t="n">
        <f aca="false">S101/T101-1</f>
        <v>0.0557783998618788</v>
      </c>
      <c r="W101" s="54" t="n">
        <f aca="false">O101/(T101-R101)-1</f>
        <v>0.11167742368138</v>
      </c>
      <c r="X101" s="46" t="n">
        <f aca="false">R101/S101</f>
        <v>0.474095752777383</v>
      </c>
    </row>
    <row r="102" customFormat="false" ht="16" hidden="false" customHeight="false" outlineLevel="0" collapsed="false">
      <c r="A102" s="92" t="s">
        <v>648</v>
      </c>
      <c r="B102" s="0" t="n">
        <v>135</v>
      </c>
      <c r="C102" s="76" t="n">
        <v>159.25</v>
      </c>
      <c r="D102" s="77" t="n">
        <v>0.8477</v>
      </c>
      <c r="E102" s="46" t="n">
        <f aca="false">10%*M102+13%</f>
        <v>0.219997483333333</v>
      </c>
      <c r="F102" s="24" t="n">
        <f aca="false">IF(G102="",($F$1*C102-B102)/B102,H102/B102)</f>
        <v>0.00563425925925929</v>
      </c>
      <c r="G102" s="3"/>
      <c r="H102" s="78" t="n">
        <f aca="false">IF(G102="",$F$1*C102-B102,G102-B102)</f>
        <v>0.760625000000005</v>
      </c>
      <c r="I102" s="0" t="s">
        <v>95</v>
      </c>
      <c r="J102" s="58" t="s">
        <v>897</v>
      </c>
      <c r="K102" s="76" t="n">
        <f aca="false">D102*C102</f>
        <v>134.996225</v>
      </c>
      <c r="L102" s="76" t="n">
        <f aca="false">K102-B102</f>
        <v>-0.00377499999999031</v>
      </c>
      <c r="M102" s="46" t="n">
        <f aca="false">K102/150</f>
        <v>0.899974833333333</v>
      </c>
      <c r="N102" s="51" t="n">
        <f aca="false">N101+C102-P102</f>
        <v>9540.64000000001</v>
      </c>
      <c r="O102" s="76" t="n">
        <f aca="false">N102*D102</f>
        <v>8087.60052800001</v>
      </c>
      <c r="P102" s="76"/>
      <c r="Q102" s="91"/>
      <c r="R102" s="51" t="n">
        <f aca="false">Q102+R101</f>
        <v>7247.82</v>
      </c>
      <c r="S102" s="51" t="n">
        <f aca="false">O102+R102</f>
        <v>15335.420528</v>
      </c>
      <c r="T102" s="0" t="n">
        <f aca="false">T101+B102</f>
        <v>14615</v>
      </c>
      <c r="U102" s="51" t="n">
        <f aca="false">S102-T102</f>
        <v>720.420528000006</v>
      </c>
      <c r="V102" s="54" t="n">
        <f aca="false">S102/T102-1</f>
        <v>0.0492932280533702</v>
      </c>
      <c r="W102" s="54" t="n">
        <f aca="false">O102/(T102-R102)-1</f>
        <v>0.0977878276355411</v>
      </c>
      <c r="X102" s="46" t="n">
        <f aca="false">R102/S102</f>
        <v>0.472619579408771</v>
      </c>
    </row>
    <row r="103" customFormat="false" ht="16" hidden="false" customHeight="false" outlineLevel="0" collapsed="false">
      <c r="A103" s="92" t="s">
        <v>649</v>
      </c>
      <c r="B103" s="0" t="n">
        <v>240</v>
      </c>
      <c r="C103" s="76" t="n">
        <v>286.29</v>
      </c>
      <c r="D103" s="77" t="n">
        <v>0.8383</v>
      </c>
      <c r="E103" s="46" t="n">
        <f aca="false">10%*M103+13%</f>
        <v>0.289997938</v>
      </c>
      <c r="F103" s="24" t="n">
        <f aca="false">IF(G103="",($F$1*C103-B103)/B103,H103/B103)</f>
        <v>0.0169259375000002</v>
      </c>
      <c r="G103" s="3"/>
      <c r="H103" s="78" t="n">
        <f aca="false">IF(G103="",$F$1*C103-B103,G103-B103)</f>
        <v>4.06222500000004</v>
      </c>
      <c r="I103" s="0" t="s">
        <v>95</v>
      </c>
      <c r="J103" s="58" t="s">
        <v>898</v>
      </c>
      <c r="K103" s="76" t="n">
        <f aca="false">D103*C103</f>
        <v>239.996907</v>
      </c>
      <c r="L103" s="76" t="n">
        <f aca="false">K103-B103</f>
        <v>-0.00309299999997847</v>
      </c>
      <c r="M103" s="46" t="n">
        <f aca="false">K103/150</f>
        <v>1.59997938</v>
      </c>
      <c r="N103" s="51" t="n">
        <f aca="false">N102+C103-P103</f>
        <v>9826.93000000001</v>
      </c>
      <c r="O103" s="76" t="n">
        <f aca="false">N103*D103</f>
        <v>8237.915419</v>
      </c>
      <c r="P103" s="76"/>
      <c r="Q103" s="91"/>
      <c r="R103" s="51" t="n">
        <f aca="false">Q103+R102</f>
        <v>7247.82</v>
      </c>
      <c r="S103" s="51" t="n">
        <f aca="false">O103+R103</f>
        <v>15485.735419</v>
      </c>
      <c r="T103" s="0" t="n">
        <f aca="false">T102+B103</f>
        <v>14855</v>
      </c>
      <c r="U103" s="51" t="n">
        <f aca="false">S103-T103</f>
        <v>630.735419000004</v>
      </c>
      <c r="V103" s="54" t="n">
        <f aca="false">S103/T103-1</f>
        <v>0.0424594694715588</v>
      </c>
      <c r="W103" s="54" t="n">
        <f aca="false">O103/(T103-R103)-1</f>
        <v>0.0829131713723095</v>
      </c>
      <c r="X103" s="46" t="n">
        <f aca="false">R103/S103</f>
        <v>0.468032018105346</v>
      </c>
    </row>
    <row r="104" customFormat="false" ht="16" hidden="false" customHeight="false" outlineLevel="0" collapsed="false">
      <c r="A104" s="92" t="s">
        <v>650</v>
      </c>
      <c r="B104" s="0" t="n">
        <v>240</v>
      </c>
      <c r="C104" s="76" t="n">
        <v>286.81</v>
      </c>
      <c r="D104" s="77" t="n">
        <v>0.8368</v>
      </c>
      <c r="E104" s="46" t="n">
        <f aca="false">10%*M104+13%</f>
        <v>0.290001738666667</v>
      </c>
      <c r="F104" s="24" t="n">
        <f aca="false">IF(G104="",($F$1*C104-B104)/B104,H104/B104)</f>
        <v>0.0187730208333334</v>
      </c>
      <c r="G104" s="3"/>
      <c r="H104" s="78" t="n">
        <f aca="false">IF(G104="",$F$1*C104-B104,G104-B104)</f>
        <v>4.50552500000001</v>
      </c>
      <c r="I104" s="0" t="s">
        <v>95</v>
      </c>
      <c r="J104" s="58" t="s">
        <v>899</v>
      </c>
      <c r="K104" s="76" t="n">
        <f aca="false">D104*C104</f>
        <v>240.002608</v>
      </c>
      <c r="L104" s="76" t="n">
        <f aca="false">K104-B104</f>
        <v>0.00260800000003769</v>
      </c>
      <c r="M104" s="46" t="n">
        <f aca="false">K104/150</f>
        <v>1.60001738666667</v>
      </c>
      <c r="N104" s="51" t="n">
        <f aca="false">N103+C104-P104</f>
        <v>10113.74</v>
      </c>
      <c r="O104" s="76" t="n">
        <f aca="false">N104*D104</f>
        <v>8463.17763200001</v>
      </c>
      <c r="P104" s="76"/>
      <c r="Q104" s="91"/>
      <c r="R104" s="51" t="n">
        <f aca="false">Q104+R103</f>
        <v>7247.82</v>
      </c>
      <c r="S104" s="51" t="n">
        <f aca="false">O104+R104</f>
        <v>15710.997632</v>
      </c>
      <c r="T104" s="0" t="n">
        <f aca="false">T103+B104</f>
        <v>15095</v>
      </c>
      <c r="U104" s="51" t="n">
        <f aca="false">S104-T104</f>
        <v>615.997632000006</v>
      </c>
      <c r="V104" s="54" t="n">
        <f aca="false">S104/T104-1</f>
        <v>0.040808057767473</v>
      </c>
      <c r="W104" s="54" t="n">
        <f aca="false">O104/(T104-R104)-1</f>
        <v>0.0784992356489855</v>
      </c>
      <c r="X104" s="46" t="n">
        <f aca="false">R104/S104</f>
        <v>0.461321436726444</v>
      </c>
    </row>
    <row r="105" customFormat="false" ht="16" hidden="false" customHeight="false" outlineLevel="0" collapsed="false">
      <c r="A105" s="92" t="s">
        <v>651</v>
      </c>
      <c r="B105" s="0" t="n">
        <v>240</v>
      </c>
      <c r="C105" s="76" t="n">
        <v>292.68</v>
      </c>
      <c r="D105" s="77" t="n">
        <v>0.82</v>
      </c>
      <c r="E105" s="46" t="n">
        <f aca="false">10%*M105+13%</f>
        <v>0.2899984</v>
      </c>
      <c r="F105" s="24" t="n">
        <f aca="false">IF(G105="",($F$1*C105-B105)/B105,H105/B105)</f>
        <v>0.03962375</v>
      </c>
      <c r="G105" s="3"/>
      <c r="H105" s="78" t="n">
        <f aca="false">IF(G105="",$F$1*C105-B105,G105-B105)</f>
        <v>9.50970000000001</v>
      </c>
      <c r="I105" s="0" t="s">
        <v>95</v>
      </c>
      <c r="J105" s="58" t="s">
        <v>900</v>
      </c>
      <c r="K105" s="76" t="n">
        <f aca="false">D105*C105</f>
        <v>239.9976</v>
      </c>
      <c r="L105" s="76" t="n">
        <f aca="false">K105-B105</f>
        <v>-0.00239999999996598</v>
      </c>
      <c r="M105" s="46" t="n">
        <f aca="false">K105/150</f>
        <v>1.599984</v>
      </c>
      <c r="N105" s="51" t="n">
        <f aca="false">N104+C105-P105</f>
        <v>10406.42</v>
      </c>
      <c r="O105" s="76" t="n">
        <f aca="false">N105*D105</f>
        <v>8533.26440000001</v>
      </c>
      <c r="P105" s="76"/>
      <c r="Q105" s="91"/>
      <c r="R105" s="51" t="n">
        <f aca="false">Q105+R104</f>
        <v>7247.82</v>
      </c>
      <c r="S105" s="51" t="n">
        <f aca="false">O105+R105</f>
        <v>15781.0844</v>
      </c>
      <c r="T105" s="0" t="n">
        <f aca="false">T104+B105</f>
        <v>15335</v>
      </c>
      <c r="U105" s="51" t="n">
        <f aca="false">S105-T105</f>
        <v>446.084400000007</v>
      </c>
      <c r="V105" s="54" t="n">
        <f aca="false">S105/T105-1</f>
        <v>0.0290892989892408</v>
      </c>
      <c r="W105" s="54" t="n">
        <f aca="false">O105/(T105-R105)-1</f>
        <v>0.0551594498947725</v>
      </c>
      <c r="X105" s="46" t="n">
        <f aca="false">R105/S105</f>
        <v>0.459272621341535</v>
      </c>
    </row>
    <row r="106" customFormat="false" ht="16" hidden="false" customHeight="false" outlineLevel="0" collapsed="false">
      <c r="A106" s="92" t="s">
        <v>652</v>
      </c>
      <c r="B106" s="0" t="n">
        <v>240</v>
      </c>
      <c r="C106" s="76" t="n">
        <v>290</v>
      </c>
      <c r="D106" s="77" t="n">
        <v>0.8276</v>
      </c>
      <c r="E106" s="46" t="n">
        <f aca="false">10%*M106+13%</f>
        <v>0.290002666666667</v>
      </c>
      <c r="F106" s="24" t="n">
        <f aca="false">IF(G106="",($F$1*C106-B106)/B106,H106/B106)</f>
        <v>0.0301041666666668</v>
      </c>
      <c r="G106" s="3"/>
      <c r="H106" s="78" t="n">
        <f aca="false">IF(G106="",$F$1*C106-B106,G106-B106)</f>
        <v>7.22500000000002</v>
      </c>
      <c r="I106" s="0" t="s">
        <v>95</v>
      </c>
      <c r="J106" s="58" t="s">
        <v>901</v>
      </c>
      <c r="K106" s="76" t="n">
        <f aca="false">D106*C106</f>
        <v>240.004</v>
      </c>
      <c r="L106" s="76" t="n">
        <f aca="false">K106-B106</f>
        <v>0.00399999999999068</v>
      </c>
      <c r="M106" s="46" t="n">
        <f aca="false">K106/150</f>
        <v>1.60002666666667</v>
      </c>
      <c r="N106" s="51" t="n">
        <f aca="false">N105+C106-P106</f>
        <v>10696.42</v>
      </c>
      <c r="O106" s="76" t="n">
        <f aca="false">N106*D106</f>
        <v>8852.35719200001</v>
      </c>
      <c r="P106" s="76"/>
      <c r="Q106" s="91"/>
      <c r="R106" s="51" t="n">
        <f aca="false">Q106+R105</f>
        <v>7247.82</v>
      </c>
      <c r="S106" s="51" t="n">
        <f aca="false">O106+R106</f>
        <v>16100.177192</v>
      </c>
      <c r="T106" s="0" t="n">
        <f aca="false">T105+B106</f>
        <v>15575</v>
      </c>
      <c r="U106" s="51" t="n">
        <f aca="false">S106-T106</f>
        <v>525.177192000006</v>
      </c>
      <c r="V106" s="54" t="n">
        <f aca="false">S106/T106-1</f>
        <v>0.0337192418619587</v>
      </c>
      <c r="W106" s="54" t="n">
        <f aca="false">O106/(T106-R106)-1</f>
        <v>0.063067832327391</v>
      </c>
      <c r="X106" s="46" t="n">
        <f aca="false">R106/S106</f>
        <v>0.450170200834893</v>
      </c>
    </row>
    <row r="107" customFormat="false" ht="16" hidden="false" customHeight="false" outlineLevel="0" collapsed="false">
      <c r="A107" s="92" t="s">
        <v>653</v>
      </c>
      <c r="B107" s="0" t="n">
        <v>90</v>
      </c>
      <c r="C107" s="76" t="n">
        <v>105.02</v>
      </c>
      <c r="D107" s="77" t="n">
        <v>0.857</v>
      </c>
      <c r="E107" s="46" t="n">
        <f aca="false">10%*M107+13%</f>
        <v>0.190001426666667</v>
      </c>
      <c r="F107" s="24" t="n">
        <f aca="false">IF(G107="",($F$1*C107-B107)/B107,H107/B107)</f>
        <v>-0.00522722222222222</v>
      </c>
      <c r="G107" s="3"/>
      <c r="H107" s="78" t="n">
        <f aca="false">IF(G107="",$F$1*C107-B107,G107-B107)</f>
        <v>-0.47045</v>
      </c>
      <c r="I107" s="0" t="s">
        <v>95</v>
      </c>
      <c r="J107" s="58" t="s">
        <v>902</v>
      </c>
      <c r="K107" s="76" t="n">
        <f aca="false">D107*C107</f>
        <v>90.00214</v>
      </c>
      <c r="L107" s="76" t="n">
        <f aca="false">K107-B107</f>
        <v>0.00214000000001135</v>
      </c>
      <c r="M107" s="46" t="n">
        <f aca="false">K107/150</f>
        <v>0.600014266666667</v>
      </c>
      <c r="N107" s="51" t="n">
        <f aca="false">N106+C107-P107</f>
        <v>10801.44</v>
      </c>
      <c r="O107" s="76" t="n">
        <f aca="false">N107*D107</f>
        <v>9256.83408000001</v>
      </c>
      <c r="P107" s="76"/>
      <c r="Q107" s="91"/>
      <c r="R107" s="51" t="n">
        <f aca="false">Q107+R106</f>
        <v>7247.82</v>
      </c>
      <c r="S107" s="51" t="n">
        <f aca="false">O107+R107</f>
        <v>16504.65408</v>
      </c>
      <c r="T107" s="0" t="n">
        <f aca="false">T106+B107</f>
        <v>15665</v>
      </c>
      <c r="U107" s="51" t="n">
        <f aca="false">S107-T107</f>
        <v>839.654080000008</v>
      </c>
      <c r="V107" s="54" t="n">
        <f aca="false">S107/T107-1</f>
        <v>0.0536006434727103</v>
      </c>
      <c r="W107" s="54" t="n">
        <f aca="false">O107/(T107-R107)-1</f>
        <v>0.0997547967371501</v>
      </c>
      <c r="X107" s="46" t="n">
        <f aca="false">R107/S107</f>
        <v>0.439137952535628</v>
      </c>
    </row>
    <row r="108" customFormat="false" ht="16" hidden="false" customHeight="false" outlineLevel="0" collapsed="false">
      <c r="A108" s="92" t="s">
        <v>654</v>
      </c>
      <c r="B108" s="0" t="n">
        <v>135</v>
      </c>
      <c r="C108" s="76" t="n">
        <v>158.69</v>
      </c>
      <c r="D108" s="77" t="n">
        <v>0.8507</v>
      </c>
      <c r="E108" s="46" t="n">
        <f aca="false">10%*M108+13%</f>
        <v>0.219998388666667</v>
      </c>
      <c r="F108" s="24" t="n">
        <f aca="false">IF(G108="",($F$1*C108-B108)/B108,H108/B108)</f>
        <v>0.00209796296296308</v>
      </c>
      <c r="G108" s="3"/>
      <c r="H108" s="78" t="n">
        <f aca="false">IF(G108="",$F$1*C108-B108,G108-B108)</f>
        <v>0.283225000000016</v>
      </c>
      <c r="I108" s="0" t="s">
        <v>95</v>
      </c>
      <c r="J108" s="58" t="s">
        <v>903</v>
      </c>
      <c r="K108" s="76" t="n">
        <f aca="false">D108*C108</f>
        <v>134.997583</v>
      </c>
      <c r="L108" s="76" t="n">
        <f aca="false">K108-B108</f>
        <v>-0.00241700000000833</v>
      </c>
      <c r="M108" s="46" t="n">
        <f aca="false">K108/150</f>
        <v>0.899983886666667</v>
      </c>
      <c r="N108" s="51" t="n">
        <f aca="false">N107+C108-P108</f>
        <v>10960.13</v>
      </c>
      <c r="O108" s="76" t="n">
        <f aca="false">N108*D108</f>
        <v>9323.78259100001</v>
      </c>
      <c r="P108" s="76"/>
      <c r="Q108" s="91"/>
      <c r="R108" s="51" t="n">
        <f aca="false">Q108+R107</f>
        <v>7247.82</v>
      </c>
      <c r="S108" s="51" t="n">
        <f aca="false">O108+R108</f>
        <v>16571.602591</v>
      </c>
      <c r="T108" s="0" t="n">
        <f aca="false">T107+B108</f>
        <v>15800</v>
      </c>
      <c r="U108" s="51" t="n">
        <f aca="false">S108-T108</f>
        <v>771.602591000006</v>
      </c>
      <c r="V108" s="54" t="n">
        <f aca="false">S108/T108-1</f>
        <v>0.0488356070253169</v>
      </c>
      <c r="W108" s="54" t="n">
        <f aca="false">O108/(T108-R108)-1</f>
        <v>0.0902229128713388</v>
      </c>
      <c r="X108" s="46" t="n">
        <f aca="false">R108/S108</f>
        <v>0.437363855438838</v>
      </c>
    </row>
    <row r="109" customFormat="false" ht="16" hidden="false" customHeight="false" outlineLevel="0" collapsed="false">
      <c r="A109" s="92" t="s">
        <v>655</v>
      </c>
      <c r="B109" s="0" t="n">
        <v>90</v>
      </c>
      <c r="C109" s="76" t="n">
        <v>105.51</v>
      </c>
      <c r="D109" s="77" t="n">
        <v>0.853</v>
      </c>
      <c r="E109" s="46" t="n">
        <f aca="false">10%*M109+13%</f>
        <v>0.19000002</v>
      </c>
      <c r="F109" s="24" t="n">
        <f aca="false">IF(G109="",($F$1*C109-B109)/B109,H109/B109)</f>
        <v>-0.000585833333333281</v>
      </c>
      <c r="G109" s="3"/>
      <c r="H109" s="78" t="n">
        <f aca="false">IF(G109="",$F$1*C109-B109,G109-B109)</f>
        <v>-0.0527249999999953</v>
      </c>
      <c r="I109" s="0" t="s">
        <v>95</v>
      </c>
      <c r="J109" s="58" t="s">
        <v>904</v>
      </c>
      <c r="K109" s="76" t="n">
        <f aca="false">D109*C109</f>
        <v>90.00003</v>
      </c>
      <c r="L109" s="76" t="n">
        <f aca="false">K109-B109</f>
        <v>3.00000000095224E-005</v>
      </c>
      <c r="M109" s="46" t="n">
        <f aca="false">K109/150</f>
        <v>0.6000002</v>
      </c>
      <c r="N109" s="51" t="n">
        <f aca="false">N108+C109-P109</f>
        <v>11065.64</v>
      </c>
      <c r="O109" s="76" t="n">
        <f aca="false">N109*D109</f>
        <v>9438.99092000001</v>
      </c>
      <c r="P109" s="76"/>
      <c r="Q109" s="91"/>
      <c r="R109" s="51" t="n">
        <f aca="false">Q109+R108</f>
        <v>7247.82</v>
      </c>
      <c r="S109" s="51" t="n">
        <f aca="false">O109+R109</f>
        <v>16686.81092</v>
      </c>
      <c r="T109" s="0" t="n">
        <f aca="false">T108+B109</f>
        <v>15890</v>
      </c>
      <c r="U109" s="51" t="n">
        <f aca="false">S109-T109</f>
        <v>796.810920000007</v>
      </c>
      <c r="V109" s="54" t="n">
        <f aca="false">S109/T109-1</f>
        <v>0.0501454323473887</v>
      </c>
      <c r="W109" s="54" t="n">
        <f aca="false">O109/(T109-R109)-1</f>
        <v>0.0922002226290135</v>
      </c>
      <c r="X109" s="46" t="n">
        <f aca="false">R109/S109</f>
        <v>0.434344227590732</v>
      </c>
    </row>
    <row r="110" customFormat="false" ht="16" hidden="false" customHeight="false" outlineLevel="0" collapsed="false">
      <c r="A110" s="92" t="s">
        <v>656</v>
      </c>
      <c r="B110" s="0" t="n">
        <v>240</v>
      </c>
      <c r="C110" s="76" t="n">
        <v>286.53</v>
      </c>
      <c r="D110" s="77" t="n">
        <v>0.8376</v>
      </c>
      <c r="E110" s="46" t="n">
        <f aca="false">10%*M110+13%</f>
        <v>0.289998352</v>
      </c>
      <c r="F110" s="24" t="n">
        <f aca="false">IF(G110="",($F$1*C110-B110)/B110,H110/B110)</f>
        <v>0.0177784374999999</v>
      </c>
      <c r="G110" s="3"/>
      <c r="H110" s="78" t="n">
        <f aca="false">IF(G110="",$F$1*C110-B110,G110-B110)</f>
        <v>4.26682499999998</v>
      </c>
      <c r="I110" s="0" t="s">
        <v>95</v>
      </c>
      <c r="J110" s="58" t="s">
        <v>905</v>
      </c>
      <c r="K110" s="76" t="n">
        <f aca="false">D110*C110</f>
        <v>239.997528</v>
      </c>
      <c r="L110" s="76" t="n">
        <f aca="false">K110-B110</f>
        <v>-0.00247200000001158</v>
      </c>
      <c r="M110" s="46" t="n">
        <f aca="false">K110/150</f>
        <v>1.59998352</v>
      </c>
      <c r="N110" s="51" t="n">
        <f aca="false">N109+C110-P110</f>
        <v>11352.17</v>
      </c>
      <c r="O110" s="76" t="n">
        <f aca="false">N110*D110</f>
        <v>9508.57759200001</v>
      </c>
      <c r="P110" s="76"/>
      <c r="Q110" s="91"/>
      <c r="R110" s="51" t="n">
        <f aca="false">Q110+R109</f>
        <v>7247.82</v>
      </c>
      <c r="S110" s="51" t="n">
        <f aca="false">O110+R110</f>
        <v>16756.397592</v>
      </c>
      <c r="T110" s="0" t="n">
        <f aca="false">T109+B110</f>
        <v>16130</v>
      </c>
      <c r="U110" s="51" t="n">
        <f aca="false">S110-T110</f>
        <v>626.397592000008</v>
      </c>
      <c r="V110" s="54" t="n">
        <f aca="false">S110/T110-1</f>
        <v>0.0388343206447619</v>
      </c>
      <c r="W110" s="54" t="n">
        <f aca="false">O110/(T110-R110)-1</f>
        <v>0.070522956301269</v>
      </c>
      <c r="X110" s="46" t="n">
        <f aca="false">R110/S110</f>
        <v>0.432540464631868</v>
      </c>
    </row>
    <row r="111" customFormat="false" ht="16" hidden="false" customHeight="false" outlineLevel="0" collapsed="false">
      <c r="A111" s="92" t="s">
        <v>657</v>
      </c>
      <c r="B111" s="0" t="n">
        <v>240</v>
      </c>
      <c r="C111" s="76" t="n">
        <v>286.33</v>
      </c>
      <c r="D111" s="77" t="n">
        <v>0.8382</v>
      </c>
      <c r="E111" s="46" t="n">
        <f aca="false">10%*M111+13%</f>
        <v>0.290001204</v>
      </c>
      <c r="F111" s="24" t="n">
        <f aca="false">IF(G111="",($F$1*C111-B111)/B111,H111/B111)</f>
        <v>0.0170680208333334</v>
      </c>
      <c r="G111" s="3"/>
      <c r="H111" s="78" t="n">
        <f aca="false">IF(G111="",$F$1*C111-B111,G111-B111)</f>
        <v>4.09632500000001</v>
      </c>
      <c r="I111" s="0" t="s">
        <v>95</v>
      </c>
      <c r="J111" s="58" t="s">
        <v>906</v>
      </c>
      <c r="K111" s="76" t="n">
        <f aca="false">D111*C111</f>
        <v>240.001806</v>
      </c>
      <c r="L111" s="76" t="n">
        <f aca="false">K111-B111</f>
        <v>0.00180599999995934</v>
      </c>
      <c r="M111" s="46" t="n">
        <f aca="false">K111/150</f>
        <v>1.60001204</v>
      </c>
      <c r="N111" s="51" t="n">
        <f aca="false">N110+C111-P111</f>
        <v>11638.5</v>
      </c>
      <c r="O111" s="76" t="n">
        <f aca="false">N111*D111</f>
        <v>9755.39070000001</v>
      </c>
      <c r="P111" s="76"/>
      <c r="Q111" s="91"/>
      <c r="R111" s="51" t="n">
        <f aca="false">Q111+R110</f>
        <v>7247.82</v>
      </c>
      <c r="S111" s="51" t="n">
        <f aca="false">O111+R111</f>
        <v>17003.2107</v>
      </c>
      <c r="T111" s="0" t="n">
        <f aca="false">T110+B111</f>
        <v>16370</v>
      </c>
      <c r="U111" s="51" t="n">
        <f aca="false">S111-T111</f>
        <v>633.210700000007</v>
      </c>
      <c r="V111" s="54" t="n">
        <f aca="false">S111/T111-1</f>
        <v>0.0386811667684794</v>
      </c>
      <c r="W111" s="54" t="n">
        <f aca="false">O111/(T111-R111)-1</f>
        <v>0.0694144053285515</v>
      </c>
      <c r="X111" s="46" t="n">
        <f aca="false">R111/S111</f>
        <v>0.426261847122791</v>
      </c>
    </row>
    <row r="112" customFormat="false" ht="16" hidden="false" customHeight="false" outlineLevel="0" collapsed="false">
      <c r="A112" s="92" t="s">
        <v>658</v>
      </c>
      <c r="B112" s="0" t="n">
        <v>240</v>
      </c>
      <c r="C112" s="76" t="n">
        <v>286.64</v>
      </c>
      <c r="D112" s="77" t="n">
        <v>0.8373</v>
      </c>
      <c r="E112" s="46" t="n">
        <f aca="false">10%*M112+13%</f>
        <v>0.290002448</v>
      </c>
      <c r="F112" s="24" t="n">
        <f aca="false">IF(G112="",($F$1*C112-B112)/B112,H112/B112)</f>
        <v>0.0181691666666667</v>
      </c>
      <c r="G112" s="3"/>
      <c r="H112" s="78" t="n">
        <f aca="false">IF(G112="",$F$1*C112-B112,G112-B112)</f>
        <v>4.36060000000001</v>
      </c>
      <c r="I112" s="0" t="s">
        <v>95</v>
      </c>
      <c r="J112" s="58" t="s">
        <v>907</v>
      </c>
      <c r="K112" s="76" t="n">
        <f aca="false">D112*C112</f>
        <v>240.003672</v>
      </c>
      <c r="L112" s="76" t="n">
        <f aca="false">K112-B112</f>
        <v>0.00367199999999457</v>
      </c>
      <c r="M112" s="46" t="n">
        <f aca="false">K112/150</f>
        <v>1.60002448</v>
      </c>
      <c r="N112" s="51" t="n">
        <f aca="false">N111+C112-P112</f>
        <v>11925.14</v>
      </c>
      <c r="O112" s="76" t="n">
        <f aca="false">N112*D112</f>
        <v>9984.91972200001</v>
      </c>
      <c r="P112" s="76"/>
      <c r="Q112" s="91"/>
      <c r="R112" s="51" t="n">
        <f aca="false">Q112+R111</f>
        <v>7247.82</v>
      </c>
      <c r="S112" s="51" t="n">
        <f aca="false">O112+R112</f>
        <v>17232.739722</v>
      </c>
      <c r="T112" s="0" t="n">
        <f aca="false">T111+B112</f>
        <v>16610</v>
      </c>
      <c r="U112" s="51" t="n">
        <f aca="false">S112-T112</f>
        <v>622.739722000006</v>
      </c>
      <c r="V112" s="54" t="n">
        <f aca="false">S112/T112-1</f>
        <v>0.0374918556291395</v>
      </c>
      <c r="W112" s="54" t="n">
        <f aca="false">O112/(T112-R112)-1</f>
        <v>0.0665165294835184</v>
      </c>
      <c r="X112" s="46" t="n">
        <f aca="false">R112/S112</f>
        <v>0.420584313169144</v>
      </c>
    </row>
    <row r="113" customFormat="false" ht="16" hidden="false" customHeight="false" outlineLevel="0" collapsed="false">
      <c r="A113" s="92" t="s">
        <v>659</v>
      </c>
      <c r="B113" s="0" t="n">
        <v>240</v>
      </c>
      <c r="C113" s="76" t="n">
        <v>283.12</v>
      </c>
      <c r="D113" s="77" t="n">
        <v>0.8477</v>
      </c>
      <c r="E113" s="46" t="n">
        <f aca="false">10%*M113+13%</f>
        <v>0.290000549333333</v>
      </c>
      <c r="F113" s="24" t="n">
        <f aca="false">IF(G113="",($F$1*C113-B113)/B113,H113/B113)</f>
        <v>0.00566583333333336</v>
      </c>
      <c r="G113" s="3"/>
      <c r="H113" s="78" t="n">
        <f aca="false">IF(G113="",$F$1*C113-B113,G113-B113)</f>
        <v>1.35980000000001</v>
      </c>
      <c r="I113" s="0" t="s">
        <v>95</v>
      </c>
      <c r="J113" s="58" t="s">
        <v>908</v>
      </c>
      <c r="K113" s="76" t="n">
        <f aca="false">D113*C113</f>
        <v>240.000824</v>
      </c>
      <c r="L113" s="76" t="n">
        <f aca="false">K113-B113</f>
        <v>0.000823999999994385</v>
      </c>
      <c r="M113" s="46" t="n">
        <f aca="false">K113/150</f>
        <v>1.60000549333333</v>
      </c>
      <c r="N113" s="51" t="n">
        <f aca="false">N112+C113-P113</f>
        <v>12208.26</v>
      </c>
      <c r="O113" s="76" t="n">
        <f aca="false">N113*D113</f>
        <v>10348.942002</v>
      </c>
      <c r="P113" s="76"/>
      <c r="Q113" s="91"/>
      <c r="R113" s="51" t="n">
        <f aca="false">Q113+R112</f>
        <v>7247.82</v>
      </c>
      <c r="S113" s="51" t="n">
        <f aca="false">O113+R113</f>
        <v>17596.762002</v>
      </c>
      <c r="T113" s="0" t="n">
        <f aca="false">T112+B113</f>
        <v>16850</v>
      </c>
      <c r="U113" s="51" t="n">
        <f aca="false">S113-T113</f>
        <v>746.762002000007</v>
      </c>
      <c r="V113" s="54" t="n">
        <f aca="false">S113/T113-1</f>
        <v>0.0443182197032646</v>
      </c>
      <c r="W113" s="54" t="n">
        <f aca="false">O113/(T113-R113)-1</f>
        <v>0.0777700482598751</v>
      </c>
      <c r="X113" s="46" t="n">
        <f aca="false">R113/S113</f>
        <v>0.411883731744296</v>
      </c>
    </row>
    <row r="114" customFormat="false" ht="16" hidden="false" customHeight="false" outlineLevel="0" collapsed="false">
      <c r="A114" s="92" t="s">
        <v>660</v>
      </c>
      <c r="B114" s="0" t="n">
        <v>135</v>
      </c>
      <c r="C114" s="76" t="n">
        <v>156.27</v>
      </c>
      <c r="D114" s="77" t="n">
        <v>0.8639</v>
      </c>
      <c r="E114" s="46" t="n">
        <f aca="false">10%*M114+13%</f>
        <v>0.220001102</v>
      </c>
      <c r="F114" s="24" t="n">
        <f aca="false">IF(G114="",($F$1*C114-B114)/B114,H114/B114)</f>
        <v>-0.0131838888888888</v>
      </c>
      <c r="G114" s="3"/>
      <c r="H114" s="78" t="n">
        <f aca="false">IF(G114="",$F$1*C114-B114,G114-B114)</f>
        <v>-1.77982499999999</v>
      </c>
      <c r="I114" s="0" t="s">
        <v>95</v>
      </c>
      <c r="J114" s="58" t="s">
        <v>909</v>
      </c>
      <c r="K114" s="76" t="n">
        <f aca="false">D114*C114</f>
        <v>135.001653</v>
      </c>
      <c r="L114" s="76" t="n">
        <f aca="false">K114-B114</f>
        <v>0.00165300000000457</v>
      </c>
      <c r="M114" s="46" t="n">
        <f aca="false">K114/150</f>
        <v>0.90001102</v>
      </c>
      <c r="N114" s="51" t="n">
        <f aca="false">N113+C114-P114</f>
        <v>12364.53</v>
      </c>
      <c r="O114" s="76" t="n">
        <f aca="false">N114*D114</f>
        <v>10681.717467</v>
      </c>
      <c r="P114" s="76"/>
      <c r="Q114" s="91"/>
      <c r="R114" s="51" t="n">
        <f aca="false">Q114+R113</f>
        <v>7247.82</v>
      </c>
      <c r="S114" s="51" t="n">
        <f aca="false">O114+R114</f>
        <v>17929.537467</v>
      </c>
      <c r="T114" s="0" t="n">
        <f aca="false">T113+B114</f>
        <v>16985</v>
      </c>
      <c r="U114" s="51" t="n">
        <f aca="false">S114-T114</f>
        <v>944.537467000009</v>
      </c>
      <c r="V114" s="54" t="n">
        <f aca="false">S114/T114-1</f>
        <v>0.0556100952016489</v>
      </c>
      <c r="W114" s="54" t="n">
        <f aca="false">O114/(T114-R114)-1</f>
        <v>0.0970031843921963</v>
      </c>
      <c r="X114" s="46" t="n">
        <f aca="false">R114/S114</f>
        <v>0.404239095031865</v>
      </c>
    </row>
    <row r="115" customFormat="false" ht="16" hidden="false" customHeight="false" outlineLevel="0" collapsed="false">
      <c r="A115" s="92" t="s">
        <v>661</v>
      </c>
      <c r="B115" s="0" t="n">
        <v>135</v>
      </c>
      <c r="C115" s="76" t="n">
        <v>154.3</v>
      </c>
      <c r="D115" s="77" t="n">
        <v>0.8749</v>
      </c>
      <c r="E115" s="46" t="n">
        <f aca="false">10%*M115+13%</f>
        <v>0.219998046666667</v>
      </c>
      <c r="F115" s="24" t="n">
        <f aca="false">IF(G115="",($F$1*C115-B115)/B115,H115/B115)</f>
        <v>-0.025624074074074</v>
      </c>
      <c r="G115" s="3"/>
      <c r="H115" s="78" t="n">
        <f aca="false">IF(G115="",$F$1*C115-B115,G115-B115)</f>
        <v>-3.45925</v>
      </c>
      <c r="I115" s="0" t="s">
        <v>95</v>
      </c>
      <c r="J115" s="58" t="s">
        <v>910</v>
      </c>
      <c r="K115" s="76" t="n">
        <f aca="false">D115*C115</f>
        <v>134.99707</v>
      </c>
      <c r="L115" s="76" t="n">
        <f aca="false">K115-B115</f>
        <v>-0.00292999999999211</v>
      </c>
      <c r="M115" s="46" t="n">
        <f aca="false">K115/150</f>
        <v>0.899980466666667</v>
      </c>
      <c r="N115" s="51" t="n">
        <f aca="false">N114+C115-P115</f>
        <v>12518.83</v>
      </c>
      <c r="O115" s="76" t="n">
        <f aca="false">N115*D115</f>
        <v>10952.724367</v>
      </c>
      <c r="P115" s="76"/>
      <c r="Q115" s="91"/>
      <c r="R115" s="51" t="n">
        <f aca="false">Q115+R114</f>
        <v>7247.82</v>
      </c>
      <c r="S115" s="51" t="n">
        <f aca="false">O115+R115</f>
        <v>18200.544367</v>
      </c>
      <c r="T115" s="0" t="n">
        <f aca="false">T114+B115</f>
        <v>17120</v>
      </c>
      <c r="U115" s="51" t="n">
        <f aca="false">S115-T115</f>
        <v>1080.54436700001</v>
      </c>
      <c r="V115" s="54" t="n">
        <f aca="false">S115/T115-1</f>
        <v>0.0631159092873834</v>
      </c>
      <c r="W115" s="54" t="n">
        <f aca="false">O115/(T115-R115)-1</f>
        <v>0.109453470965887</v>
      </c>
      <c r="X115" s="46" t="n">
        <f aca="false">R115/S115</f>
        <v>0.398219957263545</v>
      </c>
    </row>
    <row r="116" customFormat="false" ht="16" hidden="false" customHeight="false" outlineLevel="0" collapsed="false">
      <c r="A116" s="92" t="s">
        <v>662</v>
      </c>
      <c r="B116" s="0" t="n">
        <v>135</v>
      </c>
      <c r="C116" s="76" t="n">
        <v>154.22</v>
      </c>
      <c r="D116" s="77" t="n">
        <v>0.8754</v>
      </c>
      <c r="E116" s="46" t="n">
        <f aca="false">10%*M116+13%</f>
        <v>0.220002792</v>
      </c>
      <c r="F116" s="24" t="n">
        <f aca="false">IF(G116="",($F$1*C116-B116)/B116,H116/B116)</f>
        <v>-0.0261292592592592</v>
      </c>
      <c r="G116" s="3"/>
      <c r="H116" s="78" t="n">
        <f aca="false">IF(G116="",$F$1*C116-B116,G116-B116)</f>
        <v>-3.52744999999999</v>
      </c>
      <c r="I116" s="0" t="s">
        <v>95</v>
      </c>
      <c r="J116" s="58" t="s">
        <v>911</v>
      </c>
      <c r="K116" s="76" t="n">
        <f aca="false">D116*C116</f>
        <v>135.004188</v>
      </c>
      <c r="L116" s="76" t="n">
        <f aca="false">K116-B116</f>
        <v>0.00418799999999919</v>
      </c>
      <c r="M116" s="46" t="n">
        <f aca="false">K116/150</f>
        <v>0.90002792</v>
      </c>
      <c r="N116" s="51" t="n">
        <f aca="false">N115+C116-P116</f>
        <v>12673.05</v>
      </c>
      <c r="O116" s="76" t="n">
        <f aca="false">N116*D116</f>
        <v>11093.98797</v>
      </c>
      <c r="P116" s="76"/>
      <c r="Q116" s="91"/>
      <c r="R116" s="51" t="n">
        <f aca="false">Q116+R115</f>
        <v>7247.82</v>
      </c>
      <c r="S116" s="51" t="n">
        <f aca="false">O116+R116</f>
        <v>18341.80797</v>
      </c>
      <c r="T116" s="0" t="n">
        <f aca="false">T115+B116</f>
        <v>17255</v>
      </c>
      <c r="U116" s="51" t="n">
        <f aca="false">S116-T116</f>
        <v>1086.80797000001</v>
      </c>
      <c r="V116" s="54" t="n">
        <f aca="false">S116/T116-1</f>
        <v>0.0629851040278184</v>
      </c>
      <c r="W116" s="54" t="n">
        <f aca="false">O116/(T116-R116)-1</f>
        <v>0.108602820175115</v>
      </c>
      <c r="X116" s="46" t="n">
        <f aca="false">R116/S116</f>
        <v>0.395152975751059</v>
      </c>
    </row>
    <row r="117" customFormat="false" ht="16" hidden="false" customHeight="false" outlineLevel="0" collapsed="false">
      <c r="A117" s="92" t="s">
        <v>663</v>
      </c>
      <c r="B117" s="0" t="n">
        <v>135</v>
      </c>
      <c r="C117" s="76" t="n">
        <v>155.66</v>
      </c>
      <c r="D117" s="77" t="n">
        <v>0.8673</v>
      </c>
      <c r="E117" s="46" t="n">
        <f aca="false">10%*M117+13%</f>
        <v>0.220002612</v>
      </c>
      <c r="F117" s="24" t="n">
        <f aca="false">IF(G117="",($F$1*C117-B117)/B117,H117/B117)</f>
        <v>-0.0170359259259259</v>
      </c>
      <c r="G117" s="3"/>
      <c r="H117" s="78" t="n">
        <f aca="false">IF(G117="",$F$1*C117-B117,G117-B117)</f>
        <v>-2.29984999999999</v>
      </c>
      <c r="I117" s="0" t="s">
        <v>95</v>
      </c>
      <c r="J117" s="58" t="s">
        <v>912</v>
      </c>
      <c r="K117" s="76" t="n">
        <f aca="false">D117*C117</f>
        <v>135.003918</v>
      </c>
      <c r="L117" s="76" t="n">
        <f aca="false">K117-B117</f>
        <v>0.00391799999997033</v>
      </c>
      <c r="M117" s="46" t="n">
        <f aca="false">K117/150</f>
        <v>0.90002612</v>
      </c>
      <c r="N117" s="51" t="n">
        <f aca="false">N116+C117-P117</f>
        <v>12828.71</v>
      </c>
      <c r="O117" s="76" t="n">
        <f aca="false">N117*D117</f>
        <v>11126.340183</v>
      </c>
      <c r="P117" s="76"/>
      <c r="Q117" s="91"/>
      <c r="R117" s="51" t="n">
        <f aca="false">Q117+R116</f>
        <v>7247.82</v>
      </c>
      <c r="S117" s="51" t="n">
        <f aca="false">O117+R117</f>
        <v>18374.160183</v>
      </c>
      <c r="T117" s="0" t="n">
        <f aca="false">T116+B117</f>
        <v>17390</v>
      </c>
      <c r="U117" s="51" t="n">
        <f aca="false">S117-T117</f>
        <v>984.160183000004</v>
      </c>
      <c r="V117" s="54" t="n">
        <f aca="false">S117/T117-1</f>
        <v>0.0565934550316276</v>
      </c>
      <c r="W117" s="54" t="n">
        <f aca="false">O117/(T117-R117)-1</f>
        <v>0.0970363553989382</v>
      </c>
      <c r="X117" s="46" t="n">
        <f aca="false">R117/S117</f>
        <v>0.394457212074692</v>
      </c>
    </row>
    <row r="118" customFormat="false" ht="16" hidden="false" customHeight="false" outlineLevel="0" collapsed="false">
      <c r="A118" s="92" t="s">
        <v>664</v>
      </c>
      <c r="B118" s="0" t="n">
        <v>135</v>
      </c>
      <c r="C118" s="76" t="n">
        <v>155.93</v>
      </c>
      <c r="D118" s="77" t="n">
        <v>0.8658</v>
      </c>
      <c r="E118" s="46" t="n">
        <f aca="false">10%*M118+13%</f>
        <v>0.220002796</v>
      </c>
      <c r="F118" s="24" t="n">
        <f aca="false">IF(G118="",($F$1*C118-B118)/B118,H118/B118)</f>
        <v>-0.0153309259259259</v>
      </c>
      <c r="G118" s="3"/>
      <c r="H118" s="78" t="n">
        <f aca="false">IF(G118="",$F$1*C118-B118,G118-B118)</f>
        <v>-2.06967499999999</v>
      </c>
      <c r="I118" s="0" t="s">
        <v>95</v>
      </c>
      <c r="J118" s="58" t="s">
        <v>913</v>
      </c>
      <c r="K118" s="76" t="n">
        <f aca="false">D118*C118</f>
        <v>135.004194</v>
      </c>
      <c r="L118" s="76" t="n">
        <f aca="false">K118-B118</f>
        <v>0.00419400000001247</v>
      </c>
      <c r="M118" s="46" t="n">
        <f aca="false">K118/150</f>
        <v>0.90002796</v>
      </c>
      <c r="N118" s="51" t="n">
        <f aca="false">N117+C118-P118</f>
        <v>12984.64</v>
      </c>
      <c r="O118" s="76" t="n">
        <f aca="false">N118*D118</f>
        <v>11242.101312</v>
      </c>
      <c r="P118" s="76"/>
      <c r="Q118" s="91"/>
      <c r="R118" s="51" t="n">
        <f aca="false">Q118+R117</f>
        <v>7247.82</v>
      </c>
      <c r="S118" s="51" t="n">
        <f aca="false">O118+R118</f>
        <v>18489.921312</v>
      </c>
      <c r="T118" s="0" t="n">
        <f aca="false">T117+B118</f>
        <v>17525</v>
      </c>
      <c r="U118" s="51" t="n">
        <f aca="false">S118-T118</f>
        <v>964.921312000006</v>
      </c>
      <c r="V118" s="54" t="n">
        <f aca="false">S118/T118-1</f>
        <v>0.0550597039657634</v>
      </c>
      <c r="W118" s="54" t="n">
        <f aca="false">O118/(T118-R118)-1</f>
        <v>0.0938896965899212</v>
      </c>
      <c r="X118" s="46" t="n">
        <f aca="false">R118/S118</f>
        <v>0.391987606528977</v>
      </c>
    </row>
    <row r="119" customFormat="false" ht="16" hidden="false" customHeight="false" outlineLevel="0" collapsed="false">
      <c r="A119" s="92" t="s">
        <v>665</v>
      </c>
      <c r="B119" s="0" t="n">
        <v>135</v>
      </c>
      <c r="C119" s="76" t="n">
        <v>154.57</v>
      </c>
      <c r="D119" s="77" t="n">
        <v>0.8734</v>
      </c>
      <c r="E119" s="46" t="n">
        <f aca="false">10%*M119+13%</f>
        <v>0.220000958666667</v>
      </c>
      <c r="F119" s="24" t="n">
        <f aca="false">IF(G119="",($F$1*C119-B119)/B119,H119/B119)</f>
        <v>-0.023919074074074</v>
      </c>
      <c r="G119" s="3"/>
      <c r="H119" s="78" t="n">
        <f aca="false">IF(G119="",$F$1*C119-B119,G119-B119)</f>
        <v>-3.22907499999999</v>
      </c>
      <c r="I119" s="0" t="s">
        <v>95</v>
      </c>
      <c r="J119" s="58" t="s">
        <v>914</v>
      </c>
      <c r="K119" s="76" t="n">
        <f aca="false">D119*C119</f>
        <v>135.001438</v>
      </c>
      <c r="L119" s="76" t="n">
        <f aca="false">K119-B119</f>
        <v>0.00143799999997896</v>
      </c>
      <c r="M119" s="46" t="n">
        <f aca="false">K119/150</f>
        <v>0.900009586666667</v>
      </c>
      <c r="N119" s="51" t="n">
        <f aca="false">N118+C119-P119</f>
        <v>13139.21</v>
      </c>
      <c r="O119" s="76" t="n">
        <f aca="false">N119*D119</f>
        <v>11475.786014</v>
      </c>
      <c r="P119" s="76"/>
      <c r="Q119" s="91"/>
      <c r="R119" s="51" t="n">
        <f aca="false">Q119+R118</f>
        <v>7247.82</v>
      </c>
      <c r="S119" s="51" t="n">
        <f aca="false">O119+R119</f>
        <v>18723.606014</v>
      </c>
      <c r="T119" s="0" t="n">
        <f aca="false">T118+B119</f>
        <v>17660</v>
      </c>
      <c r="U119" s="51" t="n">
        <f aca="false">S119-T119</f>
        <v>1063.606014</v>
      </c>
      <c r="V119" s="54" t="n">
        <f aca="false">S119/T119-1</f>
        <v>0.060226841109853</v>
      </c>
      <c r="W119" s="54" t="n">
        <f aca="false">O119/(T119-R119)-1</f>
        <v>0.102150175467578</v>
      </c>
      <c r="X119" s="46" t="n">
        <f aca="false">R119/S119</f>
        <v>0.387095306031363</v>
      </c>
    </row>
    <row r="120" customFormat="false" ht="16" hidden="false" customHeight="false" outlineLevel="0" collapsed="false">
      <c r="A120" s="92" t="s">
        <v>666</v>
      </c>
      <c r="B120" s="0" t="n">
        <v>135</v>
      </c>
      <c r="C120" s="76" t="n">
        <v>156.18</v>
      </c>
      <c r="D120" s="77" t="n">
        <v>0.8644</v>
      </c>
      <c r="E120" s="46" t="n">
        <f aca="false">10%*M120+13%</f>
        <v>0.220001328</v>
      </c>
      <c r="F120" s="24" t="n">
        <f aca="false">IF(G120="",($F$1*C120-B120)/B120,H120/B120)</f>
        <v>-0.0137522222222222</v>
      </c>
      <c r="G120" s="3"/>
      <c r="H120" s="78" t="n">
        <f aca="false">IF(G120="",$F$1*C120-B120,G120-B120)</f>
        <v>-1.85655</v>
      </c>
      <c r="I120" s="0" t="s">
        <v>95</v>
      </c>
      <c r="J120" s="58" t="s">
        <v>915</v>
      </c>
      <c r="K120" s="76" t="n">
        <f aca="false">D120*C120</f>
        <v>135.001992</v>
      </c>
      <c r="L120" s="76" t="n">
        <f aca="false">K120-B120</f>
        <v>0.00199200000000133</v>
      </c>
      <c r="M120" s="46" t="n">
        <f aca="false">K120/150</f>
        <v>0.90001328</v>
      </c>
      <c r="N120" s="51" t="n">
        <f aca="false">N119+C120-P120</f>
        <v>13295.39</v>
      </c>
      <c r="O120" s="76" t="n">
        <f aca="false">N120*D120</f>
        <v>11492.535116</v>
      </c>
      <c r="P120" s="76"/>
      <c r="Q120" s="91"/>
      <c r="R120" s="51" t="n">
        <f aca="false">Q120+R119</f>
        <v>7247.82</v>
      </c>
      <c r="S120" s="51" t="n">
        <f aca="false">O120+R120</f>
        <v>18740.355116</v>
      </c>
      <c r="T120" s="0" t="n">
        <f aca="false">T119+B120</f>
        <v>17795</v>
      </c>
      <c r="U120" s="51" t="n">
        <f aca="false">S120-T120</f>
        <v>945.355116000006</v>
      </c>
      <c r="V120" s="54" t="n">
        <f aca="false">S120/T120-1</f>
        <v>0.053124760663108</v>
      </c>
      <c r="W120" s="54" t="n">
        <f aca="false">O120/(T120-R120)-1</f>
        <v>0.0896310782597818</v>
      </c>
      <c r="X120" s="46" t="n">
        <f aca="false">R120/S120</f>
        <v>0.386749341468562</v>
      </c>
    </row>
    <row r="121" customFormat="false" ht="16" hidden="false" customHeight="false" outlineLevel="0" collapsed="false">
      <c r="A121" s="92" t="s">
        <v>667</v>
      </c>
      <c r="B121" s="0" t="n">
        <v>135</v>
      </c>
      <c r="C121" s="76" t="n">
        <v>151.87</v>
      </c>
      <c r="D121" s="77" t="n">
        <v>0.8889</v>
      </c>
      <c r="E121" s="46" t="n">
        <f aca="false">10%*M121+13%</f>
        <v>0.219998162</v>
      </c>
      <c r="F121" s="24" t="n">
        <f aca="false">IF(G121="",($F$1*C121-B121)/B121,H121/B121)</f>
        <v>-0.040969074074074</v>
      </c>
      <c r="G121" s="3"/>
      <c r="H121" s="78" t="n">
        <f aca="false">IF(G121="",$F$1*C121-B121,G121-B121)</f>
        <v>-5.53082499999999</v>
      </c>
      <c r="I121" s="0" t="s">
        <v>95</v>
      </c>
      <c r="J121" s="58" t="s">
        <v>916</v>
      </c>
      <c r="K121" s="76" t="n">
        <f aca="false">D121*C121</f>
        <v>134.997243</v>
      </c>
      <c r="L121" s="76" t="n">
        <f aca="false">K121-B121</f>
        <v>-0.00275700000000256</v>
      </c>
      <c r="M121" s="46" t="n">
        <f aca="false">K121/150</f>
        <v>0.89998162</v>
      </c>
      <c r="N121" s="51" t="n">
        <f aca="false">N120+C121-P121</f>
        <v>13447.26</v>
      </c>
      <c r="O121" s="76" t="n">
        <f aca="false">N121*D121</f>
        <v>11953.269414</v>
      </c>
      <c r="P121" s="76"/>
      <c r="Q121" s="91"/>
      <c r="R121" s="51" t="n">
        <f aca="false">Q121+R120</f>
        <v>7247.82</v>
      </c>
      <c r="S121" s="51" t="n">
        <f aca="false">O121+R121</f>
        <v>19201.089414</v>
      </c>
      <c r="T121" s="0" t="n">
        <f aca="false">T120+B121</f>
        <v>17930</v>
      </c>
      <c r="U121" s="51" t="n">
        <f aca="false">S121-T121</f>
        <v>1271.08941400001</v>
      </c>
      <c r="V121" s="54" t="n">
        <f aca="false">S121/T121-1</f>
        <v>0.0708917687674293</v>
      </c>
      <c r="W121" s="54" t="n">
        <f aca="false">O121/(T121-R121)-1</f>
        <v>0.118991574191786</v>
      </c>
      <c r="X121" s="46" t="n">
        <f aca="false">R121/S121</f>
        <v>0.37746920727922</v>
      </c>
    </row>
    <row r="122" customFormat="false" ht="16" hidden="false" customHeight="false" outlineLevel="0" collapsed="false">
      <c r="A122" s="92" t="s">
        <v>668</v>
      </c>
      <c r="B122" s="0" t="n">
        <v>135</v>
      </c>
      <c r="C122" s="76" t="n">
        <v>152.32</v>
      </c>
      <c r="D122" s="77" t="n">
        <v>0.8863</v>
      </c>
      <c r="E122" s="46" t="n">
        <f aca="false">10%*M122+13%</f>
        <v>0.220000810666667</v>
      </c>
      <c r="F122" s="24" t="n">
        <f aca="false">IF(G122="",($F$1*C122-B122)/B122,H122/B122)</f>
        <v>-0.0381274074074074</v>
      </c>
      <c r="G122" s="3"/>
      <c r="H122" s="78" t="n">
        <f aca="false">IF(G122="",$F$1*C122-B122,G122-B122)</f>
        <v>-5.1472</v>
      </c>
      <c r="I122" s="0" t="s">
        <v>95</v>
      </c>
      <c r="J122" s="58" t="s">
        <v>917</v>
      </c>
      <c r="K122" s="76" t="n">
        <f aca="false">D122*C122</f>
        <v>135.001216</v>
      </c>
      <c r="L122" s="76" t="n">
        <f aca="false">K122-B122</f>
        <v>0.00121599999999944</v>
      </c>
      <c r="M122" s="46" t="n">
        <f aca="false">K122/150</f>
        <v>0.900008106666667</v>
      </c>
      <c r="N122" s="51" t="n">
        <f aca="false">N121+C122-P122</f>
        <v>13599.58</v>
      </c>
      <c r="O122" s="76" t="n">
        <f aca="false">N122*D122</f>
        <v>12053.307754</v>
      </c>
      <c r="P122" s="76"/>
      <c r="Q122" s="91"/>
      <c r="R122" s="51" t="n">
        <f aca="false">Q122+R121</f>
        <v>7247.82</v>
      </c>
      <c r="S122" s="51" t="n">
        <f aca="false">O122+R122</f>
        <v>19301.127754</v>
      </c>
      <c r="T122" s="0" t="n">
        <f aca="false">T121+B122</f>
        <v>18065</v>
      </c>
      <c r="U122" s="51" t="n">
        <f aca="false">S122-T122</f>
        <v>1236.12775400001</v>
      </c>
      <c r="V122" s="54" t="n">
        <f aca="false">S122/T122-1</f>
        <v>0.0684266678106842</v>
      </c>
      <c r="W122" s="54" t="n">
        <f aca="false">O122/(T122-R122)-1</f>
        <v>0.114274492427787</v>
      </c>
      <c r="X122" s="46" t="n">
        <f aca="false">R122/S122</f>
        <v>0.375512772744481</v>
      </c>
    </row>
    <row r="123" customFormat="false" ht="16" hidden="false" customHeight="false" outlineLevel="0" collapsed="false">
      <c r="A123" s="92" t="s">
        <v>669</v>
      </c>
      <c r="B123" s="0" t="n">
        <v>135</v>
      </c>
      <c r="C123" s="76" t="n">
        <v>153.55</v>
      </c>
      <c r="D123" s="77" t="n">
        <v>0.8792</v>
      </c>
      <c r="E123" s="46" t="n">
        <f aca="false">10%*M123+13%</f>
        <v>0.220000773333333</v>
      </c>
      <c r="F123" s="24" t="n">
        <f aca="false">IF(G123="",($F$1*C123-B123)/B123,H123/B123)</f>
        <v>-0.0303601851851852</v>
      </c>
      <c r="G123" s="3"/>
      <c r="H123" s="78" t="n">
        <f aca="false">IF(G123="",$F$1*C123-B123,G123-B123)</f>
        <v>-4.098625</v>
      </c>
      <c r="I123" s="0" t="s">
        <v>95</v>
      </c>
      <c r="J123" s="58" t="s">
        <v>918</v>
      </c>
      <c r="K123" s="76" t="n">
        <f aca="false">D123*C123</f>
        <v>135.00116</v>
      </c>
      <c r="L123" s="76" t="n">
        <f aca="false">K123-B123</f>
        <v>0.00116000000002714</v>
      </c>
      <c r="M123" s="46" t="n">
        <f aca="false">K123/150</f>
        <v>0.900007733333334</v>
      </c>
      <c r="N123" s="51" t="n">
        <f aca="false">N122+C123-P123</f>
        <v>13753.13</v>
      </c>
      <c r="O123" s="76" t="n">
        <f aca="false">N123*D123</f>
        <v>12091.751896</v>
      </c>
      <c r="P123" s="76"/>
      <c r="Q123" s="91"/>
      <c r="R123" s="51" t="n">
        <f aca="false">Q123+R122</f>
        <v>7247.82</v>
      </c>
      <c r="S123" s="51" t="n">
        <f aca="false">O123+R123</f>
        <v>19339.571896</v>
      </c>
      <c r="T123" s="0" t="n">
        <f aca="false">T122+B123</f>
        <v>18200</v>
      </c>
      <c r="U123" s="51" t="n">
        <f aca="false">S123-T123</f>
        <v>1139.57189600001</v>
      </c>
      <c r="V123" s="54" t="n">
        <f aca="false">S123/T123-1</f>
        <v>0.0626138404395609</v>
      </c>
      <c r="W123" s="54" t="n">
        <f aca="false">O123/(T123-R123)-1</f>
        <v>0.104049777852447</v>
      </c>
      <c r="X123" s="46" t="n">
        <f aca="false">R123/S123</f>
        <v>0.374766310183891</v>
      </c>
    </row>
    <row r="124" customFormat="false" ht="16" hidden="false" customHeight="false" outlineLevel="0" collapsed="false">
      <c r="A124" s="92" t="s">
        <v>670</v>
      </c>
      <c r="B124" s="0" t="n">
        <v>135</v>
      </c>
      <c r="C124" s="76" t="n">
        <v>153.99</v>
      </c>
      <c r="D124" s="77" t="n">
        <v>0.8767</v>
      </c>
      <c r="E124" s="46" t="n">
        <f aca="false">10%*M124+13%</f>
        <v>0.220002022</v>
      </c>
      <c r="F124" s="24" t="n">
        <f aca="false">IF(G124="",($F$1*C124-B124)/B124,H124/B124)</f>
        <v>-0.0275816666666666</v>
      </c>
      <c r="G124" s="3"/>
      <c r="H124" s="78" t="n">
        <f aca="false">IF(G124="",$F$1*C124-B124,G124-B124)</f>
        <v>-3.72352499999999</v>
      </c>
      <c r="I124" s="0" t="s">
        <v>95</v>
      </c>
      <c r="J124" s="58" t="s">
        <v>919</v>
      </c>
      <c r="K124" s="76" t="n">
        <f aca="false">D124*C124</f>
        <v>135.003033</v>
      </c>
      <c r="L124" s="76" t="n">
        <f aca="false">K124-B124</f>
        <v>0.00303300000001627</v>
      </c>
      <c r="M124" s="46" t="n">
        <f aca="false">K124/150</f>
        <v>0.90002022</v>
      </c>
      <c r="N124" s="51" t="n">
        <f aca="false">N123+C124-P124</f>
        <v>13907.12</v>
      </c>
      <c r="O124" s="76" t="n">
        <f aca="false">N124*D124</f>
        <v>12192.372104</v>
      </c>
      <c r="P124" s="76"/>
      <c r="Q124" s="91"/>
      <c r="R124" s="51" t="n">
        <f aca="false">Q124+R123</f>
        <v>7247.82</v>
      </c>
      <c r="S124" s="51" t="n">
        <f aca="false">O124+R124</f>
        <v>19440.192104</v>
      </c>
      <c r="T124" s="0" t="n">
        <f aca="false">T123+B124</f>
        <v>18335</v>
      </c>
      <c r="U124" s="51" t="n">
        <f aca="false">S124-T124</f>
        <v>1105.19210400001</v>
      </c>
      <c r="V124" s="54" t="n">
        <f aca="false">S124/T124-1</f>
        <v>0.0602777258794658</v>
      </c>
      <c r="W124" s="54" t="n">
        <f aca="false">O124/(T124-R124)-1</f>
        <v>0.0996819844180401</v>
      </c>
      <c r="X124" s="46" t="n">
        <f aca="false">R124/S124</f>
        <v>0.372826562681379</v>
      </c>
    </row>
    <row r="125" customFormat="false" ht="16" hidden="false" customHeight="false" outlineLevel="0" collapsed="false">
      <c r="A125" s="92" t="s">
        <v>671</v>
      </c>
      <c r="B125" s="0" t="n">
        <v>135</v>
      </c>
      <c r="C125" s="76" t="n">
        <v>153.41</v>
      </c>
      <c r="D125" s="77" t="n">
        <v>0.88</v>
      </c>
      <c r="E125" s="46" t="n">
        <f aca="false">10%*M125+13%</f>
        <v>0.220000533333333</v>
      </c>
      <c r="F125" s="24" t="n">
        <f aca="false">IF(G125="",($F$1*C125-B125)/B125,H125/B125)</f>
        <v>-0.0312442592592592</v>
      </c>
      <c r="G125" s="3"/>
      <c r="H125" s="78" t="n">
        <f aca="false">IF(G125="",$F$1*C125-B125,G125-B125)</f>
        <v>-4.217975</v>
      </c>
      <c r="I125" s="0" t="s">
        <v>95</v>
      </c>
      <c r="J125" s="58" t="s">
        <v>920</v>
      </c>
      <c r="K125" s="76" t="n">
        <f aca="false">D125*C125</f>
        <v>135.0008</v>
      </c>
      <c r="L125" s="76" t="n">
        <f aca="false">K125-B125</f>
        <v>0.000799999999998136</v>
      </c>
      <c r="M125" s="46" t="n">
        <f aca="false">K125/150</f>
        <v>0.900005333333333</v>
      </c>
      <c r="N125" s="51" t="n">
        <f aca="false">N124+C125-P125</f>
        <v>14060.53</v>
      </c>
      <c r="O125" s="76" t="n">
        <f aca="false">N125*D125</f>
        <v>12373.2664</v>
      </c>
      <c r="P125" s="76"/>
      <c r="Q125" s="91"/>
      <c r="R125" s="51" t="n">
        <f aca="false">Q125+R124</f>
        <v>7247.82</v>
      </c>
      <c r="S125" s="51" t="n">
        <f aca="false">O125+R125</f>
        <v>19621.0864</v>
      </c>
      <c r="T125" s="0" t="n">
        <f aca="false">T124+B125</f>
        <v>18470</v>
      </c>
      <c r="U125" s="51" t="n">
        <f aca="false">S125-T125</f>
        <v>1151.08640000001</v>
      </c>
      <c r="V125" s="54" t="n">
        <f aca="false">S125/T125-1</f>
        <v>0.0623219491066598</v>
      </c>
      <c r="W125" s="54" t="n">
        <f aca="false">O125/(T125-R125)-1</f>
        <v>0.102572441361661</v>
      </c>
      <c r="X125" s="46" t="n">
        <f aca="false">R125/S125</f>
        <v>0.369389332081021</v>
      </c>
    </row>
    <row r="126" customFormat="false" ht="16" hidden="false" customHeight="false" outlineLevel="0" collapsed="false">
      <c r="A126" s="92" t="s">
        <v>672</v>
      </c>
      <c r="B126" s="0" t="n">
        <v>135</v>
      </c>
      <c r="C126" s="76" t="n">
        <v>158.47</v>
      </c>
      <c r="D126" s="77" t="n">
        <v>0.8519</v>
      </c>
      <c r="E126" s="46" t="n">
        <f aca="false">10%*M126+13%</f>
        <v>0.220000395333333</v>
      </c>
      <c r="F126" s="24" t="n">
        <f aca="false">IF(G126="",($F$1*C126-B126)/B126,H126/B126)</f>
        <v>0.000708703703703703</v>
      </c>
      <c r="G126" s="3"/>
      <c r="H126" s="78" t="n">
        <f aca="false">IF(G126="",$F$1*C126-B126,G126-B126)</f>
        <v>0.095675</v>
      </c>
      <c r="I126" s="0" t="s">
        <v>95</v>
      </c>
      <c r="J126" s="58" t="s">
        <v>921</v>
      </c>
      <c r="K126" s="76" t="n">
        <f aca="false">D126*C126</f>
        <v>135.000593</v>
      </c>
      <c r="L126" s="76" t="n">
        <f aca="false">K126-B126</f>
        <v>0.00059300000000917</v>
      </c>
      <c r="M126" s="46" t="n">
        <f aca="false">K126/150</f>
        <v>0.900003953333333</v>
      </c>
      <c r="N126" s="51" t="n">
        <f aca="false">N125+C126-P126</f>
        <v>14219</v>
      </c>
      <c r="O126" s="76" t="n">
        <f aca="false">N126*D126</f>
        <v>12113.1661</v>
      </c>
      <c r="P126" s="76"/>
      <c r="Q126" s="91"/>
      <c r="R126" s="51" t="n">
        <f aca="false">Q126+R125</f>
        <v>7247.82</v>
      </c>
      <c r="S126" s="51" t="n">
        <f aca="false">O126+R126</f>
        <v>19360.9861</v>
      </c>
      <c r="T126" s="0" t="n">
        <f aca="false">T125+B126</f>
        <v>18605</v>
      </c>
      <c r="U126" s="51" t="n">
        <f aca="false">S126-T126</f>
        <v>755.986100000006</v>
      </c>
      <c r="V126" s="54" t="n">
        <f aca="false">S126/T126-1</f>
        <v>0.0406334909970441</v>
      </c>
      <c r="W126" s="54" t="n">
        <f aca="false">O126/(T126-R126)-1</f>
        <v>0.066564596140944</v>
      </c>
      <c r="X126" s="46" t="n">
        <f aca="false">R126/S126</f>
        <v>0.37435180019059</v>
      </c>
    </row>
    <row r="127" customFormat="false" ht="16" hidden="false" customHeight="false" outlineLevel="0" collapsed="false">
      <c r="A127" s="92" t="s">
        <v>673</v>
      </c>
      <c r="B127" s="0" t="n">
        <v>135</v>
      </c>
      <c r="C127" s="76" t="n">
        <v>158.14</v>
      </c>
      <c r="D127" s="77" t="n">
        <v>0.8537</v>
      </c>
      <c r="E127" s="46" t="n">
        <f aca="false">10%*M127+13%</f>
        <v>0.220002745333333</v>
      </c>
      <c r="F127" s="24" t="n">
        <f aca="false">IF(G127="",($F$1*C127-B127)/B127,H127/B127)</f>
        <v>-0.00137518518518526</v>
      </c>
      <c r="G127" s="3"/>
      <c r="H127" s="78" t="n">
        <f aca="false">IF(G127="",$F$1*C127-B127,G127-B127)</f>
        <v>-0.18565000000001</v>
      </c>
      <c r="I127" s="0" t="s">
        <v>95</v>
      </c>
      <c r="J127" s="58" t="s">
        <v>922</v>
      </c>
      <c r="K127" s="76" t="n">
        <f aca="false">D127*C127</f>
        <v>135.004118</v>
      </c>
      <c r="L127" s="76" t="n">
        <f aca="false">K127-B127</f>
        <v>0.00411799999997697</v>
      </c>
      <c r="M127" s="46" t="n">
        <f aca="false">K127/150</f>
        <v>0.900027453333333</v>
      </c>
      <c r="N127" s="51" t="n">
        <f aca="false">N126+C127-P127</f>
        <v>14377.14</v>
      </c>
      <c r="O127" s="76" t="n">
        <f aca="false">N127*D127</f>
        <v>12273.764418</v>
      </c>
      <c r="P127" s="76"/>
      <c r="Q127" s="91"/>
      <c r="R127" s="51" t="n">
        <f aca="false">Q127+R126</f>
        <v>7247.82</v>
      </c>
      <c r="S127" s="51" t="n">
        <f aca="false">O127+R127</f>
        <v>19521.584418</v>
      </c>
      <c r="T127" s="0" t="n">
        <f aca="false">T126+B127</f>
        <v>18740</v>
      </c>
      <c r="U127" s="51" t="n">
        <f aca="false">S127-T127</f>
        <v>781.584418000006</v>
      </c>
      <c r="V127" s="54" t="n">
        <f aca="false">S127/T127-1</f>
        <v>0.0417067458911422</v>
      </c>
      <c r="W127" s="54" t="n">
        <f aca="false">O127/(T127-R127)-1</f>
        <v>0.0680101093091132</v>
      </c>
      <c r="X127" s="46" t="n">
        <f aca="false">R127/S127</f>
        <v>0.371272118328526</v>
      </c>
    </row>
    <row r="128" customFormat="false" ht="16" hidden="false" customHeight="false" outlineLevel="0" collapsed="false">
      <c r="A128" s="92" t="s">
        <v>674</v>
      </c>
      <c r="B128" s="0" t="n">
        <v>135</v>
      </c>
      <c r="C128" s="76" t="n">
        <v>159.25</v>
      </c>
      <c r="D128" s="77" t="n">
        <v>0.8477</v>
      </c>
      <c r="E128" s="46" t="n">
        <f aca="false">10%*M128+13%</f>
        <v>0.219997483333333</v>
      </c>
      <c r="F128" s="24" t="n">
        <f aca="false">IF(G128="",($F$1*C128-B128)/B128,H128/B128)</f>
        <v>0.00563425925925929</v>
      </c>
      <c r="G128" s="3"/>
      <c r="H128" s="78" t="n">
        <f aca="false">IF(G128="",$F$1*C128-B128,G128-B128)</f>
        <v>0.760625000000005</v>
      </c>
      <c r="I128" s="0" t="s">
        <v>95</v>
      </c>
      <c r="J128" s="58" t="s">
        <v>923</v>
      </c>
      <c r="K128" s="76" t="n">
        <f aca="false">D128*C128</f>
        <v>134.996225</v>
      </c>
      <c r="L128" s="76" t="n">
        <f aca="false">K128-B128</f>
        <v>-0.00377499999999031</v>
      </c>
      <c r="M128" s="46" t="n">
        <f aca="false">K128/150</f>
        <v>0.899974833333333</v>
      </c>
      <c r="N128" s="51" t="n">
        <f aca="false">N127+C128-P128</f>
        <v>14536.39</v>
      </c>
      <c r="O128" s="76" t="n">
        <f aca="false">N128*D128</f>
        <v>12322.497803</v>
      </c>
      <c r="P128" s="76"/>
      <c r="Q128" s="91"/>
      <c r="R128" s="51" t="n">
        <f aca="false">Q128+R127</f>
        <v>7247.82</v>
      </c>
      <c r="S128" s="51" t="n">
        <f aca="false">O128+R128</f>
        <v>19570.317803</v>
      </c>
      <c r="T128" s="0" t="n">
        <f aca="false">T127+B128</f>
        <v>18875</v>
      </c>
      <c r="U128" s="51" t="n">
        <f aca="false">S128-T128</f>
        <v>695.317803000005</v>
      </c>
      <c r="V128" s="54" t="n">
        <f aca="false">S128/T128-1</f>
        <v>0.0368380292980135</v>
      </c>
      <c r="W128" s="54" t="n">
        <f aca="false">O128/(T128-R128)-1</f>
        <v>0.0598010698208855</v>
      </c>
      <c r="X128" s="46" t="n">
        <f aca="false">R128/S128</f>
        <v>0.370347588269055</v>
      </c>
    </row>
    <row r="129" customFormat="false" ht="16" hidden="false" customHeight="false" outlineLevel="0" collapsed="false">
      <c r="A129" s="92" t="s">
        <v>675</v>
      </c>
      <c r="B129" s="0" t="n">
        <v>135</v>
      </c>
      <c r="C129" s="76" t="n">
        <v>159.24</v>
      </c>
      <c r="D129" s="77" t="n">
        <v>0.8478</v>
      </c>
      <c r="E129" s="46" t="n">
        <f aca="false">10%*M129+13%</f>
        <v>0.220002448</v>
      </c>
      <c r="F129" s="24" t="n">
        <f aca="false">IF(G129="",($F$1*C129-B129)/B129,H129/B129)</f>
        <v>0.00557111111111121</v>
      </c>
      <c r="G129" s="3"/>
      <c r="H129" s="78" t="n">
        <f aca="false">IF(G129="",$F$1*C129-B129,G129-B129)</f>
        <v>0.752100000000013</v>
      </c>
      <c r="I129" s="0" t="s">
        <v>95</v>
      </c>
      <c r="J129" s="58" t="s">
        <v>924</v>
      </c>
      <c r="K129" s="76" t="n">
        <f aca="false">D129*C129</f>
        <v>135.003672</v>
      </c>
      <c r="L129" s="76" t="n">
        <f aca="false">K129-B129</f>
        <v>0.00367199999999457</v>
      </c>
      <c r="M129" s="46" t="n">
        <f aca="false">K129/150</f>
        <v>0.90002448</v>
      </c>
      <c r="N129" s="51" t="n">
        <f aca="false">N128+C129-P129</f>
        <v>14695.63</v>
      </c>
      <c r="O129" s="76" t="n">
        <f aca="false">N129*D129</f>
        <v>12458.955114</v>
      </c>
      <c r="P129" s="76"/>
      <c r="Q129" s="91"/>
      <c r="R129" s="51" t="n">
        <f aca="false">Q129+R128</f>
        <v>7247.82</v>
      </c>
      <c r="S129" s="51" t="n">
        <f aca="false">O129+R129</f>
        <v>19706.775114</v>
      </c>
      <c r="T129" s="0" t="n">
        <f aca="false">T128+B129</f>
        <v>19010</v>
      </c>
      <c r="U129" s="51" t="n">
        <f aca="false">S129-T129</f>
        <v>696.775114000004</v>
      </c>
      <c r="V129" s="54" t="n">
        <f aca="false">S129/T129-1</f>
        <v>0.0366530833245662</v>
      </c>
      <c r="W129" s="54" t="n">
        <f aca="false">O129/(T129-R129)-1</f>
        <v>0.0592386032181111</v>
      </c>
      <c r="X129" s="46" t="n">
        <f aca="false">R129/S129</f>
        <v>0.367783158739708</v>
      </c>
    </row>
    <row r="130" customFormat="false" ht="16" hidden="false" customHeight="false" outlineLevel="0" collapsed="false">
      <c r="A130" s="92" t="s">
        <v>676</v>
      </c>
      <c r="B130" s="0" t="n">
        <v>135</v>
      </c>
      <c r="C130" s="76" t="n">
        <v>158.64</v>
      </c>
      <c r="D130" s="77" t="n">
        <v>0.851</v>
      </c>
      <c r="E130" s="46" t="n">
        <f aca="false">10%*M130+13%</f>
        <v>0.22000176</v>
      </c>
      <c r="F130" s="24" t="n">
        <f aca="false">IF(G130="",($F$1*C130-B130)/B130,H130/B130)</f>
        <v>0.00178222222222223</v>
      </c>
      <c r="G130" s="3"/>
      <c r="H130" s="78" t="n">
        <f aca="false">IF(G130="",$F$1*C130-B130,G130-B130)</f>
        <v>0.240600000000001</v>
      </c>
      <c r="I130" s="0" t="s">
        <v>95</v>
      </c>
      <c r="J130" s="58" t="s">
        <v>925</v>
      </c>
      <c r="K130" s="76" t="n">
        <f aca="false">D130*C130</f>
        <v>135.00264</v>
      </c>
      <c r="L130" s="76" t="n">
        <f aca="false">K130-B130</f>
        <v>0.00264000000001374</v>
      </c>
      <c r="M130" s="46" t="n">
        <f aca="false">K130/150</f>
        <v>0.9000176</v>
      </c>
      <c r="N130" s="51" t="n">
        <f aca="false">N129+C130-P130</f>
        <v>14854.27</v>
      </c>
      <c r="O130" s="76" t="n">
        <f aca="false">N130*D130</f>
        <v>12640.98377</v>
      </c>
      <c r="P130" s="76"/>
      <c r="Q130" s="91"/>
      <c r="R130" s="51" t="n">
        <f aca="false">Q130+R129</f>
        <v>7247.82</v>
      </c>
      <c r="S130" s="51" t="n">
        <f aca="false">O130+R130</f>
        <v>19888.80377</v>
      </c>
      <c r="T130" s="0" t="n">
        <f aca="false">T129+B130</f>
        <v>19145</v>
      </c>
      <c r="U130" s="51" t="n">
        <f aca="false">S130-T130</f>
        <v>743.803770000006</v>
      </c>
      <c r="V130" s="54" t="n">
        <f aca="false">S130/T130-1</f>
        <v>0.038851071820319</v>
      </c>
      <c r="W130" s="54" t="n">
        <f aca="false">O130/(T130-R130)-1</f>
        <v>0.062519333993434</v>
      </c>
      <c r="X130" s="46" t="n">
        <f aca="false">R130/S130</f>
        <v>0.364417090329611</v>
      </c>
    </row>
    <row r="131" customFormat="false" ht="16" hidden="false" customHeight="false" outlineLevel="0" collapsed="false">
      <c r="A131" s="92" t="s">
        <v>677</v>
      </c>
      <c r="B131" s="0" t="n">
        <v>135</v>
      </c>
      <c r="C131" s="76" t="n">
        <v>156.69</v>
      </c>
      <c r="D131" s="77" t="n">
        <v>0.8616</v>
      </c>
      <c r="E131" s="46" t="n">
        <f aca="false">10%*M131+13%</f>
        <v>0.220002736</v>
      </c>
      <c r="F131" s="24" t="n">
        <f aca="false">IF(G131="",($F$1*C131-B131)/B131,H131/B131)</f>
        <v>-0.0105316666666666</v>
      </c>
      <c r="G131" s="3"/>
      <c r="H131" s="78" t="n">
        <f aca="false">IF(G131="",$F$1*C131-B131,G131-B131)</f>
        <v>-1.421775</v>
      </c>
      <c r="I131" s="0" t="s">
        <v>95</v>
      </c>
      <c r="J131" s="58" t="s">
        <v>926</v>
      </c>
      <c r="K131" s="76" t="n">
        <f aca="false">D131*C131</f>
        <v>135.004104</v>
      </c>
      <c r="L131" s="76" t="n">
        <f aca="false">K131-B131</f>
        <v>0.00410400000001232</v>
      </c>
      <c r="M131" s="46" t="n">
        <f aca="false">K131/150</f>
        <v>0.90002736</v>
      </c>
      <c r="N131" s="51" t="n">
        <f aca="false">N130+C131-P131</f>
        <v>15010.96</v>
      </c>
      <c r="O131" s="76" t="n">
        <f aca="false">N131*D131</f>
        <v>12933.443136</v>
      </c>
      <c r="P131" s="76"/>
      <c r="Q131" s="91"/>
      <c r="R131" s="51" t="n">
        <f aca="false">Q131+R130</f>
        <v>7247.82</v>
      </c>
      <c r="S131" s="51" t="n">
        <f aca="false">O131+R131</f>
        <v>20181.263136</v>
      </c>
      <c r="T131" s="0" t="n">
        <f aca="false">T130+B131</f>
        <v>19280</v>
      </c>
      <c r="U131" s="51" t="n">
        <f aca="false">S131-T131</f>
        <v>901.263136000005</v>
      </c>
      <c r="V131" s="54" t="n">
        <f aca="false">S131/T131-1</f>
        <v>0.0467460132780087</v>
      </c>
      <c r="W131" s="54" t="n">
        <f aca="false">O131/(T131-R131)-1</f>
        <v>0.0749043927201891</v>
      </c>
      <c r="X131" s="46" t="n">
        <f aca="false">R131/S131</f>
        <v>0.359136093274117</v>
      </c>
    </row>
    <row r="132" customFormat="false" ht="16" hidden="false" customHeight="false" outlineLevel="0" collapsed="false">
      <c r="A132" s="92" t="s">
        <v>678</v>
      </c>
      <c r="B132" s="0" t="n">
        <v>135</v>
      </c>
      <c r="C132" s="76" t="n">
        <v>156.47</v>
      </c>
      <c r="D132" s="77" t="n">
        <v>0.8628</v>
      </c>
      <c r="E132" s="46" t="n">
        <f aca="false">10%*M132+13%</f>
        <v>0.220001544</v>
      </c>
      <c r="F132" s="24" t="n">
        <f aca="false">IF(G132="",($F$1*C132-B132)/B132,H132/B132)</f>
        <v>-0.0119209259259258</v>
      </c>
      <c r="G132" s="3"/>
      <c r="H132" s="78" t="n">
        <f aca="false">IF(G132="",$F$1*C132-B132,G132-B132)</f>
        <v>-1.60932499999998</v>
      </c>
      <c r="I132" s="0" t="s">
        <v>95</v>
      </c>
      <c r="J132" s="58" t="s">
        <v>927</v>
      </c>
      <c r="K132" s="76" t="n">
        <f aca="false">D132*C132</f>
        <v>135.002316</v>
      </c>
      <c r="L132" s="76" t="n">
        <f aca="false">K132-B132</f>
        <v>0.00231600000000753</v>
      </c>
      <c r="M132" s="46" t="n">
        <f aca="false">K132/150</f>
        <v>0.90001544</v>
      </c>
      <c r="N132" s="51" t="n">
        <f aca="false">N131+C132-P132</f>
        <v>15167.43</v>
      </c>
      <c r="O132" s="76" t="n">
        <f aca="false">N132*D132</f>
        <v>13086.458604</v>
      </c>
      <c r="P132" s="76"/>
      <c r="Q132" s="91"/>
      <c r="R132" s="51" t="n">
        <f aca="false">Q132+R131</f>
        <v>7247.82</v>
      </c>
      <c r="S132" s="51" t="n">
        <f aca="false">O132+R132</f>
        <v>20334.278604</v>
      </c>
      <c r="T132" s="0" t="n">
        <f aca="false">T131+B132</f>
        <v>19415</v>
      </c>
      <c r="U132" s="51" t="n">
        <f aca="false">S132-T132</f>
        <v>919.278604000003</v>
      </c>
      <c r="V132" s="54" t="n">
        <f aca="false">S132/T132-1</f>
        <v>0.047348885088849</v>
      </c>
      <c r="W132" s="54" t="n">
        <f aca="false">O132/(T132-R132)-1</f>
        <v>0.0755539577782201</v>
      </c>
      <c r="X132" s="46" t="n">
        <f aca="false">R132/S132</f>
        <v>0.356433593792418</v>
      </c>
    </row>
    <row r="133" customFormat="false" ht="16" hidden="false" customHeight="false" outlineLevel="0" collapsed="false">
      <c r="A133" s="92" t="s">
        <v>679</v>
      </c>
      <c r="B133" s="0" t="n">
        <v>135</v>
      </c>
      <c r="C133" s="76" t="n">
        <v>156.54</v>
      </c>
      <c r="D133" s="77" t="n">
        <v>0.8624</v>
      </c>
      <c r="E133" s="46" t="n">
        <f aca="false">10%*M133+13%</f>
        <v>0.220000064</v>
      </c>
      <c r="F133" s="24" t="n">
        <f aca="false">IF(G133="",($F$1*C133-B133)/B133,H133/B133)</f>
        <v>-0.011478888888889</v>
      </c>
      <c r="G133" s="3"/>
      <c r="H133" s="78" t="n">
        <f aca="false">IF(G133="",$F$1*C133-B133,G133-B133)</f>
        <v>-1.54965000000001</v>
      </c>
      <c r="I133" s="0" t="s">
        <v>95</v>
      </c>
      <c r="J133" s="58" t="s">
        <v>928</v>
      </c>
      <c r="K133" s="76" t="n">
        <f aca="false">D133*C133</f>
        <v>135.000096</v>
      </c>
      <c r="L133" s="76" t="n">
        <f aca="false">K133-B133</f>
        <v>9.60000000134187E-005</v>
      </c>
      <c r="M133" s="46" t="n">
        <f aca="false">K133/150</f>
        <v>0.90000064</v>
      </c>
      <c r="N133" s="51" t="n">
        <f aca="false">N132+C133-P133</f>
        <v>15323.97</v>
      </c>
      <c r="O133" s="76" t="n">
        <f aca="false">N133*D133</f>
        <v>13215.391728</v>
      </c>
      <c r="P133" s="76"/>
      <c r="Q133" s="91"/>
      <c r="R133" s="51" t="n">
        <f aca="false">Q133+R132</f>
        <v>7247.82</v>
      </c>
      <c r="S133" s="51" t="n">
        <f aca="false">O133+R133</f>
        <v>20463.211728</v>
      </c>
      <c r="T133" s="0" t="n">
        <f aca="false">T132+B133</f>
        <v>19550</v>
      </c>
      <c r="U133" s="51" t="n">
        <f aca="false">S133-T133</f>
        <v>913.211728000006</v>
      </c>
      <c r="V133" s="54" t="n">
        <f aca="false">S133/T133-1</f>
        <v>0.0467115973401537</v>
      </c>
      <c r="W133" s="54" t="n">
        <f aca="false">O133/(T133-R133)-1</f>
        <v>0.0742316994223791</v>
      </c>
      <c r="X133" s="46" t="n">
        <f aca="false">R133/S133</f>
        <v>0.354187802791618</v>
      </c>
    </row>
    <row r="134" customFormat="false" ht="16" hidden="false" customHeight="false" outlineLevel="0" collapsed="false">
      <c r="A134" s="92" t="s">
        <v>680</v>
      </c>
      <c r="B134" s="0" t="n">
        <v>135</v>
      </c>
      <c r="C134" s="76" t="n">
        <v>159.07</v>
      </c>
      <c r="D134" s="77" t="n">
        <v>0.8487</v>
      </c>
      <c r="E134" s="46" t="n">
        <f aca="false">10%*M134+13%</f>
        <v>0.220001806</v>
      </c>
      <c r="F134" s="24" t="n">
        <f aca="false">IF(G134="",($F$1*C134-B134)/B134,H134/B134)</f>
        <v>0.00449759259259268</v>
      </c>
      <c r="G134" s="3"/>
      <c r="H134" s="78" t="n">
        <f aca="false">IF(G134="",$F$1*C134-B134,G134-B134)</f>
        <v>0.607175000000012</v>
      </c>
      <c r="I134" s="0" t="s">
        <v>95</v>
      </c>
      <c r="J134" s="58" t="s">
        <v>929</v>
      </c>
      <c r="K134" s="76" t="n">
        <f aca="false">D134*C134</f>
        <v>135.002709</v>
      </c>
      <c r="L134" s="76" t="n">
        <f aca="false">K134-B134</f>
        <v>0.00270899999998164</v>
      </c>
      <c r="M134" s="46" t="n">
        <f aca="false">K134/150</f>
        <v>0.90001806</v>
      </c>
      <c r="N134" s="51" t="n">
        <f aca="false">N133+C134-P134</f>
        <v>15483.04</v>
      </c>
      <c r="O134" s="76" t="n">
        <f aca="false">N134*D134</f>
        <v>13140.456048</v>
      </c>
      <c r="P134" s="76"/>
      <c r="Q134" s="91"/>
      <c r="R134" s="51" t="n">
        <f aca="false">Q134+R133</f>
        <v>7247.82</v>
      </c>
      <c r="S134" s="51" t="n">
        <f aca="false">O134+R134</f>
        <v>20388.276048</v>
      </c>
      <c r="T134" s="0" t="n">
        <f aca="false">T133+B134</f>
        <v>19685</v>
      </c>
      <c r="U134" s="51" t="n">
        <f aca="false">S134-T134</f>
        <v>703.276048000003</v>
      </c>
      <c r="V134" s="54" t="n">
        <f aca="false">S134/T134-1</f>
        <v>0.0357264946913896</v>
      </c>
      <c r="W134" s="54" t="n">
        <f aca="false">O134/(T134-R134)-1</f>
        <v>0.0565462627380164</v>
      </c>
      <c r="X134" s="46" t="n">
        <f aca="false">R134/S134</f>
        <v>0.355489595242702</v>
      </c>
    </row>
    <row r="135" customFormat="false" ht="16" hidden="false" customHeight="false" outlineLevel="0" collapsed="false">
      <c r="A135" s="92" t="s">
        <v>681</v>
      </c>
      <c r="B135" s="0" t="n">
        <v>135</v>
      </c>
      <c r="C135" s="76" t="n">
        <v>158.02</v>
      </c>
      <c r="D135" s="77" t="n">
        <v>0.8543</v>
      </c>
      <c r="E135" s="46" t="n">
        <f aca="false">10%*M135+13%</f>
        <v>0.219997657333333</v>
      </c>
      <c r="F135" s="24" t="n">
        <f aca="false">IF(G135="",($F$1*C135-B135)/B135,H135/B135)</f>
        <v>-0.00213296296296293</v>
      </c>
      <c r="G135" s="3"/>
      <c r="H135" s="78" t="n">
        <f aca="false">IF(G135="",$F$1*C135-B135,G135-B135)</f>
        <v>-0.287949999999995</v>
      </c>
      <c r="I135" s="0" t="s">
        <v>95</v>
      </c>
      <c r="J135" s="58" t="s">
        <v>930</v>
      </c>
      <c r="K135" s="76" t="n">
        <f aca="false">D135*C135</f>
        <v>134.996486</v>
      </c>
      <c r="L135" s="76" t="n">
        <f aca="false">K135-B135</f>
        <v>-0.00351399999999558</v>
      </c>
      <c r="M135" s="46" t="n">
        <f aca="false">K135/150</f>
        <v>0.899976573333333</v>
      </c>
      <c r="N135" s="51" t="n">
        <f aca="false">N134+C135-P135</f>
        <v>15641.06</v>
      </c>
      <c r="O135" s="76" t="n">
        <f aca="false">N135*D135</f>
        <v>13362.157558</v>
      </c>
      <c r="P135" s="76"/>
      <c r="Q135" s="91"/>
      <c r="R135" s="51" t="n">
        <f aca="false">Q135+R134</f>
        <v>7247.82</v>
      </c>
      <c r="S135" s="51" t="n">
        <f aca="false">O135+R135</f>
        <v>20609.977558</v>
      </c>
      <c r="T135" s="0" t="n">
        <f aca="false">T134+B135</f>
        <v>19820</v>
      </c>
      <c r="U135" s="51" t="n">
        <f aca="false">S135-T135</f>
        <v>789.977558000002</v>
      </c>
      <c r="V135" s="54" t="n">
        <f aca="false">S135/T135-1</f>
        <v>0.0398575962663976</v>
      </c>
      <c r="W135" s="54" t="n">
        <f aca="false">O135/(T135-R135)-1</f>
        <v>0.0628353680904985</v>
      </c>
      <c r="X135" s="46" t="n">
        <f aca="false">R135/S135</f>
        <v>0.351665593987349</v>
      </c>
    </row>
    <row r="136" customFormat="false" ht="16" hidden="false" customHeight="false" outlineLevel="0" collapsed="false">
      <c r="A136" s="92" t="s">
        <v>682</v>
      </c>
      <c r="B136" s="0" t="n">
        <v>960</v>
      </c>
      <c r="C136" s="76" t="n">
        <v>1136.36</v>
      </c>
      <c r="D136" s="77" t="n">
        <v>0.8448</v>
      </c>
      <c r="E136" s="46" t="n">
        <f aca="false">10%*Q136+13%</f>
        <v>0.13</v>
      </c>
      <c r="F136" s="24" t="n">
        <f aca="false">IF(G136="",($F$1*C136-B136)/B136,H136/B136)</f>
        <v>0.00911135416666665</v>
      </c>
      <c r="H136" s="78" t="n">
        <f aca="false">IF(G136="",$F$1*C136-B136,G136-B136)</f>
        <v>8.74689999999998</v>
      </c>
      <c r="I136" s="0" t="s">
        <v>95</v>
      </c>
      <c r="J136" s="58" t="s">
        <v>963</v>
      </c>
      <c r="K136" s="76" t="n">
        <f aca="false">D136*C136</f>
        <v>959.996928</v>
      </c>
      <c r="L136" s="76" t="n">
        <f aca="false">K136-B136</f>
        <v>-0.00307200000008834</v>
      </c>
      <c r="M136" s="46" t="n">
        <v>1.6</v>
      </c>
      <c r="N136" s="51" t="n">
        <f aca="false">N135+C136-P136</f>
        <v>16777.42</v>
      </c>
      <c r="O136" s="76" t="n">
        <f aca="false">N136*D136</f>
        <v>14173.564416</v>
      </c>
      <c r="P136" s="76"/>
      <c r="Q136" s="91"/>
      <c r="R136" s="51" t="n">
        <f aca="false">Q136+R135</f>
        <v>7247.82</v>
      </c>
      <c r="S136" s="51" t="n">
        <f aca="false">O136+R136</f>
        <v>21421.384416</v>
      </c>
      <c r="T136" s="0" t="n">
        <f aca="false">T135+B136</f>
        <v>20780</v>
      </c>
      <c r="U136" s="51" t="n">
        <f aca="false">S136-T136</f>
        <v>641.384416000004</v>
      </c>
      <c r="V136" s="54" t="n">
        <f aca="false">S136/T136-1</f>
        <v>0.0308654675649664</v>
      </c>
      <c r="W136" s="54" t="n">
        <f aca="false">O136/(T136-R136)-1</f>
        <v>0.0473969763925697</v>
      </c>
      <c r="X136" s="46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{EA45603D-1AB5-46BB-914B-E0A2F794903B}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{B1F4123A-B02C-4CCE-8FDD-408ED64C1F72}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{97836D7F-D690-4DD5-B3DA-D6F53BB1AF71}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{D340111A-794E-415C-B93C-A182611DD818}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45603D-1AB5-46BB-914B-E0A2F794903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B1F4123A-B02C-4CCE-8FDD-408ED64C1F7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97836D7F-D690-4DD5-B3DA-D6F53BB1AF7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D340111A-794E-415C-B93C-A182611DD81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H30" activeCellId="0" sqref="H30"/>
    </sheetView>
  </sheetViews>
  <sheetFormatPr defaultRowHeight="16" zeroHeight="false" outlineLevelRow="0" outlineLevelCol="0"/>
  <cols>
    <col collapsed="false" customWidth="true" hidden="false" outlineLevel="0" max="1" min="1" style="0" width="7.4"/>
    <col collapsed="false" customWidth="true" hidden="false" outlineLevel="0" max="2" min="2" style="89" width="9.25"/>
    <col collapsed="false" customWidth="true" hidden="false" outlineLevel="0" max="3" min="3" style="0" width="11.1"/>
    <col collapsed="false" customWidth="true" hidden="false" outlineLevel="0" max="4" min="4" style="0" width="9.25"/>
    <col collapsed="false" customWidth="true" hidden="false" outlineLevel="0" max="5" min="5" style="93" width="11.1"/>
    <col collapsed="false" customWidth="true" hidden="false" outlineLevel="0" max="6" min="6" style="76" width="9.25"/>
    <col collapsed="false" customWidth="true" hidden="false" outlineLevel="0" max="7" min="7" style="0" width="7.71"/>
    <col collapsed="false" customWidth="true" hidden="false" outlineLevel="0" max="10" min="8" style="0" width="9.25"/>
    <col collapsed="false" customWidth="true" hidden="false" outlineLevel="0" max="11" min="11" style="0" width="11.1"/>
    <col collapsed="false" customWidth="true" hidden="false" outlineLevel="0" max="12" min="12" style="76" width="9.25"/>
    <col collapsed="false" customWidth="true" hidden="false" outlineLevel="0" max="13" min="13" style="0" width="7.71"/>
    <col collapsed="false" customWidth="true" hidden="false" outlineLevel="0" max="15" min="14" style="0" width="9.25"/>
    <col collapsed="false" customWidth="true" hidden="false" outlineLevel="0" max="1025" min="16" style="0" width="9.64"/>
  </cols>
  <sheetData>
    <row r="1" customFormat="false" ht="37" hidden="false" customHeight="true" outlineLevel="0" collapsed="false">
      <c r="A1" s="8"/>
      <c r="D1" s="94" t="s">
        <v>964</v>
      </c>
      <c r="E1" s="95" t="n">
        <f aca="false">G3</f>
        <v>1322.29</v>
      </c>
      <c r="F1" s="95"/>
      <c r="G1" s="96" t="s">
        <v>965</v>
      </c>
      <c r="H1" s="97" t="n">
        <f aca="false">G3/I3*365</f>
        <v>1.48047806748466</v>
      </c>
      <c r="I1" s="97"/>
      <c r="J1" s="94" t="s">
        <v>966</v>
      </c>
      <c r="K1" s="95" t="n">
        <f aca="false">M3</f>
        <v>1167.17</v>
      </c>
      <c r="L1" s="95"/>
      <c r="M1" s="96" t="s">
        <v>965</v>
      </c>
      <c r="N1" s="97" t="n">
        <f aca="false">M3/O3*365</f>
        <v>1.54915290909091</v>
      </c>
      <c r="O1" s="97"/>
    </row>
    <row r="2" s="98" customFormat="true" ht="17" hidden="false" customHeight="false" outlineLevel="0" collapsed="false">
      <c r="A2" s="98" t="s">
        <v>967</v>
      </c>
      <c r="B2" s="98" t="s">
        <v>968</v>
      </c>
      <c r="C2" s="98" t="s">
        <v>969</v>
      </c>
      <c r="D2" s="99" t="s">
        <v>970</v>
      </c>
      <c r="E2" s="100" t="s">
        <v>971</v>
      </c>
      <c r="F2" s="101" t="s">
        <v>972</v>
      </c>
      <c r="G2" s="102" t="s">
        <v>973</v>
      </c>
      <c r="H2" s="103" t="s">
        <v>974</v>
      </c>
      <c r="I2" s="104" t="s">
        <v>975</v>
      </c>
      <c r="J2" s="99" t="s">
        <v>970</v>
      </c>
      <c r="K2" s="100" t="s">
        <v>971</v>
      </c>
      <c r="L2" s="101" t="s">
        <v>972</v>
      </c>
      <c r="M2" s="105" t="s">
        <v>973</v>
      </c>
      <c r="N2" s="103" t="s">
        <v>974</v>
      </c>
      <c r="O2" s="104" t="s">
        <v>975</v>
      </c>
    </row>
    <row r="3" s="98" customFormat="true" ht="16" hidden="false" customHeight="false" outlineLevel="0" collapsed="false">
      <c r="A3" s="98" t="s">
        <v>976</v>
      </c>
      <c r="B3" s="106" t="s">
        <v>977</v>
      </c>
      <c r="C3" s="107" t="str">
        <f aca="true">TODAY()-C4&amp;" 天"</f>
        <v>198 天</v>
      </c>
      <c r="D3" s="108" t="n">
        <f aca="false">SUM(D4:D10090)</f>
        <v>22000</v>
      </c>
      <c r="E3" s="109"/>
      <c r="F3" s="110" t="n">
        <f aca="false">SUM(F4:F10090)</f>
        <v>17322.29</v>
      </c>
      <c r="G3" s="111" t="n">
        <f aca="false">SUM(G4:G10090)</f>
        <v>1322.29</v>
      </c>
      <c r="H3" s="112" t="str">
        <f aca="false">"当前 "&amp;COUNTIF(E4:E10004,"----")&amp;" 支"</f>
        <v>当前 6 支</v>
      </c>
      <c r="I3" s="113" t="n">
        <f aca="false">SUM(I4:I3004)</f>
        <v>326000</v>
      </c>
      <c r="J3" s="108" t="n">
        <f aca="false">SUM(J4:J10090)</f>
        <v>21000</v>
      </c>
      <c r="K3" s="109"/>
      <c r="L3" s="110" t="n">
        <f aca="false">SUM(L4:L10090)</f>
        <v>15167.17</v>
      </c>
      <c r="M3" s="111" t="n">
        <f aca="false">SUM(M4:M10090)</f>
        <v>1167.17</v>
      </c>
      <c r="N3" s="112" t="str">
        <f aca="false">"当前 "&amp;COUNTIF(K4:K10004,"----")&amp;" 支"</f>
        <v>当前 7 支</v>
      </c>
      <c r="O3" s="113" t="n">
        <f aca="false">SUM(O4:O3004)</f>
        <v>275000</v>
      </c>
    </row>
    <row r="4" customFormat="false" ht="16" hidden="false" customHeight="false" outlineLevel="0" collapsed="false">
      <c r="A4" s="0" t="n">
        <v>113027</v>
      </c>
      <c r="B4" s="89" t="s">
        <v>978</v>
      </c>
      <c r="C4" s="114" t="n">
        <v>43634</v>
      </c>
      <c r="D4" s="115" t="n">
        <v>1000</v>
      </c>
      <c r="E4" s="116" t="n">
        <v>43656</v>
      </c>
      <c r="F4" s="117" t="n">
        <v>1019.3</v>
      </c>
      <c r="G4" s="118" t="n">
        <f aca="false">F4-D4</f>
        <v>19.3</v>
      </c>
      <c r="H4" s="119" t="n">
        <f aca="false">E4-C4</f>
        <v>22</v>
      </c>
      <c r="I4" s="120" t="n">
        <f aca="false">H4*D4</f>
        <v>22000</v>
      </c>
      <c r="J4" s="121" t="s">
        <v>979</v>
      </c>
      <c r="K4" s="122" t="s">
        <v>979</v>
      </c>
      <c r="L4" s="123" t="s">
        <v>979</v>
      </c>
      <c r="M4" s="123" t="s">
        <v>979</v>
      </c>
      <c r="N4" s="122" t="s">
        <v>979</v>
      </c>
      <c r="O4" s="124" t="s">
        <v>979</v>
      </c>
    </row>
    <row r="5" customFormat="false" ht="16" hidden="false" customHeight="false" outlineLevel="0" collapsed="false">
      <c r="A5" s="0" t="n">
        <v>113028</v>
      </c>
      <c r="B5" s="89" t="s">
        <v>980</v>
      </c>
      <c r="C5" s="114" t="n">
        <v>43636</v>
      </c>
      <c r="D5" s="115" t="n">
        <v>1000</v>
      </c>
      <c r="E5" s="116" t="n">
        <v>43654</v>
      </c>
      <c r="F5" s="125" t="n">
        <v>1201.76</v>
      </c>
      <c r="G5" s="118" t="n">
        <f aca="false">F5-D5</f>
        <v>201.76</v>
      </c>
      <c r="H5" s="119" t="n">
        <f aca="false">E5-C5</f>
        <v>18</v>
      </c>
      <c r="I5" s="120" t="n">
        <f aca="false">H5*D5</f>
        <v>18000</v>
      </c>
      <c r="J5" s="108" t="n">
        <v>1000</v>
      </c>
      <c r="K5" s="126" t="n">
        <v>43654</v>
      </c>
      <c r="L5" s="110" t="n">
        <v>1201.76</v>
      </c>
      <c r="M5" s="111" t="n">
        <f aca="false">L5-J5</f>
        <v>201.76</v>
      </c>
      <c r="N5" s="127" t="n">
        <f aca="false">K5-C5</f>
        <v>18</v>
      </c>
      <c r="O5" s="113" t="n">
        <f aca="false">N5*J5</f>
        <v>18000</v>
      </c>
    </row>
    <row r="6" customFormat="false" ht="16" hidden="false" customHeight="false" outlineLevel="0" collapsed="false">
      <c r="A6" s="0" t="n">
        <v>128070</v>
      </c>
      <c r="B6" s="89" t="s">
        <v>981</v>
      </c>
      <c r="C6" s="114" t="n">
        <v>43650</v>
      </c>
      <c r="D6" s="128" t="n">
        <v>2000</v>
      </c>
      <c r="E6" s="116" t="n">
        <v>43669</v>
      </c>
      <c r="F6" s="129" t="n">
        <v>1989.94</v>
      </c>
      <c r="G6" s="130" t="n">
        <v>-10.06</v>
      </c>
      <c r="H6" s="119" t="n">
        <f aca="false">E6-C6</f>
        <v>19</v>
      </c>
      <c r="I6" s="120" t="n">
        <f aca="false">H6*D6</f>
        <v>38000</v>
      </c>
      <c r="J6" s="108" t="n">
        <v>1000</v>
      </c>
      <c r="K6" s="126" t="n">
        <v>43675</v>
      </c>
      <c r="L6" s="110" t="n">
        <v>1000</v>
      </c>
      <c r="M6" s="110" t="n">
        <f aca="false">L6-J6</f>
        <v>0</v>
      </c>
      <c r="N6" s="127" t="n">
        <f aca="false">K6-C6</f>
        <v>25</v>
      </c>
      <c r="O6" s="113" t="n">
        <f aca="false">N6*J6</f>
        <v>25000</v>
      </c>
    </row>
    <row r="7" customFormat="false" ht="16" hidden="false" customHeight="false" outlineLevel="0" collapsed="false">
      <c r="A7" s="0" t="n">
        <v>113540</v>
      </c>
      <c r="B7" s="89" t="s">
        <v>982</v>
      </c>
      <c r="C7" s="114" t="n">
        <v>43663</v>
      </c>
      <c r="D7" s="131" t="s">
        <v>979</v>
      </c>
      <c r="E7" s="132" t="s">
        <v>979</v>
      </c>
      <c r="F7" s="133" t="s">
        <v>979</v>
      </c>
      <c r="G7" s="133" t="s">
        <v>979</v>
      </c>
      <c r="H7" s="132" t="s">
        <v>979</v>
      </c>
      <c r="I7" s="132" t="s">
        <v>979</v>
      </c>
      <c r="J7" s="108" t="n">
        <v>1000</v>
      </c>
      <c r="K7" s="126" t="n">
        <v>43682</v>
      </c>
      <c r="L7" s="110" t="n">
        <v>1004.6</v>
      </c>
      <c r="M7" s="111" t="n">
        <f aca="false">L7-J7</f>
        <v>4.60000000000002</v>
      </c>
      <c r="N7" s="127" t="n">
        <f aca="false">K7-C7</f>
        <v>19</v>
      </c>
      <c r="O7" s="113" t="n">
        <f aca="false">N7*J7</f>
        <v>19000</v>
      </c>
    </row>
    <row r="8" customFormat="false" ht="16" hidden="false" customHeight="false" outlineLevel="0" collapsed="false">
      <c r="A8" s="0" t="n">
        <v>113541</v>
      </c>
      <c r="B8" s="89" t="s">
        <v>983</v>
      </c>
      <c r="C8" s="114" t="n">
        <v>43671</v>
      </c>
      <c r="D8" s="131" t="s">
        <v>979</v>
      </c>
      <c r="E8" s="132" t="s">
        <v>979</v>
      </c>
      <c r="F8" s="133" t="s">
        <v>979</v>
      </c>
      <c r="G8" s="133" t="s">
        <v>979</v>
      </c>
      <c r="H8" s="132" t="s">
        <v>979</v>
      </c>
      <c r="I8" s="132" t="s">
        <v>979</v>
      </c>
      <c r="J8" s="108" t="n">
        <v>1000</v>
      </c>
      <c r="K8" s="126" t="n">
        <v>43696</v>
      </c>
      <c r="L8" s="110" t="n">
        <v>1002.2</v>
      </c>
      <c r="M8" s="111" t="n">
        <f aca="false">L8-J8</f>
        <v>2.20000000000005</v>
      </c>
      <c r="N8" s="127" t="n">
        <f aca="false">K8-C8</f>
        <v>25</v>
      </c>
      <c r="O8" s="113" t="n">
        <f aca="false">N8*J8</f>
        <v>25000</v>
      </c>
    </row>
    <row r="9" customFormat="false" ht="16" hidden="false" customHeight="false" outlineLevel="0" collapsed="false">
      <c r="A9" s="0" t="n">
        <v>113542</v>
      </c>
      <c r="B9" s="89" t="s">
        <v>984</v>
      </c>
      <c r="C9" s="114" t="n">
        <v>43682</v>
      </c>
      <c r="D9" s="131" t="s">
        <v>979</v>
      </c>
      <c r="E9" s="132" t="s">
        <v>979</v>
      </c>
      <c r="F9" s="133" t="s">
        <v>979</v>
      </c>
      <c r="G9" s="133" t="s">
        <v>979</v>
      </c>
      <c r="H9" s="132" t="s">
        <v>979</v>
      </c>
      <c r="I9" s="132" t="s">
        <v>979</v>
      </c>
      <c r="J9" s="108" t="n">
        <v>1000</v>
      </c>
      <c r="K9" s="126" t="n">
        <v>43700</v>
      </c>
      <c r="L9" s="110" t="n">
        <v>1039.79</v>
      </c>
      <c r="M9" s="111" t="n">
        <f aca="false">L9-J9</f>
        <v>39.79</v>
      </c>
      <c r="N9" s="127" t="n">
        <f aca="false">K9-C9</f>
        <v>18</v>
      </c>
      <c r="O9" s="113" t="n">
        <f aca="false">N9*J9</f>
        <v>18000</v>
      </c>
    </row>
    <row r="10" customFormat="false" ht="16" hidden="false" customHeight="false" outlineLevel="0" collapsed="false">
      <c r="A10" s="0" t="n">
        <v>123029</v>
      </c>
      <c r="B10" s="89" t="s">
        <v>985</v>
      </c>
      <c r="C10" s="114" t="n">
        <v>43697</v>
      </c>
      <c r="D10" s="134" t="n">
        <v>1000</v>
      </c>
      <c r="E10" s="135" t="n">
        <v>43718</v>
      </c>
      <c r="F10" s="136" t="n">
        <v>1188.76</v>
      </c>
      <c r="G10" s="137" t="n">
        <v>188.76</v>
      </c>
      <c r="H10" s="138" t="n">
        <f aca="false">E10-C10</f>
        <v>21</v>
      </c>
      <c r="I10" s="139" t="n">
        <f aca="false">H10*D10</f>
        <v>21000</v>
      </c>
      <c r="J10" s="121" t="s">
        <v>979</v>
      </c>
      <c r="K10" s="122" t="s">
        <v>979</v>
      </c>
      <c r="L10" s="123" t="s">
        <v>979</v>
      </c>
      <c r="M10" s="123" t="s">
        <v>979</v>
      </c>
      <c r="N10" s="122" t="s">
        <v>979</v>
      </c>
      <c r="O10" s="124" t="s">
        <v>979</v>
      </c>
    </row>
    <row r="11" customFormat="false" ht="16" hidden="false" customHeight="false" outlineLevel="0" collapsed="false">
      <c r="A11" s="0" t="n">
        <v>128073</v>
      </c>
      <c r="B11" s="89" t="s">
        <v>986</v>
      </c>
      <c r="C11" s="114" t="n">
        <v>43703</v>
      </c>
      <c r="D11" s="131" t="s">
        <v>979</v>
      </c>
      <c r="E11" s="132" t="s">
        <v>979</v>
      </c>
      <c r="F11" s="133" t="s">
        <v>979</v>
      </c>
      <c r="G11" s="133" t="s">
        <v>979</v>
      </c>
      <c r="H11" s="132" t="s">
        <v>979</v>
      </c>
      <c r="I11" s="132" t="s">
        <v>979</v>
      </c>
      <c r="J11" s="108" t="n">
        <v>1000</v>
      </c>
      <c r="K11" s="126" t="n">
        <v>43719</v>
      </c>
      <c r="L11" s="110" t="n">
        <v>1116.03</v>
      </c>
      <c r="M11" s="111" t="n">
        <f aca="false">L11-J11</f>
        <v>116.03</v>
      </c>
      <c r="N11" s="127" t="n">
        <f aca="false">K11-C11</f>
        <v>16</v>
      </c>
      <c r="O11" s="113" t="n">
        <f aca="false">N11*J11</f>
        <v>16000</v>
      </c>
    </row>
    <row r="12" customFormat="false" ht="16" hidden="false" customHeight="false" outlineLevel="0" collapsed="false">
      <c r="A12" s="0" t="n">
        <v>113544</v>
      </c>
      <c r="B12" s="89" t="s">
        <v>987</v>
      </c>
      <c r="C12" s="114" t="n">
        <v>43732</v>
      </c>
      <c r="D12" s="134" t="n">
        <v>1000</v>
      </c>
      <c r="E12" s="135" t="n">
        <v>43752</v>
      </c>
      <c r="F12" s="136" t="n">
        <v>1139.87</v>
      </c>
      <c r="G12" s="137" t="n">
        <v>139.87</v>
      </c>
      <c r="H12" s="138" t="n">
        <f aca="false">E12-C12</f>
        <v>20</v>
      </c>
      <c r="I12" s="139" t="n">
        <f aca="false">H12*D12</f>
        <v>20000</v>
      </c>
      <c r="J12" s="108" t="n">
        <v>1000</v>
      </c>
      <c r="K12" s="126" t="n">
        <v>43752</v>
      </c>
      <c r="L12" s="110" t="n">
        <v>1146.37</v>
      </c>
      <c r="M12" s="111" t="n">
        <v>146.37</v>
      </c>
      <c r="N12" s="127" t="n">
        <f aca="false">K12-C12</f>
        <v>20</v>
      </c>
      <c r="O12" s="113" t="n">
        <f aca="false">N12*J12</f>
        <v>20000</v>
      </c>
    </row>
    <row r="13" customFormat="false" ht="16" hidden="false" customHeight="false" outlineLevel="0" collapsed="false">
      <c r="A13" s="0" t="n">
        <v>128077</v>
      </c>
      <c r="B13" s="89" t="s">
        <v>988</v>
      </c>
      <c r="C13" s="114" t="n">
        <v>43756</v>
      </c>
      <c r="D13" s="134" t="n">
        <v>1000</v>
      </c>
      <c r="E13" s="135" t="n">
        <v>43776</v>
      </c>
      <c r="F13" s="136" t="n">
        <v>1148.79</v>
      </c>
      <c r="G13" s="137" t="n">
        <f aca="false">F13-D13</f>
        <v>148.79</v>
      </c>
      <c r="H13" s="138" t="n">
        <f aca="false">E13-C13</f>
        <v>20</v>
      </c>
      <c r="I13" s="139" t="n">
        <f aca="false">H13*D13</f>
        <v>20000</v>
      </c>
      <c r="J13" s="121" t="s">
        <v>979</v>
      </c>
      <c r="K13" s="122" t="s">
        <v>979</v>
      </c>
      <c r="L13" s="123" t="s">
        <v>979</v>
      </c>
      <c r="M13" s="123" t="s">
        <v>979</v>
      </c>
      <c r="N13" s="122" t="s">
        <v>979</v>
      </c>
      <c r="O13" s="124" t="s">
        <v>979</v>
      </c>
    </row>
    <row r="14" customFormat="false" ht="16" hidden="false" customHeight="false" outlineLevel="0" collapsed="false">
      <c r="A14" s="0" t="n">
        <v>128079</v>
      </c>
      <c r="B14" s="89" t="s">
        <v>989</v>
      </c>
      <c r="C14" s="114" t="n">
        <v>43761</v>
      </c>
      <c r="D14" s="134" t="n">
        <v>1000</v>
      </c>
      <c r="E14" s="135" t="n">
        <v>43790</v>
      </c>
      <c r="F14" s="136" t="n">
        <v>1058.79</v>
      </c>
      <c r="G14" s="137" t="n">
        <f aca="false">F14-D14</f>
        <v>58.79</v>
      </c>
      <c r="H14" s="138" t="n">
        <f aca="false">E14-C14</f>
        <v>29</v>
      </c>
      <c r="I14" s="139" t="n">
        <f aca="false">H14*D14</f>
        <v>29000</v>
      </c>
      <c r="J14" s="121" t="s">
        <v>979</v>
      </c>
      <c r="K14" s="122" t="s">
        <v>979</v>
      </c>
      <c r="L14" s="123" t="s">
        <v>979</v>
      </c>
      <c r="M14" s="123" t="s">
        <v>979</v>
      </c>
      <c r="N14" s="122" t="s">
        <v>979</v>
      </c>
      <c r="O14" s="124" t="s">
        <v>979</v>
      </c>
    </row>
    <row r="15" customFormat="false" ht="16" hidden="false" customHeight="false" outlineLevel="0" collapsed="false">
      <c r="A15" s="0" t="n">
        <v>127014</v>
      </c>
      <c r="B15" s="89" t="s">
        <v>990</v>
      </c>
      <c r="C15" s="114" t="n">
        <v>43766</v>
      </c>
      <c r="D15" s="134" t="n">
        <v>1000</v>
      </c>
      <c r="E15" s="135" t="n">
        <v>43790</v>
      </c>
      <c r="F15" s="136" t="n">
        <v>1068.88</v>
      </c>
      <c r="G15" s="137" t="n">
        <f aca="false">F15-D15</f>
        <v>68.8800000000001</v>
      </c>
      <c r="H15" s="138" t="n">
        <f aca="false">E15-C15</f>
        <v>24</v>
      </c>
      <c r="I15" s="139" t="n">
        <f aca="false">H15*D15</f>
        <v>24000</v>
      </c>
      <c r="J15" s="121" t="s">
        <v>979</v>
      </c>
      <c r="K15" s="122" t="s">
        <v>979</v>
      </c>
      <c r="L15" s="123" t="s">
        <v>979</v>
      </c>
      <c r="M15" s="123" t="s">
        <v>979</v>
      </c>
      <c r="N15" s="122" t="s">
        <v>979</v>
      </c>
      <c r="O15" s="124" t="s">
        <v>979</v>
      </c>
    </row>
    <row r="16" customFormat="false" ht="16" hidden="false" customHeight="false" outlineLevel="0" collapsed="false">
      <c r="A16" s="0" t="n">
        <v>110059</v>
      </c>
      <c r="B16" s="89" t="s">
        <v>991</v>
      </c>
      <c r="C16" s="114" t="n">
        <v>43768</v>
      </c>
      <c r="D16" s="134" t="n">
        <v>3000</v>
      </c>
      <c r="E16" s="135" t="n">
        <v>43784</v>
      </c>
      <c r="F16" s="136" t="n">
        <v>3104.38</v>
      </c>
      <c r="G16" s="137" t="n">
        <f aca="false">F16-D16</f>
        <v>104.38</v>
      </c>
      <c r="H16" s="138" t="n">
        <f aca="false">E16-C16</f>
        <v>16</v>
      </c>
      <c r="I16" s="139" t="n">
        <f aca="false">H16*D16</f>
        <v>48000</v>
      </c>
      <c r="J16" s="108" t="n">
        <v>3000</v>
      </c>
      <c r="K16" s="126" t="n">
        <v>43784</v>
      </c>
      <c r="L16" s="110" t="n">
        <v>3125.37</v>
      </c>
      <c r="M16" s="111" t="n">
        <f aca="false">L16-J16</f>
        <v>125.37</v>
      </c>
      <c r="N16" s="127" t="n">
        <f aca="false">K16-C16</f>
        <v>16</v>
      </c>
      <c r="O16" s="113" t="n">
        <f aca="false">N16*J16</f>
        <v>48000</v>
      </c>
    </row>
    <row r="17" customFormat="false" ht="16" hidden="false" customHeight="false" outlineLevel="0" collapsed="false">
      <c r="A17" s="0" t="n">
        <v>113548</v>
      </c>
      <c r="B17" s="89" t="s">
        <v>992</v>
      </c>
      <c r="C17" s="114" t="n">
        <v>43768</v>
      </c>
      <c r="D17" s="131" t="s">
        <v>979</v>
      </c>
      <c r="E17" s="132" t="s">
        <v>979</v>
      </c>
      <c r="F17" s="133" t="s">
        <v>979</v>
      </c>
      <c r="G17" s="133" t="s">
        <v>979</v>
      </c>
      <c r="H17" s="132" t="s">
        <v>979</v>
      </c>
      <c r="I17" s="140" t="s">
        <v>979</v>
      </c>
      <c r="J17" s="108" t="n">
        <v>1000</v>
      </c>
      <c r="K17" s="126" t="n">
        <v>43791</v>
      </c>
      <c r="L17" s="110" t="n">
        <v>1109.78</v>
      </c>
      <c r="M17" s="111" t="n">
        <f aca="false">L17-J17</f>
        <v>109.78</v>
      </c>
      <c r="N17" s="127" t="n">
        <f aca="false">K17-C17</f>
        <v>23</v>
      </c>
      <c r="O17" s="113" t="n">
        <f aca="false">N17*J17</f>
        <v>23000</v>
      </c>
    </row>
    <row r="18" customFormat="false" ht="16" hidden="false" customHeight="false" outlineLevel="0" collapsed="false">
      <c r="A18" s="0" t="n">
        <v>123034</v>
      </c>
      <c r="B18" s="89" t="s">
        <v>993</v>
      </c>
      <c r="C18" s="114" t="n">
        <v>43775</v>
      </c>
      <c r="D18" s="115" t="n">
        <v>1000</v>
      </c>
      <c r="E18" s="135" t="n">
        <v>43797</v>
      </c>
      <c r="F18" s="136" t="n">
        <v>1029.92</v>
      </c>
      <c r="G18" s="137" t="n">
        <f aca="false">F18-D18</f>
        <v>29.9200000000001</v>
      </c>
      <c r="H18" s="138" t="n">
        <f aca="false">E18-C18</f>
        <v>22</v>
      </c>
      <c r="I18" s="139" t="n">
        <f aca="false">H18*D18</f>
        <v>22000</v>
      </c>
      <c r="J18" s="121" t="s">
        <v>979</v>
      </c>
      <c r="K18" s="122" t="s">
        <v>979</v>
      </c>
      <c r="L18" s="123" t="s">
        <v>979</v>
      </c>
      <c r="M18" s="123" t="s">
        <v>979</v>
      </c>
      <c r="N18" s="122" t="s">
        <v>979</v>
      </c>
      <c r="O18" s="124" t="s">
        <v>979</v>
      </c>
    </row>
    <row r="19" customFormat="false" ht="16" hidden="false" customHeight="false" outlineLevel="0" collapsed="false">
      <c r="A19" s="0" t="n">
        <v>123035</v>
      </c>
      <c r="B19" s="89" t="s">
        <v>994</v>
      </c>
      <c r="C19" s="114" t="n">
        <v>43787</v>
      </c>
      <c r="D19" s="115" t="n">
        <v>1000</v>
      </c>
      <c r="E19" s="135" t="n">
        <v>43808</v>
      </c>
      <c r="F19" s="136" t="n">
        <v>1088.86</v>
      </c>
      <c r="G19" s="137" t="n">
        <f aca="false">F19-D19</f>
        <v>88.8599999999999</v>
      </c>
      <c r="H19" s="138" t="n">
        <f aca="false">E19-C19</f>
        <v>21</v>
      </c>
      <c r="I19" s="139" t="n">
        <f aca="false">H19*D19</f>
        <v>21000</v>
      </c>
      <c r="J19" s="108" t="n">
        <v>1000</v>
      </c>
      <c r="K19" s="126" t="n">
        <v>43808</v>
      </c>
      <c r="L19" s="110" t="n">
        <v>1098.85</v>
      </c>
      <c r="M19" s="111" t="n">
        <f aca="false">L19-J19</f>
        <v>98.8499999999999</v>
      </c>
      <c r="N19" s="127" t="n">
        <f aca="false">K19-C19</f>
        <v>21</v>
      </c>
      <c r="O19" s="113" t="n">
        <f aca="false">N19*J19</f>
        <v>21000</v>
      </c>
    </row>
    <row r="20" customFormat="false" ht="16" hidden="false" customHeight="false" outlineLevel="0" collapsed="false">
      <c r="A20" s="0" t="n">
        <v>113550</v>
      </c>
      <c r="B20" s="89" t="s">
        <v>995</v>
      </c>
      <c r="C20" s="114" t="n">
        <v>43789</v>
      </c>
      <c r="D20" s="115" t="n">
        <v>1000</v>
      </c>
      <c r="E20" s="135" t="n">
        <v>43811</v>
      </c>
      <c r="F20" s="136" t="n">
        <v>1079.78</v>
      </c>
      <c r="G20" s="137" t="n">
        <f aca="false">F20-D20</f>
        <v>79.78</v>
      </c>
      <c r="H20" s="138" t="n">
        <f aca="false">E20-C20</f>
        <v>22</v>
      </c>
      <c r="I20" s="139" t="n">
        <f aca="false">H20*D20</f>
        <v>22000</v>
      </c>
      <c r="J20" s="121" t="s">
        <v>979</v>
      </c>
      <c r="K20" s="122" t="s">
        <v>979</v>
      </c>
      <c r="L20" s="123" t="s">
        <v>979</v>
      </c>
      <c r="M20" s="123" t="s">
        <v>979</v>
      </c>
      <c r="N20" s="122" t="s">
        <v>979</v>
      </c>
      <c r="O20" s="124" t="s">
        <v>979</v>
      </c>
    </row>
    <row r="21" customFormat="false" ht="16" hidden="false" customHeight="false" outlineLevel="0" collapsed="false">
      <c r="A21" s="0" t="n">
        <v>128081</v>
      </c>
      <c r="B21" s="89" t="s">
        <v>996</v>
      </c>
      <c r="C21" s="114" t="n">
        <v>43794</v>
      </c>
      <c r="D21" s="131" t="s">
        <v>979</v>
      </c>
      <c r="E21" s="132" t="s">
        <v>979</v>
      </c>
      <c r="F21" s="133" t="s">
        <v>979</v>
      </c>
      <c r="G21" s="133" t="s">
        <v>979</v>
      </c>
      <c r="H21" s="132" t="s">
        <v>979</v>
      </c>
      <c r="I21" s="140" t="s">
        <v>979</v>
      </c>
      <c r="J21" s="108" t="n">
        <v>1000</v>
      </c>
      <c r="K21" s="126" t="n">
        <v>43815</v>
      </c>
      <c r="L21" s="110" t="n">
        <v>1076.87</v>
      </c>
      <c r="M21" s="111" t="n">
        <f aca="false">L21-J21</f>
        <v>76.8699999999999</v>
      </c>
      <c r="N21" s="127" t="n">
        <f aca="false">K21-C21</f>
        <v>21</v>
      </c>
      <c r="O21" s="113" t="n">
        <f aca="false">N21*J21</f>
        <v>21000</v>
      </c>
    </row>
    <row r="22" customFormat="false" ht="16" hidden="false" customHeight="false" outlineLevel="0" collapsed="false">
      <c r="A22" s="0" t="n">
        <v>110062</v>
      </c>
      <c r="B22" s="89" t="s">
        <v>997</v>
      </c>
      <c r="C22" s="114" t="n">
        <v>43803</v>
      </c>
      <c r="D22" s="115" t="n">
        <v>1000</v>
      </c>
      <c r="E22" s="135" t="n">
        <v>43824</v>
      </c>
      <c r="F22" s="136" t="n">
        <v>1203.26</v>
      </c>
      <c r="G22" s="137" t="n">
        <f aca="false">F22-D22</f>
        <v>203.26</v>
      </c>
      <c r="H22" s="138" t="n">
        <f aca="false">E22-C22</f>
        <v>21</v>
      </c>
      <c r="I22" s="139" t="n">
        <f aca="false">H22*D22</f>
        <v>21000</v>
      </c>
      <c r="J22" s="115" t="n">
        <v>1000</v>
      </c>
      <c r="K22" s="135" t="n">
        <v>43824</v>
      </c>
      <c r="L22" s="136" t="n">
        <v>1245.55</v>
      </c>
      <c r="M22" s="137" t="n">
        <f aca="false">L22-J22</f>
        <v>245.55</v>
      </c>
      <c r="N22" s="127" t="n">
        <f aca="false">K22-C22</f>
        <v>21</v>
      </c>
      <c r="O22" s="139" t="n">
        <f aca="false">N22*J22</f>
        <v>21000</v>
      </c>
    </row>
    <row r="23" customFormat="false" ht="16" hidden="false" customHeight="false" outlineLevel="0" collapsed="false">
      <c r="A23" s="0" t="n">
        <v>123036</v>
      </c>
      <c r="B23" s="89" t="s">
        <v>998</v>
      </c>
      <c r="C23" s="114" t="n">
        <v>43812</v>
      </c>
      <c r="D23" s="115" t="n">
        <v>1000</v>
      </c>
      <c r="E23" s="141" t="s">
        <v>999</v>
      </c>
      <c r="F23" s="142" t="s">
        <v>999</v>
      </c>
      <c r="G23" s="142" t="s">
        <v>999</v>
      </c>
      <c r="H23" s="141" t="s">
        <v>999</v>
      </c>
      <c r="I23" s="143" t="s">
        <v>999</v>
      </c>
      <c r="J23" s="121" t="s">
        <v>979</v>
      </c>
      <c r="K23" s="122" t="s">
        <v>979</v>
      </c>
      <c r="L23" s="123" t="s">
        <v>979</v>
      </c>
      <c r="M23" s="123" t="s">
        <v>979</v>
      </c>
      <c r="N23" s="122" t="s">
        <v>979</v>
      </c>
      <c r="O23" s="124" t="s">
        <v>979</v>
      </c>
    </row>
    <row r="24" customFormat="false" ht="16" hidden="false" customHeight="false" outlineLevel="0" collapsed="false">
      <c r="A24" s="0" t="n">
        <v>110063</v>
      </c>
      <c r="B24" s="89" t="s">
        <v>1000</v>
      </c>
      <c r="C24" s="114" t="n">
        <v>43816</v>
      </c>
      <c r="D24" s="131" t="s">
        <v>979</v>
      </c>
      <c r="E24" s="132" t="s">
        <v>979</v>
      </c>
      <c r="F24" s="133" t="s">
        <v>979</v>
      </c>
      <c r="G24" s="133" t="s">
        <v>979</v>
      </c>
      <c r="H24" s="132" t="s">
        <v>979</v>
      </c>
      <c r="I24" s="140" t="s">
        <v>979</v>
      </c>
      <c r="J24" s="108" t="n">
        <v>1000</v>
      </c>
      <c r="K24" s="141" t="s">
        <v>999</v>
      </c>
      <c r="L24" s="142" t="s">
        <v>999</v>
      </c>
      <c r="M24" s="142" t="s">
        <v>999</v>
      </c>
      <c r="N24" s="141" t="s">
        <v>999</v>
      </c>
      <c r="O24" s="143" t="s">
        <v>999</v>
      </c>
    </row>
    <row r="25" customFormat="false" ht="16" hidden="false" customHeight="false" outlineLevel="0" collapsed="false">
      <c r="A25" s="58" t="n">
        <v>113029</v>
      </c>
      <c r="B25" s="89" t="s">
        <v>1001</v>
      </c>
      <c r="C25" s="114" t="n">
        <v>43817</v>
      </c>
      <c r="D25" s="115" t="n">
        <v>1000</v>
      </c>
      <c r="E25" s="141" t="s">
        <v>999</v>
      </c>
      <c r="F25" s="142" t="s">
        <v>999</v>
      </c>
      <c r="G25" s="142" t="s">
        <v>999</v>
      </c>
      <c r="H25" s="141" t="s">
        <v>999</v>
      </c>
      <c r="I25" s="143" t="s">
        <v>999</v>
      </c>
      <c r="J25" s="115" t="n">
        <v>1000</v>
      </c>
      <c r="K25" s="141" t="s">
        <v>999</v>
      </c>
      <c r="L25" s="142" t="s">
        <v>999</v>
      </c>
      <c r="M25" s="142" t="s">
        <v>999</v>
      </c>
      <c r="N25" s="141" t="s">
        <v>999</v>
      </c>
      <c r="O25" s="143" t="s">
        <v>999</v>
      </c>
    </row>
    <row r="26" customFormat="false" ht="16" hidden="false" customHeight="false" outlineLevel="0" collapsed="false">
      <c r="A26" s="0" t="n">
        <v>128084</v>
      </c>
      <c r="B26" s="89" t="s">
        <v>1002</v>
      </c>
      <c r="C26" s="114" t="n">
        <v>43817</v>
      </c>
      <c r="D26" s="131" t="s">
        <v>979</v>
      </c>
      <c r="E26" s="132" t="s">
        <v>979</v>
      </c>
      <c r="F26" s="133" t="s">
        <v>979</v>
      </c>
      <c r="G26" s="133" t="s">
        <v>979</v>
      </c>
      <c r="H26" s="132" t="s">
        <v>979</v>
      </c>
      <c r="I26" s="140" t="s">
        <v>979</v>
      </c>
      <c r="J26" s="108" t="n">
        <v>1000</v>
      </c>
      <c r="K26" s="141" t="s">
        <v>999</v>
      </c>
      <c r="L26" s="142" t="s">
        <v>999</v>
      </c>
      <c r="M26" s="142" t="s">
        <v>999</v>
      </c>
      <c r="N26" s="141" t="s">
        <v>999</v>
      </c>
      <c r="O26" s="143" t="s">
        <v>999</v>
      </c>
    </row>
    <row r="27" customFormat="false" ht="16" hidden="false" customHeight="false" outlineLevel="0" collapsed="false">
      <c r="A27" s="0" t="n">
        <v>113555</v>
      </c>
      <c r="B27" s="89" t="s">
        <v>1003</v>
      </c>
      <c r="C27" s="114" t="n">
        <v>43822</v>
      </c>
      <c r="D27" s="131" t="s">
        <v>979</v>
      </c>
      <c r="E27" s="132" t="s">
        <v>979</v>
      </c>
      <c r="F27" s="133" t="s">
        <v>979</v>
      </c>
      <c r="G27" s="133" t="s">
        <v>979</v>
      </c>
      <c r="H27" s="132" t="s">
        <v>979</v>
      </c>
      <c r="I27" s="140" t="s">
        <v>979</v>
      </c>
      <c r="J27" s="108" t="n">
        <v>1000</v>
      </c>
      <c r="K27" s="141" t="s">
        <v>999</v>
      </c>
      <c r="L27" s="142" t="s">
        <v>999</v>
      </c>
      <c r="M27" s="142" t="s">
        <v>999</v>
      </c>
      <c r="N27" s="141" t="s">
        <v>999</v>
      </c>
      <c r="O27" s="143" t="s">
        <v>999</v>
      </c>
    </row>
    <row r="28" customFormat="false" ht="16" hidden="false" customHeight="false" outlineLevel="0" collapsed="false">
      <c r="A28" s="0" t="n">
        <v>110064</v>
      </c>
      <c r="B28" s="89" t="s">
        <v>1004</v>
      </c>
      <c r="C28" s="114" t="n">
        <v>43823</v>
      </c>
      <c r="D28" s="115" t="n">
        <v>1000</v>
      </c>
      <c r="E28" s="141" t="s">
        <v>999</v>
      </c>
      <c r="F28" s="142" t="s">
        <v>999</v>
      </c>
      <c r="G28" s="142" t="s">
        <v>999</v>
      </c>
      <c r="H28" s="141" t="s">
        <v>999</v>
      </c>
      <c r="I28" s="143" t="s">
        <v>999</v>
      </c>
      <c r="J28" s="115" t="n">
        <v>1000</v>
      </c>
      <c r="K28" s="141" t="s">
        <v>999</v>
      </c>
      <c r="L28" s="142" t="s">
        <v>999</v>
      </c>
      <c r="M28" s="142" t="s">
        <v>999</v>
      </c>
      <c r="N28" s="141" t="s">
        <v>999</v>
      </c>
      <c r="O28" s="143" t="s">
        <v>999</v>
      </c>
    </row>
    <row r="29" customFormat="false" ht="16" hidden="false" customHeight="false" outlineLevel="0" collapsed="false">
      <c r="A29" s="0" t="n">
        <v>113558</v>
      </c>
      <c r="B29" s="89" t="s">
        <v>1005</v>
      </c>
      <c r="C29" s="114" t="n">
        <v>43824</v>
      </c>
      <c r="D29" s="115" t="n">
        <v>1000</v>
      </c>
      <c r="E29" s="141" t="s">
        <v>999</v>
      </c>
      <c r="F29" s="142" t="s">
        <v>999</v>
      </c>
      <c r="G29" s="142" t="s">
        <v>999</v>
      </c>
      <c r="H29" s="141" t="s">
        <v>999</v>
      </c>
      <c r="I29" s="143" t="s">
        <v>999</v>
      </c>
      <c r="J29" s="121" t="s">
        <v>979</v>
      </c>
      <c r="K29" s="122" t="s">
        <v>979</v>
      </c>
      <c r="L29" s="123" t="s">
        <v>979</v>
      </c>
      <c r="M29" s="123" t="s">
        <v>979</v>
      </c>
      <c r="N29" s="122" t="s">
        <v>979</v>
      </c>
      <c r="O29" s="124" t="s">
        <v>979</v>
      </c>
    </row>
    <row r="30" customFormat="false" ht="16" hidden="false" customHeight="false" outlineLevel="0" collapsed="false">
      <c r="A30" s="0" t="n">
        <v>128088</v>
      </c>
      <c r="B30" s="89" t="s">
        <v>1006</v>
      </c>
      <c r="C30" s="114" t="n">
        <v>43825</v>
      </c>
      <c r="D30" s="131" t="s">
        <v>979</v>
      </c>
      <c r="E30" s="132" t="s">
        <v>979</v>
      </c>
      <c r="F30" s="133" t="s">
        <v>979</v>
      </c>
      <c r="G30" s="133" t="s">
        <v>979</v>
      </c>
      <c r="H30" s="132" t="s">
        <v>979</v>
      </c>
      <c r="I30" s="140" t="s">
        <v>979</v>
      </c>
      <c r="J30" s="108" t="n">
        <v>1000</v>
      </c>
      <c r="K30" s="141" t="s">
        <v>999</v>
      </c>
      <c r="L30" s="142" t="s">
        <v>999</v>
      </c>
      <c r="M30" s="142" t="s">
        <v>999</v>
      </c>
      <c r="N30" s="141" t="s">
        <v>999</v>
      </c>
      <c r="O30" s="143" t="s">
        <v>999</v>
      </c>
    </row>
    <row r="31" customFormat="false" ht="16" hidden="false" customHeight="false" outlineLevel="0" collapsed="false">
      <c r="A31" s="0" t="n">
        <v>128089</v>
      </c>
      <c r="B31" s="89" t="s">
        <v>1007</v>
      </c>
      <c r="C31" s="114" t="n">
        <v>43829</v>
      </c>
      <c r="D31" s="115" t="n">
        <v>1000</v>
      </c>
      <c r="E31" s="141" t="s">
        <v>999</v>
      </c>
      <c r="F31" s="142" t="s">
        <v>999</v>
      </c>
      <c r="G31" s="142" t="s">
        <v>999</v>
      </c>
      <c r="H31" s="141" t="s">
        <v>999</v>
      </c>
      <c r="I31" s="143" t="s">
        <v>999</v>
      </c>
      <c r="J31" s="121" t="s">
        <v>979</v>
      </c>
      <c r="K31" s="122" t="s">
        <v>979</v>
      </c>
      <c r="L31" s="123" t="s">
        <v>979</v>
      </c>
      <c r="M31" s="123" t="s">
        <v>979</v>
      </c>
      <c r="N31" s="122" t="s">
        <v>979</v>
      </c>
      <c r="O31" s="124" t="s">
        <v>979</v>
      </c>
    </row>
    <row r="32" customFormat="false" ht="16" hidden="false" customHeight="false" outlineLevel="0" collapsed="false">
      <c r="A32" s="0" t="n">
        <v>128090</v>
      </c>
      <c r="B32" s="89" t="s">
        <v>1008</v>
      </c>
      <c r="C32" s="114" t="n">
        <v>43830</v>
      </c>
      <c r="D32" s="115" t="n">
        <v>1000</v>
      </c>
      <c r="E32" s="141" t="s">
        <v>999</v>
      </c>
      <c r="F32" s="142" t="s">
        <v>999</v>
      </c>
      <c r="G32" s="142" t="s">
        <v>999</v>
      </c>
      <c r="H32" s="141" t="s">
        <v>999</v>
      </c>
      <c r="I32" s="143" t="s">
        <v>999</v>
      </c>
      <c r="J32" s="121" t="s">
        <v>979</v>
      </c>
      <c r="K32" s="122" t="s">
        <v>979</v>
      </c>
      <c r="L32" s="123" t="s">
        <v>979</v>
      </c>
      <c r="M32" s="123" t="s">
        <v>979</v>
      </c>
      <c r="N32" s="122" t="s">
        <v>979</v>
      </c>
      <c r="O32" s="124" t="s">
        <v>979</v>
      </c>
    </row>
    <row r="33" customFormat="false" ht="16" hidden="false" customHeight="false" outlineLevel="0" collapsed="false">
      <c r="A33" s="0" t="n">
        <v>128092</v>
      </c>
      <c r="B33" s="89" t="s">
        <v>1009</v>
      </c>
      <c r="C33" s="114" t="n">
        <v>43832</v>
      </c>
      <c r="D33" s="131" t="s">
        <v>979</v>
      </c>
      <c r="E33" s="132" t="s">
        <v>979</v>
      </c>
      <c r="F33" s="133" t="s">
        <v>979</v>
      </c>
      <c r="G33" s="133" t="s">
        <v>979</v>
      </c>
      <c r="H33" s="132" t="s">
        <v>979</v>
      </c>
      <c r="I33" s="140" t="s">
        <v>979</v>
      </c>
      <c r="J33" s="108" t="n">
        <v>1000</v>
      </c>
      <c r="K33" s="141" t="s">
        <v>999</v>
      </c>
      <c r="L33" s="142" t="s">
        <v>999</v>
      </c>
      <c r="M33" s="142" t="s">
        <v>999</v>
      </c>
      <c r="N33" s="141" t="s">
        <v>999</v>
      </c>
      <c r="O33" s="143" t="s">
        <v>999</v>
      </c>
    </row>
    <row r="34" customFormat="false" ht="16" hidden="false" customHeight="false" outlineLevel="0" collapsed="false">
      <c r="C34" s="114"/>
      <c r="D34" s="115"/>
      <c r="E34" s="144"/>
      <c r="F34" s="125"/>
      <c r="G34" s="125"/>
      <c r="H34" s="119"/>
      <c r="I34" s="120"/>
      <c r="J34" s="115"/>
      <c r="K34" s="119"/>
      <c r="L34" s="125"/>
      <c r="M34" s="119"/>
      <c r="N34" s="119"/>
      <c r="O34" s="120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E10" activeCellId="0" sqref="E10"/>
    </sheetView>
  </sheetViews>
  <sheetFormatPr defaultRowHeight="16" zeroHeight="false" outlineLevelRow="0" outlineLevelCol="0"/>
  <cols>
    <col collapsed="false" customWidth="true" hidden="false" outlineLevel="0" max="1" min="1" style="0" width="19.43"/>
    <col collapsed="false" customWidth="true" hidden="false" outlineLevel="0" max="3" min="2" style="0" width="9.64"/>
    <col collapsed="false" customWidth="true" hidden="false" outlineLevel="0" max="5" min="4" style="0" width="10.79"/>
    <col collapsed="false" customWidth="true" hidden="false" outlineLevel="0" max="6" min="6" style="0" width="9.64"/>
    <col collapsed="false" customWidth="true" hidden="false" outlineLevel="0" max="7" min="7" style="0" width="9.25"/>
    <col collapsed="false" customWidth="true" hidden="false" outlineLevel="0" max="1025" min="8" style="0" width="9.64"/>
  </cols>
  <sheetData>
    <row r="1" customFormat="false" ht="16" hidden="false" customHeight="false" outlineLevel="0" collapsed="false">
      <c r="A1" s="0" t="s">
        <v>1010</v>
      </c>
      <c r="B1" s="0" t="s">
        <v>1011</v>
      </c>
      <c r="C1" s="0" t="s">
        <v>1012</v>
      </c>
      <c r="D1" s="0" t="s">
        <v>1013</v>
      </c>
      <c r="E1" s="0" t="s">
        <v>1014</v>
      </c>
      <c r="F1" s="0" t="s">
        <v>1015</v>
      </c>
      <c r="G1" s="0" t="s">
        <v>1016</v>
      </c>
    </row>
    <row r="2" customFormat="false" ht="16" hidden="false" customHeight="false" outlineLevel="0" collapsed="false">
      <c r="A2" s="0" t="s">
        <v>1017</v>
      </c>
      <c r="B2" s="0" t="n">
        <v>10000</v>
      </c>
      <c r="C2" s="0" t="n">
        <v>10141.21</v>
      </c>
      <c r="D2" s="93" t="n">
        <v>43637</v>
      </c>
      <c r="E2" s="93" t="n">
        <v>43825</v>
      </c>
      <c r="F2" s="60" t="n">
        <f aca="true">E2-TODAY()</f>
        <v>-7</v>
      </c>
      <c r="G2" s="54" t="n">
        <f aca="true">(C2-B2)/B2/((TODAY()-D2)/365)</f>
        <v>0.0264316153846152</v>
      </c>
    </row>
    <row r="3" customFormat="false" ht="16" hidden="false" customHeight="false" outlineLevel="0" collapsed="false">
      <c r="A3" s="0" t="s">
        <v>1018</v>
      </c>
      <c r="B3" s="0" t="n">
        <v>10000</v>
      </c>
      <c r="C3" s="0" t="n">
        <v>10303</v>
      </c>
      <c r="D3" s="93" t="n">
        <v>43508</v>
      </c>
      <c r="E3" s="93" t="n">
        <v>43808</v>
      </c>
      <c r="F3" s="60" t="n">
        <f aca="true">E3-TODAY()</f>
        <v>-24</v>
      </c>
      <c r="G3" s="54" t="n">
        <f aca="true">(C3-B3)/B3/((TODAY()-D3)/365)</f>
        <v>0.0341342592592593</v>
      </c>
    </row>
    <row r="4" customFormat="false" ht="16" hidden="false" customHeight="false" outlineLevel="0" collapsed="false">
      <c r="A4" s="0" t="s">
        <v>1019</v>
      </c>
      <c r="B4" s="0" t="n">
        <v>10000</v>
      </c>
      <c r="C4" s="0" t="n">
        <v>10000</v>
      </c>
      <c r="D4" s="93" t="n">
        <v>43504</v>
      </c>
      <c r="E4" s="93" t="n">
        <v>43873</v>
      </c>
      <c r="F4" s="60" t="n">
        <f aca="true">E4-TODAY()</f>
        <v>41</v>
      </c>
      <c r="G4" s="54" t="n">
        <f aca="true">(C4-B4)/B4/((TODAY()-D4)/365)</f>
        <v>0</v>
      </c>
    </row>
    <row r="5" customFormat="false" ht="16" hidden="false" customHeight="false" outlineLevel="0" collapsed="false">
      <c r="A5" s="0" t="s">
        <v>1020</v>
      </c>
      <c r="B5" s="0" t="n">
        <v>10000</v>
      </c>
      <c r="C5" s="0" t="n">
        <v>10499.06</v>
      </c>
      <c r="D5" s="93" t="n">
        <v>43455</v>
      </c>
      <c r="E5" s="93" t="n">
        <v>43822</v>
      </c>
      <c r="F5" s="60" t="n">
        <f aca="true">E5-TODAY()</f>
        <v>-10</v>
      </c>
      <c r="G5" s="54" t="n">
        <f aca="true">(C5-B5)/B5/((TODAY()-D5)/365)</f>
        <v>0.0483174801061007</v>
      </c>
    </row>
    <row r="6" customFormat="false" ht="16" hidden="false" customHeight="false" outlineLevel="0" collapsed="false">
      <c r="A6" s="0" t="s">
        <v>1018</v>
      </c>
      <c r="B6" s="0" t="n">
        <v>10000</v>
      </c>
      <c r="C6" s="0" t="n">
        <v>10587.82</v>
      </c>
      <c r="D6" s="93" t="n">
        <v>43277</v>
      </c>
      <c r="E6" s="93" t="n">
        <v>43816</v>
      </c>
      <c r="F6" s="60" t="n">
        <f aca="true">E6-TODAY()</f>
        <v>-16</v>
      </c>
      <c r="G6" s="54" t="n">
        <f aca="true">(C6-B6)/B6/((TODAY()-D6)/365)</f>
        <v>0.0386584324324324</v>
      </c>
    </row>
    <row r="7" customFormat="false" ht="16" hidden="false" customHeight="false" outlineLevel="0" collapsed="false">
      <c r="A7" s="0" t="s">
        <v>1018</v>
      </c>
      <c r="B7" s="0" t="n">
        <v>20000</v>
      </c>
      <c r="C7" s="0" t="n">
        <v>21409.5</v>
      </c>
      <c r="D7" s="93" t="n">
        <v>43193</v>
      </c>
      <c r="E7" s="93" t="n">
        <v>43822</v>
      </c>
      <c r="F7" s="60" t="n">
        <f aca="true">E7-TODAY()</f>
        <v>-10</v>
      </c>
      <c r="G7" s="54" t="n">
        <f aca="true">(C7-B7)/B7/((TODAY()-D7)/365)</f>
        <v>0.0402556729264476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6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C6" activeCellId="0" sqref="C6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2" customFormat="false" ht="16" hidden="false" customHeight="false" outlineLevel="0" collapsed="false">
      <c r="B2" s="9" t="s">
        <v>1021</v>
      </c>
      <c r="C2" s="9"/>
      <c r="D2" s="9" t="s">
        <v>1022</v>
      </c>
      <c r="E2" s="9"/>
      <c r="F2" s="9" t="s">
        <v>1023</v>
      </c>
      <c r="G2" s="9"/>
      <c r="H2" s="9" t="s">
        <v>1024</v>
      </c>
      <c r="I2" s="9"/>
      <c r="J2" s="9" t="s">
        <v>1025</v>
      </c>
      <c r="K2" s="9"/>
    </row>
    <row r="3" customFormat="false" ht="16" hidden="false" customHeight="false" outlineLevel="0" collapsed="false">
      <c r="B3" s="145" t="s">
        <v>1026</v>
      </c>
      <c r="C3" s="9" t="n">
        <v>1.5</v>
      </c>
      <c r="D3" s="145" t="s">
        <v>1027</v>
      </c>
      <c r="E3" s="146" t="n">
        <v>1.5</v>
      </c>
      <c r="F3" s="9" t="s">
        <v>1028</v>
      </c>
      <c r="G3" s="9" t="n">
        <v>1.5</v>
      </c>
      <c r="H3" s="9" t="s">
        <v>1029</v>
      </c>
      <c r="I3" s="9" t="n">
        <v>1.5</v>
      </c>
      <c r="J3" s="9" t="s">
        <v>1030</v>
      </c>
      <c r="K3" s="9" t="n">
        <v>1.5</v>
      </c>
      <c r="M3" s="0" t="n">
        <f aca="false">96946.96-85934</f>
        <v>11012.96</v>
      </c>
    </row>
    <row r="4" customFormat="false" ht="16" hidden="false" customHeight="false" outlineLevel="0" collapsed="false">
      <c r="B4" s="145" t="s">
        <v>1031</v>
      </c>
      <c r="C4" s="9" t="n">
        <v>1.3</v>
      </c>
      <c r="D4" s="145" t="s">
        <v>1032</v>
      </c>
      <c r="E4" s="9" t="n">
        <v>1.2</v>
      </c>
      <c r="F4" s="9" t="s">
        <v>1033</v>
      </c>
      <c r="G4" s="9" t="n">
        <v>1.2</v>
      </c>
      <c r="H4" s="9" t="s">
        <v>1034</v>
      </c>
      <c r="I4" s="9" t="n">
        <v>1</v>
      </c>
      <c r="J4" s="9" t="s">
        <v>1035</v>
      </c>
      <c r="K4" s="9" t="n">
        <v>1.3</v>
      </c>
      <c r="M4" s="0" t="n">
        <f aca="false">M3-167.69</f>
        <v>10845.27</v>
      </c>
      <c r="N4" s="0" t="s">
        <v>1036</v>
      </c>
    </row>
    <row r="5" customFormat="false" ht="16" hidden="false" customHeight="false" outlineLevel="0" collapsed="false">
      <c r="B5" s="145" t="s">
        <v>1037</v>
      </c>
      <c r="C5" s="9" t="n">
        <v>1.1</v>
      </c>
      <c r="D5" s="145" t="s">
        <v>1038</v>
      </c>
      <c r="E5" s="9" t="n">
        <v>1</v>
      </c>
      <c r="F5" s="9" t="s">
        <v>1039</v>
      </c>
      <c r="G5" s="9" t="n">
        <v>1.1</v>
      </c>
      <c r="H5" s="145" t="s">
        <v>1040</v>
      </c>
      <c r="I5" s="9" t="n">
        <v>0</v>
      </c>
      <c r="J5" s="9" t="s">
        <v>1041</v>
      </c>
      <c r="K5" s="9" t="n">
        <v>1.1</v>
      </c>
      <c r="M5" s="0" t="n">
        <f aca="false">11000-M4</f>
        <v>154.729999999994</v>
      </c>
      <c r="N5" s="0" t="s">
        <v>1042</v>
      </c>
    </row>
    <row r="6" customFormat="false" ht="16" hidden="false" customHeight="false" outlineLevel="0" collapsed="false">
      <c r="B6" s="145" t="s">
        <v>1043</v>
      </c>
      <c r="C6" s="9" t="n">
        <v>1</v>
      </c>
      <c r="D6" s="147" t="s">
        <v>1044</v>
      </c>
      <c r="E6" s="9" t="n">
        <v>0.8</v>
      </c>
      <c r="F6" s="9" t="s">
        <v>1045</v>
      </c>
      <c r="G6" s="9" t="n">
        <v>1</v>
      </c>
      <c r="H6" s="9"/>
      <c r="I6" s="9"/>
      <c r="J6" s="9" t="s">
        <v>1046</v>
      </c>
      <c r="K6" s="9" t="n">
        <v>0.9</v>
      </c>
    </row>
    <row r="7" customFormat="false" ht="16" hidden="false" customHeight="false" outlineLevel="0" collapsed="false">
      <c r="B7" s="145" t="s">
        <v>1047</v>
      </c>
      <c r="C7" s="9" t="n">
        <v>0.9</v>
      </c>
      <c r="D7" s="145" t="s">
        <v>1048</v>
      </c>
      <c r="E7" s="9" t="n">
        <v>0.5</v>
      </c>
      <c r="F7" s="9" t="s">
        <v>1049</v>
      </c>
      <c r="G7" s="9" t="n">
        <v>0.9</v>
      </c>
      <c r="H7" s="9"/>
      <c r="I7" s="9"/>
      <c r="J7" s="9" t="s">
        <v>1050</v>
      </c>
      <c r="K7" s="9" t="n">
        <v>0.8</v>
      </c>
    </row>
    <row r="8" customFormat="false" ht="16" hidden="false" customHeight="false" outlineLevel="0" collapsed="false">
      <c r="B8" s="145" t="s">
        <v>1051</v>
      </c>
      <c r="C8" s="9" t="n">
        <v>0.8</v>
      </c>
      <c r="F8" s="9" t="s">
        <v>1052</v>
      </c>
      <c r="G8" s="9" t="n">
        <v>0.8</v>
      </c>
      <c r="J8" s="9" t="s">
        <v>1053</v>
      </c>
      <c r="K8" s="9" t="n">
        <v>0.5</v>
      </c>
    </row>
    <row r="9" customFormat="false" ht="16" hidden="false" customHeight="false" outlineLevel="0" collapsed="false">
      <c r="B9" s="145" t="s">
        <v>1054</v>
      </c>
      <c r="C9" s="9" t="n">
        <v>0.5</v>
      </c>
      <c r="F9" s="9" t="s">
        <v>1055</v>
      </c>
      <c r="G9" s="9" t="n">
        <v>0.5</v>
      </c>
    </row>
    <row r="10" customFormat="false" ht="16" hidden="false" customHeight="false" outlineLevel="0" collapsed="false">
      <c r="B10" s="9" t="s">
        <v>1056</v>
      </c>
      <c r="C10" s="9" t="n">
        <v>0</v>
      </c>
    </row>
    <row r="13" customFormat="false" ht="16" hidden="false" customHeight="false" outlineLevel="0" collapsed="false">
      <c r="G13" s="9"/>
      <c r="H13" s="9"/>
    </row>
    <row r="14" customFormat="false" ht="16" hidden="false" customHeight="false" outlineLevel="0" collapsed="false">
      <c r="G14" s="9"/>
      <c r="H14" s="9"/>
    </row>
    <row r="15" customFormat="false" ht="16" hidden="false" customHeight="false" outlineLevel="0" collapsed="false">
      <c r="G15" s="9"/>
      <c r="H15" s="9"/>
    </row>
    <row r="16" customFormat="false" ht="16" hidden="false" customHeight="false" outlineLevel="0" collapsed="false">
      <c r="G16" s="9"/>
      <c r="H1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J11" activeCellId="0" sqref="J11"/>
    </sheetView>
  </sheetViews>
  <sheetFormatPr defaultRowHeight="16" zeroHeight="false" outlineLevelRow="0" outlineLevelCol="0"/>
  <cols>
    <col collapsed="false" customWidth="true" hidden="false" outlineLevel="0" max="1" min="1" style="0" width="9.25"/>
    <col collapsed="false" customWidth="true" hidden="false" outlineLevel="0" max="2" min="2" style="0" width="10.79"/>
    <col collapsed="false" customWidth="true" hidden="false" outlineLevel="0" max="9" min="3" style="0" width="9.64"/>
    <col collapsed="false" customWidth="true" hidden="false" outlineLevel="0" max="10" min="10" style="0" width="8.94"/>
    <col collapsed="false" customWidth="true" hidden="false" outlineLevel="0" max="1025" min="11" style="0" width="9.64"/>
  </cols>
  <sheetData>
    <row r="1" customFormat="false" ht="34" hidden="false" customHeight="true" outlineLevel="0" collapsed="false">
      <c r="A1" s="98" t="s">
        <v>1057</v>
      </c>
      <c r="B1" s="148" t="s">
        <v>1058</v>
      </c>
      <c r="C1" s="98" t="s">
        <v>1059</v>
      </c>
      <c r="D1" s="98" t="s">
        <v>1060</v>
      </c>
      <c r="E1" s="98" t="s">
        <v>1061</v>
      </c>
      <c r="F1" s="98" t="s">
        <v>1062</v>
      </c>
      <c r="G1" s="98" t="s">
        <v>1063</v>
      </c>
      <c r="H1" s="98" t="s">
        <v>1064</v>
      </c>
      <c r="I1" s="98" t="s">
        <v>1065</v>
      </c>
      <c r="J1" s="98" t="s">
        <v>1066</v>
      </c>
    </row>
    <row r="2" customFormat="false" ht="16" hidden="false" customHeight="false" outlineLevel="0" collapsed="false">
      <c r="A2" s="149" t="n">
        <v>43615</v>
      </c>
      <c r="B2" s="0" t="n">
        <v>1</v>
      </c>
      <c r="C2" s="0" t="n">
        <v>5.95</v>
      </c>
      <c r="D2" s="0" t="n">
        <v>6300</v>
      </c>
      <c r="E2" s="0" t="n">
        <v>10.12</v>
      </c>
      <c r="F2" s="0" t="n">
        <f aca="false">(C2*D2)*B2+E2</f>
        <v>37495.12</v>
      </c>
      <c r="G2" s="0" t="n">
        <f aca="false">D2*B2</f>
        <v>6300</v>
      </c>
      <c r="H2" s="0" t="n">
        <f aca="false">F2</f>
        <v>37495.12</v>
      </c>
      <c r="I2" s="0" t="n">
        <f aca="false">G2</f>
        <v>6300</v>
      </c>
      <c r="J2" s="77" t="n">
        <f aca="false">H2/I2</f>
        <v>5.95160634920635</v>
      </c>
    </row>
    <row r="3" customFormat="false" ht="16" hidden="false" customHeight="false" outlineLevel="0" collapsed="false">
      <c r="A3" s="149" t="n">
        <v>43654</v>
      </c>
      <c r="B3" s="0" t="s">
        <v>1067</v>
      </c>
      <c r="C3" s="0" t="n">
        <v>0</v>
      </c>
      <c r="D3" s="0" t="n">
        <v>0</v>
      </c>
      <c r="E3" s="0" t="n">
        <v>0</v>
      </c>
      <c r="F3" s="0" t="n">
        <v>-1890</v>
      </c>
      <c r="G3" s="0" t="n">
        <v>0</v>
      </c>
      <c r="H3" s="0" t="n">
        <f aca="false">H2+F3</f>
        <v>35605.12</v>
      </c>
      <c r="I3" s="0" t="n">
        <f aca="false">G3+I2</f>
        <v>6300</v>
      </c>
      <c r="J3" s="77" t="n">
        <f aca="false">H3/I3</f>
        <v>5.65160634920635</v>
      </c>
    </row>
    <row r="4" customFormat="false" ht="16" hidden="false" customHeight="false" outlineLevel="0" collapsed="false">
      <c r="A4" s="149" t="n">
        <v>43656</v>
      </c>
      <c r="B4" s="0" t="n">
        <v>1</v>
      </c>
      <c r="C4" s="0" t="n">
        <v>5.76</v>
      </c>
      <c r="D4" s="0" t="n">
        <v>6000</v>
      </c>
      <c r="E4" s="0" t="n">
        <v>9.33</v>
      </c>
      <c r="F4" s="0" t="n">
        <f aca="false">(C4*D4)*B4+E4</f>
        <v>34569.33</v>
      </c>
      <c r="G4" s="0" t="n">
        <f aca="false">D4*B4</f>
        <v>6000</v>
      </c>
      <c r="H4" s="0" t="n">
        <f aca="false">H3+F4</f>
        <v>70174.45</v>
      </c>
      <c r="I4" s="0" t="n">
        <f aca="false">G4+I3</f>
        <v>12300</v>
      </c>
      <c r="J4" s="77" t="n">
        <f aca="false">H4/I4</f>
        <v>5.70523983739838</v>
      </c>
    </row>
    <row r="5" customFormat="false" ht="16" hidden="false" customHeight="false" outlineLevel="0" collapsed="false">
      <c r="A5" s="149" t="n">
        <v>43682</v>
      </c>
      <c r="B5" s="0" t="n">
        <v>1</v>
      </c>
      <c r="C5" s="0" t="n">
        <v>5.62</v>
      </c>
      <c r="D5" s="0" t="n">
        <v>1800</v>
      </c>
      <c r="E5" s="0" t="n">
        <v>5.2</v>
      </c>
      <c r="F5" s="0" t="n">
        <f aca="false">(C5*D5)*B5+E5</f>
        <v>10121.2</v>
      </c>
      <c r="G5" s="0" t="n">
        <f aca="false">D5*B5</f>
        <v>1800</v>
      </c>
      <c r="H5" s="0" t="n">
        <f aca="false">H4+F5</f>
        <v>80295.65</v>
      </c>
      <c r="I5" s="0" t="n">
        <f aca="false">G5+I4</f>
        <v>14100</v>
      </c>
      <c r="J5" s="77" t="n">
        <f aca="false">H5/I5</f>
        <v>5.69472695035461</v>
      </c>
    </row>
    <row r="6" customFormat="false" ht="16" hidden="false" customHeight="false" outlineLevel="0" collapsed="false">
      <c r="A6" s="149" t="n">
        <v>43703</v>
      </c>
      <c r="B6" s="0" t="n">
        <v>1</v>
      </c>
      <c r="C6" s="0" t="n">
        <v>5.42</v>
      </c>
      <c r="D6" s="0" t="n">
        <v>2000</v>
      </c>
      <c r="E6" s="0" t="n">
        <v>5.27</v>
      </c>
      <c r="F6" s="0" t="n">
        <f aca="false">(C6*D6)*B6+E6</f>
        <v>10845.27</v>
      </c>
      <c r="G6" s="0" t="n">
        <f aca="false">D6*B6</f>
        <v>2000</v>
      </c>
      <c r="H6" s="0" t="n">
        <f aca="false">H5+F6</f>
        <v>91140.92</v>
      </c>
      <c r="I6" s="0" t="n">
        <f aca="false">G6+I5</f>
        <v>16100</v>
      </c>
      <c r="J6" s="77" t="n">
        <f aca="false">H6/I6</f>
        <v>5.66092670807454</v>
      </c>
    </row>
    <row r="7" customFormat="false" ht="16" hidden="false" customHeight="false" outlineLevel="0" collapsed="false">
      <c r="A7" s="149" t="n">
        <v>43801</v>
      </c>
      <c r="B7" s="0" t="n">
        <v>1</v>
      </c>
      <c r="C7" s="0" t="n">
        <v>5.5</v>
      </c>
      <c r="D7" s="0" t="n">
        <v>12900</v>
      </c>
      <c r="E7" s="0" t="n">
        <v>19.21</v>
      </c>
      <c r="F7" s="0" t="n">
        <f aca="false">(C7*D7)*B7+E7</f>
        <v>70969.21</v>
      </c>
      <c r="G7" s="0" t="n">
        <f aca="false">D7*B7</f>
        <v>12900</v>
      </c>
      <c r="H7" s="0" t="n">
        <f aca="false">H6+F7</f>
        <v>162110.13</v>
      </c>
      <c r="I7" s="0" t="n">
        <f aca="false">G7+I6</f>
        <v>29000</v>
      </c>
      <c r="J7" s="77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2020-01-02T14:56:31Z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